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SunitaPfitzner\Public First Dropbox\Policy and Research Team\Polling\Archived Work\2024\04 - M44\NatRep Survey\"/>
    </mc:Choice>
  </mc:AlternateContent>
  <xr:revisionPtr revIDLastSave="0" documentId="13_ncr:1_{9366D4FB-3BF5-46F9-A38C-C016E424EA8A}" xr6:coauthVersionLast="47" xr6:coauthVersionMax="47" xr10:uidLastSave="{00000000-0000-0000-0000-000000000000}"/>
  <bookViews>
    <workbookView xWindow="-110" yWindow="-110" windowWidth="19420" windowHeight="10300" tabRatio="98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82" l="1"/>
  <c r="B19" i="181"/>
  <c r="B19" i="180"/>
  <c r="B19" i="179"/>
  <c r="B19" i="178"/>
  <c r="B24" i="177"/>
  <c r="B23" i="176"/>
  <c r="B19" i="175"/>
  <c r="B19" i="174"/>
  <c r="B19" i="173"/>
  <c r="B19" i="172"/>
  <c r="B19" i="171"/>
  <c r="B19" i="170"/>
  <c r="B19" i="169"/>
  <c r="B19" i="168"/>
  <c r="B19" i="167"/>
  <c r="B19" i="166"/>
  <c r="B19" i="165"/>
  <c r="B19" i="164"/>
  <c r="B19" i="163"/>
  <c r="B19" i="162"/>
  <c r="B19" i="161"/>
  <c r="B19" i="160"/>
  <c r="B19" i="159"/>
  <c r="B31" i="158"/>
  <c r="B32" i="157"/>
  <c r="B22" i="156"/>
  <c r="B23" i="155"/>
  <c r="B23" i="154"/>
  <c r="B23" i="153"/>
  <c r="B19" i="152"/>
  <c r="B19" i="151"/>
  <c r="B19" i="150"/>
  <c r="B19" i="149"/>
  <c r="B19" i="148"/>
  <c r="B19" i="147"/>
  <c r="B19" i="146"/>
  <c r="B19" i="145"/>
  <c r="B19" i="144"/>
  <c r="B19" i="143"/>
  <c r="B19" i="142"/>
  <c r="B19" i="141"/>
  <c r="B19" i="140"/>
  <c r="B19" i="139"/>
  <c r="B19" i="138"/>
  <c r="B18" i="137"/>
  <c r="B18" i="136"/>
  <c r="B18" i="135"/>
  <c r="B18" i="134"/>
  <c r="B20" i="133"/>
  <c r="B16" i="132"/>
  <c r="B19" i="131"/>
  <c r="B22" i="130"/>
  <c r="B22" i="129"/>
  <c r="B22" i="128"/>
  <c r="B22" i="127"/>
  <c r="B22" i="126"/>
  <c r="B22" i="125"/>
  <c r="B25" i="124"/>
  <c r="B19" i="123"/>
  <c r="B19" i="122"/>
  <c r="B19" i="121"/>
  <c r="B19" i="120"/>
  <c r="B19" i="119"/>
  <c r="B19" i="118"/>
  <c r="B19" i="117"/>
  <c r="B19" i="116"/>
  <c r="B19" i="115"/>
  <c r="B19" i="114"/>
  <c r="B19" i="113"/>
  <c r="B19" i="112"/>
  <c r="B19" i="111"/>
  <c r="B19" i="110"/>
  <c r="B19" i="109"/>
  <c r="B19" i="108"/>
  <c r="B19" i="107"/>
  <c r="B19" i="106"/>
  <c r="B19" i="105"/>
  <c r="B19" i="104"/>
  <c r="B19" i="103"/>
  <c r="B19" i="102"/>
  <c r="B19" i="101"/>
  <c r="B19" i="100"/>
  <c r="B19" i="99"/>
  <c r="B19" i="98"/>
  <c r="B19" i="97"/>
  <c r="B19" i="96"/>
  <c r="B17" i="95"/>
  <c r="B17" i="94"/>
  <c r="B22" i="93"/>
  <c r="B22" i="92"/>
  <c r="B22" i="91"/>
  <c r="B22" i="90"/>
  <c r="B22" i="89"/>
  <c r="B22" i="88"/>
  <c r="B22" i="87"/>
  <c r="B22" i="86"/>
  <c r="B22" i="85"/>
  <c r="B22" i="84"/>
  <c r="B24" i="83"/>
  <c r="B26" i="82"/>
  <c r="B19" i="81"/>
  <c r="B17" i="80"/>
  <c r="B22" i="79"/>
  <c r="B22" i="78"/>
  <c r="B22" i="77"/>
  <c r="B22" i="76"/>
  <c r="B22" i="75"/>
  <c r="B22" i="74"/>
  <c r="B22" i="73"/>
  <c r="B22" i="72"/>
  <c r="B22" i="71"/>
  <c r="B22" i="70"/>
  <c r="B22" i="69"/>
  <c r="B22" i="68"/>
  <c r="B19" i="67"/>
  <c r="B17" i="66"/>
  <c r="B21" i="65"/>
  <c r="B21" i="64"/>
  <c r="B21" i="63"/>
  <c r="B21" i="62"/>
  <c r="B21" i="61"/>
  <c r="B17" i="60"/>
  <c r="B22" i="59"/>
  <c r="B17" i="58"/>
  <c r="B22" i="57"/>
  <c r="B16" i="56"/>
  <c r="B18" i="55"/>
  <c r="B18" i="54"/>
  <c r="B18" i="53"/>
  <c r="B18" i="52"/>
  <c r="B18" i="51"/>
  <c r="B18" i="50"/>
  <c r="B18" i="49"/>
  <c r="B18" i="48"/>
  <c r="B18" i="47"/>
  <c r="B18" i="46"/>
  <c r="B18" i="45"/>
  <c r="B18" i="44"/>
  <c r="B18" i="43"/>
  <c r="B18" i="42"/>
  <c r="B18" i="41"/>
  <c r="B18" i="40"/>
  <c r="B18" i="39"/>
  <c r="B18" i="38"/>
  <c r="B18" i="37"/>
  <c r="B18" i="36"/>
  <c r="B18" i="35"/>
  <c r="B18" i="34"/>
  <c r="B19" i="33"/>
  <c r="B19" i="32"/>
  <c r="B19" i="31"/>
  <c r="B19" i="30"/>
  <c r="B19" i="29"/>
  <c r="B19" i="28"/>
  <c r="B19" i="27"/>
  <c r="B19" i="26"/>
  <c r="B19" i="25"/>
  <c r="B22" i="24"/>
  <c r="B22" i="23"/>
  <c r="B22" i="22"/>
  <c r="B22" i="21"/>
  <c r="B32" i="20"/>
  <c r="B34" i="19"/>
  <c r="B18" i="18"/>
  <c r="B20" i="17"/>
  <c r="B20" i="16"/>
  <c r="B20" i="15"/>
  <c r="B18" i="14"/>
  <c r="B18" i="13"/>
  <c r="B22" i="12"/>
  <c r="B22" i="11"/>
  <c r="B22" i="10"/>
  <c r="B22" i="9"/>
  <c r="B22" i="8"/>
  <c r="B22" i="7"/>
  <c r="B22" i="6"/>
  <c r="B24" i="5"/>
  <c r="B24" i="4"/>
  <c r="E187" i="2"/>
  <c r="D187" i="2"/>
  <c r="E186" i="2"/>
  <c r="D186" i="2"/>
  <c r="E185" i="2"/>
  <c r="D185" i="2"/>
  <c r="D184" i="2"/>
  <c r="E183" i="2"/>
  <c r="D183" i="2"/>
  <c r="E182" i="2"/>
  <c r="D182" i="2"/>
  <c r="E181" i="2"/>
  <c r="D181" i="2"/>
  <c r="E180" i="2"/>
  <c r="D180" i="2"/>
  <c r="E179" i="2"/>
  <c r="D179" i="2"/>
  <c r="E178" i="2"/>
  <c r="D178" i="2"/>
  <c r="E177" i="2"/>
  <c r="D177" i="2"/>
  <c r="E176" i="2"/>
  <c r="D176" i="2"/>
  <c r="E175" i="2"/>
  <c r="D175" i="2"/>
  <c r="E174" i="2"/>
  <c r="D174" i="2"/>
  <c r="E173" i="2"/>
  <c r="D173" i="2"/>
  <c r="D172" i="2"/>
  <c r="E171" i="2"/>
  <c r="D171" i="2"/>
  <c r="E170" i="2"/>
  <c r="D170" i="2"/>
  <c r="E169" i="2"/>
  <c r="D169" i="2"/>
  <c r="E168" i="2"/>
  <c r="D168" i="2"/>
  <c r="E167" i="2"/>
  <c r="D167" i="2"/>
  <c r="E166" i="2"/>
  <c r="D166" i="2"/>
  <c r="E165" i="2"/>
  <c r="D165"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D143" i="2"/>
  <c r="E142" i="2"/>
  <c r="D142" i="2"/>
  <c r="E141" i="2"/>
  <c r="D141" i="2"/>
  <c r="E140" i="2"/>
  <c r="D140" i="2"/>
  <c r="D139" i="2"/>
  <c r="E138" i="2"/>
  <c r="D138" i="2"/>
  <c r="E137" i="2"/>
  <c r="D137" i="2"/>
  <c r="E136" i="2"/>
  <c r="D136" i="2"/>
  <c r="E135" i="2"/>
  <c r="D135" i="2"/>
  <c r="E134" i="2"/>
  <c r="D134" i="2"/>
  <c r="D133" i="2"/>
  <c r="E132" i="2"/>
  <c r="D132" i="2"/>
  <c r="E131" i="2"/>
  <c r="D131" i="2"/>
  <c r="D130" i="2"/>
  <c r="E129" i="2"/>
  <c r="D129" i="2"/>
  <c r="E128" i="2"/>
  <c r="D128" i="2"/>
  <c r="E127" i="2"/>
  <c r="D127" i="2"/>
  <c r="E126" i="2"/>
  <c r="D126" i="2"/>
  <c r="E125" i="2"/>
  <c r="D125" i="2"/>
  <c r="E124" i="2"/>
  <c r="D124" i="2"/>
  <c r="D123" i="2"/>
  <c r="E122" i="2"/>
  <c r="D122" i="2"/>
  <c r="E121" i="2"/>
  <c r="D121" i="2"/>
  <c r="E120" i="2"/>
  <c r="D120" i="2"/>
  <c r="E119" i="2"/>
  <c r="D119" i="2"/>
  <c r="E118" i="2"/>
  <c r="D118" i="2"/>
  <c r="E117" i="2"/>
  <c r="D117" i="2"/>
  <c r="E116" i="2"/>
  <c r="D116" i="2"/>
  <c r="E115" i="2"/>
  <c r="D115" i="2"/>
  <c r="E114" i="2"/>
  <c r="D114" i="2"/>
  <c r="E113" i="2"/>
  <c r="D113"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E67" i="2"/>
  <c r="D67"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D46" i="2"/>
  <c r="E45" i="2"/>
  <c r="D45" i="2"/>
  <c r="E44" i="2"/>
  <c r="D44" i="2"/>
  <c r="E43" i="2"/>
  <c r="D43" i="2"/>
  <c r="E42" i="2"/>
  <c r="D42" i="2"/>
  <c r="E41" i="2"/>
  <c r="D41" i="2"/>
  <c r="E40" i="2"/>
  <c r="D40" i="2"/>
  <c r="D39" i="2"/>
  <c r="E38" i="2"/>
  <c r="D38" i="2"/>
  <c r="E37" i="2"/>
  <c r="D37" i="2"/>
  <c r="E36" i="2"/>
  <c r="D36" i="2"/>
  <c r="E35" i="2"/>
  <c r="D35" i="2"/>
  <c r="E34" i="2"/>
  <c r="D34" i="2"/>
  <c r="E33" i="2"/>
  <c r="D33" i="2"/>
  <c r="E32" i="2"/>
  <c r="D32" i="2"/>
  <c r="E31" i="2"/>
  <c r="D31" i="2"/>
  <c r="D30" i="2"/>
  <c r="E29" i="2"/>
  <c r="D29" i="2"/>
  <c r="E28" i="2"/>
  <c r="D28" i="2"/>
  <c r="E27" i="2"/>
  <c r="D27"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<sst xmlns="http://schemas.openxmlformats.org/spreadsheetml/2006/main" count="15159" uniqueCount="634">
  <si>
    <t>Public First Poll for M44</t>
  </si>
  <si>
    <t>Fieldwork:</t>
  </si>
  <si>
    <t>17th Apr - 7th May 2024</t>
  </si>
  <si>
    <t xml:space="preserve">Interview Method: </t>
  </si>
  <si>
    <t>Online Survey</t>
  </si>
  <si>
    <t>Population represented:</t>
  </si>
  <si>
    <t>English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</si>
  <si>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</si>
  <si>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</si>
  <si>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</si>
  <si>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</si>
  <si>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</si>
  <si>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</si>
  <si>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</si>
  <si>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</si>
  <si>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</si>
  <si>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</si>
  <si>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</si>
  <si>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</si>
  <si>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</si>
  <si>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</si>
  <si>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</si>
  <si>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</si>
  <si>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</si>
  <si>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</si>
  <si>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</si>
  <si>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</si>
  <si>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</si>
  <si>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</si>
  <si>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</si>
  <si>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</si>
  <si>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</si>
  <si>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</si>
  <si>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</si>
  <si>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</si>
  <si>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</si>
  <si>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</si>
  <si>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</si>
  <si>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</si>
  <si>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</si>
  <si>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</si>
  <si>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</si>
  <si>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</si>
  <si>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</si>
  <si>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</si>
  <si>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</si>
  <si>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</si>
  <si>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</si>
  <si>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</si>
  <si>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</si>
  <si>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</si>
  <si>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Yes</t>
  </si>
  <si>
    <t>No</t>
  </si>
  <si>
    <t>Gender</t>
  </si>
  <si>
    <t>Age</t>
  </si>
  <si>
    <t>Social Grade</t>
  </si>
  <si>
    <t>Region</t>
  </si>
  <si>
    <t>EU 2016 Vote</t>
  </si>
  <si>
    <t>2019</t>
  </si>
  <si>
    <t>Voting Intention</t>
  </si>
  <si>
    <t>Parent?</t>
  </si>
  <si>
    <t>Secondary School?</t>
  </si>
  <si>
    <t>Funding for schools</t>
  </si>
  <si>
    <t>Bullying</t>
  </si>
  <si>
    <t>Pupil’s mental health in schools</t>
  </si>
  <si>
    <t>Support for pupils with disabilities and special educational needs (SEND)</t>
  </si>
  <si>
    <t>Pupils catching up on learning after the pandemic</t>
  </si>
  <si>
    <t>Poor attendance</t>
  </si>
  <si>
    <t>Quality of maths and science teaching</t>
  </si>
  <si>
    <t>Availability of specialist facilities e.g. spaces such as laboratories, libraries, sports facilities, etc.</t>
  </si>
  <si>
    <t>Don’t know</t>
  </si>
  <si>
    <t>Other (please specify)</t>
  </si>
  <si>
    <t>None of the above</t>
  </si>
  <si>
    <t>0</t>
  </si>
  <si>
    <t>*</t>
  </si>
  <si>
    <t>Thinking about schools in England, which of the following do you think are the most important issues affecting schools at this time?Please select up to three.</t>
  </si>
  <si>
    <t>BASE: All Respondents</t>
  </si>
  <si>
    <t>Fieldwork:  17th Apr - 7th May 2024</t>
  </si>
  <si>
    <t>Data weighted by interlocking age &amp; gender, region and social grade to Nationally Representative Proportions</t>
  </si>
  <si>
    <t>Poor behaviour of pupils</t>
  </si>
  <si>
    <t>The impact of social media on young people</t>
  </si>
  <si>
    <t>Attracting high quality teaching staff into the profession</t>
  </si>
  <si>
    <t>Underinvestment in school buildings/ school buildings not fit for purpose</t>
  </si>
  <si>
    <t>Class size and capacity</t>
  </si>
  <si>
    <t>Obesity and poor health</t>
  </si>
  <si>
    <t>Rise in suspensions and exclusions</t>
  </si>
  <si>
    <t>Lack of extracurricular opportunities</t>
  </si>
  <si>
    <t xml:space="preserve"> Schools have a responsibility to ensure all of their pupils are able to achieve</t>
  </si>
  <si>
    <t xml:space="preserve"> Students should have at least some opportunities to decide what subjects they want to study in school</t>
  </si>
  <si>
    <t xml:space="preserve"> Learning opportunities for students should be tailored to reflect their learning needs</t>
  </si>
  <si>
    <t xml:space="preserve"> Schools in England give students enough choice over their education</t>
  </si>
  <si>
    <t xml:space="preserve"> Schools in England are often responsive to concerns raised by students</t>
  </si>
  <si>
    <t xml:space="preserve"> At the moment, all students get good quality education in England, regardless of their background or ability</t>
  </si>
  <si>
    <t>Strongly agree</t>
  </si>
  <si>
    <t>Somewhat agree</t>
  </si>
  <si>
    <t>Neither agree nor disagree</t>
  </si>
  <si>
    <t>Somewhat disagree</t>
  </si>
  <si>
    <t>Strongly disagree</t>
  </si>
  <si>
    <t>Total Agree:</t>
  </si>
  <si>
    <t>Total Disagree:</t>
  </si>
  <si>
    <t>Net:</t>
  </si>
  <si>
    <t>Grid Summary: To what extent do you agree or disagree with the following?</t>
  </si>
  <si>
    <t>To what extent do you agree or disagree with the following?: Schools have a responsibility to ensure all of their pupils are able to achieve</t>
  </si>
  <si>
    <t>To what extent do you agree or disagree with the following?: Learning opportunities for students should be tailored to reflect their learning needs</t>
  </si>
  <si>
    <t>To what extent do you agree or disagree with the following?: Students should have at least some opportunities to decide what subjects they want to study in school</t>
  </si>
  <si>
    <t>To what extent do you agree or disagree with the following?: At the moment, all students get good quality education in England, regardless of their background or ability</t>
  </si>
  <si>
    <t>To what extent do you agree or disagree with the following?: Schools in England are often responsive to concerns raised by students</t>
  </si>
  <si>
    <t>To what extent do you agree or disagree with the following?: Schools in England give students enough choice over their education</t>
  </si>
  <si>
    <t>-2</t>
  </si>
  <si>
    <t>-1</t>
  </si>
  <si>
    <t>1</t>
  </si>
  <si>
    <t>2</t>
  </si>
  <si>
    <t xml:space="preserve"> In general, which of the following comes closest to your view?All pupils should learn in the same learning environment|Pupils should learn in the learning environment that best suits their needs</t>
  </si>
  <si>
    <t>Option 2</t>
  </si>
  <si>
    <t xml:space="preserve"> “Special educational needs” encompasses a broad spectrum of needs and abilities, including medical conditions and difficulties with learning, communication, sensory stimulation, or emotions.&lt;br /&gt;&lt;br /&gt;&lt;strong&gt;In general, which of the following comes closest to your view?&lt;/strong&gt;Pupils with special educational needs should be taught in mainstream schools|Pupils with special educational needs should be taught in specialised schools</t>
  </si>
  <si>
    <t>I have read a code of conduct / behaviour expectations for my child</t>
  </si>
  <si>
    <t>I have read the behaviour policy on my child’s school website</t>
  </si>
  <si>
    <t>I signed a behaviour agreement for my child</t>
  </si>
  <si>
    <t>I am aware that my child’s school has a code of conduct/ behaviour policy but I have not read it</t>
  </si>
  <si>
    <t>None of the above are true for me</t>
  </si>
  <si>
    <t>My child’s school does not have a behaviour policy</t>
  </si>
  <si>
    <t>Thinking of the behaviour policy at your child's school, which, if any, of the following are true for you? If you have more than one child in school, think of your oldest child.Please select all that apply.</t>
  </si>
  <si>
    <t>Very easy to understand</t>
  </si>
  <si>
    <t>Somewhat easy to understand</t>
  </si>
  <si>
    <t>Neither easy nor difficult to understand</t>
  </si>
  <si>
    <t>Somewhat difficult to understand</t>
  </si>
  <si>
    <t>Very difficult to understand</t>
  </si>
  <si>
    <t>N/A - my child's school does not have a behaviour policy</t>
  </si>
  <si>
    <t xml:space="preserve"> Thinking of the behaviour policy for your child’s school, would you describe it as easy to understand, or difficult to understand? If you have more than one child in school, think of your oldest child.</t>
  </si>
  <si>
    <t>Very fair</t>
  </si>
  <si>
    <t>Somewhat fair</t>
  </si>
  <si>
    <t>Neither fair nor unfair</t>
  </si>
  <si>
    <t>Somewhat unfair</t>
  </si>
  <si>
    <t>Very unfair</t>
  </si>
  <si>
    <t>N/A - My child's school does not have a behaviour policy</t>
  </si>
  <si>
    <t xml:space="preserve"> And, in general, do you think the behaviour policy for your child’s school is fair or unfair? If you have more than one child in school, think of your oldest child.</t>
  </si>
  <si>
    <t>Very well behaved</t>
  </si>
  <si>
    <t>Somewhat well behaved</t>
  </si>
  <si>
    <t>Somewhat poorly behaved</t>
  </si>
  <si>
    <t>Very poorly behaved</t>
  </si>
  <si>
    <t xml:space="preserve"> In general, would you say that pupils in English state schools are well behaved, or poorly behaved?</t>
  </si>
  <si>
    <t>Difficult home life</t>
  </si>
  <si>
    <t>Use of social media</t>
  </si>
  <si>
    <t>Poor discipline in schools</t>
  </si>
  <si>
    <t>Peer pressure from other pupils</t>
  </si>
  <si>
    <t>Some pupils just like to misbehave</t>
  </si>
  <si>
    <t>A desire to fit in or be “cool”</t>
  </si>
  <si>
    <t>Poor mental health of young people</t>
  </si>
  <si>
    <t>Inadequate teacher training to deal with the underlying problems that drive poor behaviour</t>
  </si>
  <si>
    <t>Lack of support services outside the school</t>
  </si>
  <si>
    <t>Lack of funding for schools</t>
  </si>
  <si>
    <t>Some pupils are given more attention than others, causing those who do not get enough learning attention to behave poorly</t>
  </si>
  <si>
    <t>Poor quality teaching in schools</t>
  </si>
  <si>
    <t>Lack of flexibility in teaching approaches</t>
  </si>
  <si>
    <t>Unengaging school curriculum</t>
  </si>
  <si>
    <t>Unrealistic pressure on pupils</t>
  </si>
  <si>
    <t>The long-term effects of the Covid-19 pandemic</t>
  </si>
  <si>
    <t>Lack of extracurricular activities outside of school</t>
  </si>
  <si>
    <t>Lack of employment opportunities after leaving school</t>
  </si>
  <si>
    <t>Rigid school rules</t>
  </si>
  <si>
    <t>Which, if any, of the following do you think contribute most to the poor behaviour of pupils in state schools?Select up to five.</t>
  </si>
  <si>
    <t>Ban the use of mobile phones in schools</t>
  </si>
  <si>
    <t>Make class sizes smaller by employing more teaching staff</t>
  </si>
  <si>
    <t>Teaching self-awareness, social awareness, and communication skills in pupils</t>
  </si>
  <si>
    <t>Provide support for their family to address problems at home</t>
  </si>
  <si>
    <t>Provide additional mental health support for young people (e.g. therapeutic support)</t>
  </si>
  <si>
    <t>Make the education children receive more tailored to their needs</t>
  </si>
  <si>
    <t>Improve relationships between teachers and pupils</t>
  </si>
  <si>
    <t>Improve funding for schools</t>
  </si>
  <si>
    <t>Strengthen relationships between families and schools</t>
  </si>
  <si>
    <t>Create a curriculum that is more personalised to the needs of individual pupils</t>
  </si>
  <si>
    <t>Implement mentoring programmes to provide pupils with additional support</t>
  </si>
  <si>
    <t>Reduce the importance of exams in determining overall grades to reduce pressure on pupils</t>
  </si>
  <si>
    <t>Provide more extracurricular activities for young people outside of school</t>
  </si>
  <si>
    <t>Improve the quality of school facilities</t>
  </si>
  <si>
    <t>Provide training for teachers in emotional regulation and cultural sensitivity</t>
  </si>
  <si>
    <t>Allow pupils to study a more flexible curriculum</t>
  </si>
  <si>
    <t>N/A - Nothing will help improve the behaviour of students in schools in the UK</t>
  </si>
  <si>
    <t>Other (Please specify)</t>
  </si>
  <si>
    <t>What do you think would most help to improve the overall behaviour of pupils in state schools in the UK?Select up to five.</t>
  </si>
  <si>
    <t xml:space="preserve"> Poor behaviour in a pupil is often a sign that something else is wrong</t>
  </si>
  <si>
    <t xml:space="preserve"> These days, schools are not strict enough when dealing with misbehaving pupils</t>
  </si>
  <si>
    <t xml:space="preserve"> Poor behaviour in a pupil is often a sign that boundaries are not being enforced by their school</t>
  </si>
  <si>
    <t>To what extent do you agree or disagree with the following?: These days, schools are not strict enough when dealing with misbehaving pupils</t>
  </si>
  <si>
    <t>To what extent do you agree or disagree with the following?: Poor behaviour in a pupil is often a sign that something else is wrong</t>
  </si>
  <si>
    <t>To what extent do you agree or disagree with the following?: Poor behaviour in a pupil is often a sign that boundaries are not being enforced by their school</t>
  </si>
  <si>
    <t xml:space="preserve"> Providing a safe environment for pupils to learn</t>
  </si>
  <si>
    <t xml:space="preserve"> Preparing pupils to achieve good grades in their exams</t>
  </si>
  <si>
    <t xml:space="preserve"> Preparing pupils for adult life</t>
  </si>
  <si>
    <t xml:space="preserve"> Meeting the individual needs of every student</t>
  </si>
  <si>
    <t xml:space="preserve"> Teaching pupils to behave appropriately</t>
  </si>
  <si>
    <t xml:space="preserve"> Understanding how personal/home circumstances affect pupils’ behaviour</t>
  </si>
  <si>
    <t xml:space="preserve"> Providing support for pupils with difficult  personal/home situations</t>
  </si>
  <si>
    <t xml:space="preserve"> Making learning fun for pupils</t>
  </si>
  <si>
    <t>They do a very good job at this</t>
  </si>
  <si>
    <t>They do a good job at this</t>
  </si>
  <si>
    <t>They do neither a good nor bad job at this</t>
  </si>
  <si>
    <t>They do a bad job at this</t>
  </si>
  <si>
    <t>They do a very bad job at this</t>
  </si>
  <si>
    <t>Grid Summary: Thinking about the current school system in England, do you think state schools do a good or bad job of the following?</t>
  </si>
  <si>
    <t>Thinking about the current school system in England, do you think state schools do a good or bad job of the following?: Providing a safe environment for pupils to learn</t>
  </si>
  <si>
    <t>Thinking about the current school system in England, do you think state schools do a good or bad job of the following?: Preparing pupils to achieve good grades in their exams</t>
  </si>
  <si>
    <t>Thinking about the current school system in England, do you think state schools do a good or bad job of the following?: Preparing pupils for adult life</t>
  </si>
  <si>
    <t>Thinking about the current school system in England, do you think state schools do a good or bad job of the following?: Meeting the individual needs of every student</t>
  </si>
  <si>
    <t>Thinking about the current school system in England, do you think state schools do a good or bad job of the following?: Teaching pupils to behave appropriately</t>
  </si>
  <si>
    <t>Thinking about the current school system in England, do you think state schools do a good or bad job of the following?: Understanding how personal/home circumstances affect pupils’ behaviour</t>
  </si>
  <si>
    <t>Thinking about the current school system in England, do you think state schools do a good or bad job of the following?: Providing support for pupils with difficult  personal/home situations</t>
  </si>
  <si>
    <t>Thinking about the current school system in England, do you think state schools do a good or bad job of the following?: Making learning fun for pupils</t>
  </si>
  <si>
    <t xml:space="preserve"> Schools should mainly punish pupils who break the rules|Schools should mainly offer additional support to pupils who break the rules</t>
  </si>
  <si>
    <t xml:space="preserve"> Schools should set rules and enforce them universally|Schools should review rule-breaking on a case-by-case basis</t>
  </si>
  <si>
    <t xml:space="preserve"> Pupils behave poorly because they are not properly disciplined at home or at school|Pupils break rules because they are not given sufficient support at home or at school</t>
  </si>
  <si>
    <t xml:space="preserve"> There should be no exceptions to punishment schools give for poor behaviour|Schools should decide whether or not to punish a student for poor behaviour after taking into account all factors</t>
  </si>
  <si>
    <t xml:space="preserve"> Pupils who break school rules should be disciplined by their school|Pupils who break school rules should be disciplined by their parents</t>
  </si>
  <si>
    <t xml:space="preserve"> Schools should only permanently remove students as a last resort|Schools should permanently remove students on a zero-tolerance basis</t>
  </si>
  <si>
    <t>Grid Summary: In general, which of the following comes closest to your view?</t>
  </si>
  <si>
    <t>In general, which of the following comes closest to your view?: Schools should mainly punish pupils who break the rules|Schools should mainly offer additional support to pupils who break the rules</t>
  </si>
  <si>
    <t>In general, which of the following comes closest to your view?: Schools should set rules and enforce them universally|Schools should review rule-breaking on a case-by-case basis</t>
  </si>
  <si>
    <t>In general, which of the following comes closest to your view?: Pupils behave poorly because they are not properly disciplined at home or at school|Pupils break rules because they are not given sufficient support at home or at school</t>
  </si>
  <si>
    <t>In general, which of the following comes closest to your view?: There should be no exceptions to punishment schools give for poor behaviour|Schools should decide whether or not to punish a student for poor behaviour after taking into account all factors</t>
  </si>
  <si>
    <t>In general, which of the following comes closest to your view?: Pupils who break school rules should be disciplined by their school|Pupils who break school rules should be disciplined by their parents</t>
  </si>
  <si>
    <t>In general, which of the following comes closest to your view?: Schools should only permanently remove students as a last resort|Schools should permanently remove students on a zero-tolerance basis</t>
  </si>
  <si>
    <t xml:space="preserve"> Pupils from low-income families</t>
  </si>
  <si>
    <t xml:space="preserve"> Pupils from a working class background</t>
  </si>
  <si>
    <t xml:space="preserve"> Pupils from a middle class background</t>
  </si>
  <si>
    <t xml:space="preserve"> Pupils from an ethnic minority background</t>
  </si>
  <si>
    <t xml:space="preserve"> Pupils from a Black Caribbean background</t>
  </si>
  <si>
    <t xml:space="preserve"> Pupils from a Gypsy, Roma, or Traveller (GRT) background</t>
  </si>
  <si>
    <t xml:space="preserve"> Pupils who are white</t>
  </si>
  <si>
    <t xml:space="preserve"> Pupils who are LGBT+</t>
  </si>
  <si>
    <t xml:space="preserve"> Pupils who have mental health issues</t>
  </si>
  <si>
    <t xml:space="preserve"> Pupils who have learning difficulties</t>
  </si>
  <si>
    <t xml:space="preserve"> Pupils with physical disabilities</t>
  </si>
  <si>
    <t xml:space="preserve"> Pupils receiving social work support</t>
  </si>
  <si>
    <t xml:space="preserve"> Girls</t>
  </si>
  <si>
    <t xml:space="preserve"> Boys</t>
  </si>
  <si>
    <t>A very good job</t>
  </si>
  <si>
    <t>A somewhat good job</t>
  </si>
  <si>
    <t>A somewhat bad job</t>
  </si>
  <si>
    <t>A very bad job</t>
  </si>
  <si>
    <t>Grid Summary: In general, do you think state schools in England do a good or bad job at supporting pupils from the following groups?</t>
  </si>
  <si>
    <t>In general, do you think state schools in England do a good or bad job at supporting pupils from the following groups?: Pupils from low-income families</t>
  </si>
  <si>
    <t>In general, do you think state schools in England do a good or bad job at supporting pupils from the following groups?: Pupils from a working class background</t>
  </si>
  <si>
    <t>In general, do you think state schools in England do a good or bad job at supporting pupils from the following groups?: Pupils from a middle class background</t>
  </si>
  <si>
    <t>In general, do you think state schools in England do a good or bad job at supporting pupils from the following groups?: Pupils from an ethnic minority background</t>
  </si>
  <si>
    <t>In general, do you think state schools in England do a good or bad job at supporting pupils from the following groups?: Pupils from a Black Caribbean background</t>
  </si>
  <si>
    <t>In general, do you think state schools in England do a good or bad job at supporting pupils from the following groups?: Pupils from a Gypsy, Roma, or Traveller (GRT) background</t>
  </si>
  <si>
    <t>In general, do you think state schools in England do a good or bad job at supporting pupils from the following groups?: Pupils who are white</t>
  </si>
  <si>
    <t>In general, do you think state schools in England do a good or bad job at supporting pupils from the following groups?: Pupils who are LGBT+</t>
  </si>
  <si>
    <t>In general, do you think state schools in England do a good or bad job at supporting pupils from the following groups?: Pupils who have mental health issues</t>
  </si>
  <si>
    <t>In general, do you think state schools in England do a good or bad job at supporting pupils from the following groups?: Pupils who have learning difficulties</t>
  </si>
  <si>
    <t>In general, do you think state schools in England do a good or bad job at supporting pupils from the following groups?: Pupils with physical disabilities</t>
  </si>
  <si>
    <t>In general, do you think state schools in England do a good or bad job at supporting pupils from the following groups?: Pupils receiving social work support</t>
  </si>
  <si>
    <t>In general, do you think state schools in England do a good or bad job at supporting pupils from the following groups?: Girls</t>
  </si>
  <si>
    <t>In general, do you think state schools in England do a good or bad job at supporting pupils from the following groups?: Boys</t>
  </si>
  <si>
    <t>Yes, they do</t>
  </si>
  <si>
    <t>No, they do not</t>
  </si>
  <si>
    <t>Not very fair</t>
  </si>
  <si>
    <t>Not fair at all</t>
  </si>
  <si>
    <t xml:space="preserve"> And in general, when deciding upon how and when to discipline pupils, do you think state schools in England fairly apply the same treatment to all students?</t>
  </si>
  <si>
    <t>Schools punish different pupils differently for the same poor behaviour</t>
  </si>
  <si>
    <t>Teachers often rely on poor or incomplete information to make decisions on misbehaviour</t>
  </si>
  <si>
    <t>The punishment often doesn’t “fit the crime” or is disproportionate</t>
  </si>
  <si>
    <t>Pupils from disadvantaged backgrounds are more likely to be punished for poor behaviour</t>
  </si>
  <si>
    <t>Zero tolerance policies do not take into account a child’s individual circumstances</t>
  </si>
  <si>
    <t>Structural racism / lack of cultural awareness among school administrators</t>
  </si>
  <si>
    <t>Structural racism / lack of cultural awareness among teachers</t>
  </si>
  <si>
    <t>You said you thought state schools in England are generally not fair when deciding how and when to discipline pupils in England. Why is this?Please select all that apply.</t>
  </si>
  <si>
    <t>BASE: Have children</t>
  </si>
  <si>
    <t>Yes, I have heard of this and could explain what it means</t>
  </si>
  <si>
    <t>Yes, I have heard of this but could not explain what it means</t>
  </si>
  <si>
    <t>No, I have not heard of this before</t>
  </si>
  <si>
    <t xml:space="preserve"> Have you heard of the term “fixed-term exclusion” or “suspension” before?</t>
  </si>
  <si>
    <t>Up to 1 school day</t>
  </si>
  <si>
    <t>Up to 5 school days</t>
  </si>
  <si>
    <t>Up to 10 school days</t>
  </si>
  <si>
    <t>Up to 30 school days</t>
  </si>
  <si>
    <t>Up to 45 school days</t>
  </si>
  <si>
    <t>Up to 90 school days</t>
  </si>
  <si>
    <t>Up to an entire school year</t>
  </si>
  <si>
    <t>More than an entire school year, but not permanently</t>
  </si>
  <si>
    <t xml:space="preserve"> As far as you are aware, how long do you think a pupil can be suspended in total during a single school year?</t>
  </si>
  <si>
    <t xml:space="preserve"> Have you heard of the term “permanent exclusion” before?</t>
  </si>
  <si>
    <t xml:space="preserve"> I would know who to talk to if my child was at risk of being excluded</t>
  </si>
  <si>
    <t xml:space="preserve"> The permanent exclusion process is easy to understand</t>
  </si>
  <si>
    <t xml:space="preserve"> The suspension process is easy to understand</t>
  </si>
  <si>
    <t xml:space="preserve"> I could explain how the exclusion process works if I was asked to</t>
  </si>
  <si>
    <t>To what extent do you agree or disagree with the following?: The permanent exclusion process is easy to understand</t>
  </si>
  <si>
    <t>To what extent do you agree or disagree with the following?: The suspension process is easy to understand</t>
  </si>
  <si>
    <t>To what extent do you agree or disagree with the following?: I would know who to talk to if my child was at risk of being excluded</t>
  </si>
  <si>
    <t>BASE: Question randomly assigned to respondents</t>
  </si>
  <si>
    <t>To what extent do you agree or disagree with the following?: I could explain how the exclusion process works if I was asked to</t>
  </si>
  <si>
    <t>Prefer not to say</t>
  </si>
  <si>
    <t xml:space="preserve"> Has your child, or any of your children ever been temporarily excluded from school? Temporary exclusion is sometimes referred to as suspension or fixed-term exclusion.</t>
  </si>
  <si>
    <t>Very effective</t>
  </si>
  <si>
    <t>Somewhat effective</t>
  </si>
  <si>
    <t>Neither effective nor ineffective</t>
  </si>
  <si>
    <t>Somewhat ineffective</t>
  </si>
  <si>
    <t>Very ineffective</t>
  </si>
  <si>
    <t xml:space="preserve"> Fixed-term school exclusion, sometimes referred to as temporary exclusion or suspension, is when a child is temporarily removed from a school in England due to poor behaviour. If the suspension is longer than 5 days, the school must arrange suitable full-time education for the pupil from the 6th school day. How effective or ineffective do you think suspension is as a method of discipline for pupils who behave poorly?</t>
  </si>
  <si>
    <t xml:space="preserve"> Suspensions eventually lead to permanent school exclusions</t>
  </si>
  <si>
    <t xml:space="preserve"> Suspensions deter other pupils from breaking the rules</t>
  </si>
  <si>
    <t xml:space="preserve"> Suspensions do not work, as the solution to poor behaviour should be for the student to have “more” school, not “less”</t>
  </si>
  <si>
    <t xml:space="preserve"> Suspensions help to maintain high standards of behaviour in schools</t>
  </si>
  <si>
    <t xml:space="preserve"> Suspensions increase risks for the suspended child when they’re not in school</t>
  </si>
  <si>
    <t xml:space="preserve"> Suspensions are an important behaviour management tool for teachers</t>
  </si>
  <si>
    <t xml:space="preserve"> Suspensions keep schools safe for the other pupils </t>
  </si>
  <si>
    <t xml:space="preserve"> Abolishing suspensions would mean exposing teachers and pupils to unreasonable risk</t>
  </si>
  <si>
    <t xml:space="preserve"> Suspensions put unnecessary pressure on families, especially if all adults are working</t>
  </si>
  <si>
    <t xml:space="preserve"> Suspensions do not address the root causes of poor behaviour</t>
  </si>
  <si>
    <t xml:space="preserve"> Suspensions should only be used as a last resort</t>
  </si>
  <si>
    <t>Grid Summary: To what extent do you agree or disagree with the following statements?</t>
  </si>
  <si>
    <t xml:space="preserve">To what extent do you agree or disagree with the following statements?: Suspensions keep schools safe for the other pupils </t>
  </si>
  <si>
    <t>To what extent do you agree or disagree with the following statements?: Suspensions deter other pupils from breaking the rules</t>
  </si>
  <si>
    <t>To what extent do you agree or disagree with the following statements?: Suspensions do not address the root causes of poor behaviour</t>
  </si>
  <si>
    <t>To what extent do you agree or disagree with the following statements?: Suspensions should only be used as a last resort</t>
  </si>
  <si>
    <t>To what extent do you agree or disagree with the following statements?: Suspensions do not work, as the solution to poor behaviour should be for the student to have “more” school, not “less”</t>
  </si>
  <si>
    <t>To what extent do you agree or disagree with the following statements?: Suspensions eventually lead to permanent school exclusions</t>
  </si>
  <si>
    <t>To what extent do you agree or disagree with the following statements?: Suspensions are an important behaviour management tool for teachers</t>
  </si>
  <si>
    <t>To what extent do you agree or disagree with the following statements?: Suspensions help to maintain high standards of behaviour in schools</t>
  </si>
  <si>
    <t>To what extent do you agree or disagree with the following statements?: Abolishing suspensions would mean exposing teachers and pupils to unreasonable risk</t>
  </si>
  <si>
    <t>To what extent do you agree or disagree with the following statements?: Suspensions increase risks for the suspended child when they’re not in school</t>
  </si>
  <si>
    <t>To what extent do you agree or disagree with the following statements?: Suspensions put unnecessary pressure on families, especially if all adults are working</t>
  </si>
  <si>
    <t xml:space="preserve"> Has your child, or any of your children ever been permanently excluded from school?  This is sometimes called expulsion.</t>
  </si>
  <si>
    <t xml:space="preserve"> Permanent school exclusion, sometimes referred to as expulsion, is when a child is permanently removed from a school in England. How effective or ineffective do you think permanent exclusion is as a method of discipline for pupils who behave poorly?</t>
  </si>
  <si>
    <t>Exclusions do not deal with the real causes of bad behaviour</t>
  </si>
  <si>
    <t>Pupils who are excluded are unlikely to want to attend school anyway</t>
  </si>
  <si>
    <t>Exclusion leaves pupils without education qualifications</t>
  </si>
  <si>
    <t>It reduces the educational opportunities of pupils</t>
  </si>
  <si>
    <t>Schools should focus more on helping misbehaving pupils to be better behaved than escalating to exclusion</t>
  </si>
  <si>
    <t>Pupils who are excluded from school aren’t able to reintegrate and end up excluded from society</t>
  </si>
  <si>
    <t>Exclusion has a negative impact on pupils mental health</t>
  </si>
  <si>
    <t>Permanent exclusions disproportionately impact pupils from disadvantaged backgrounds</t>
  </si>
  <si>
    <t>Exclusion means the education of poorly behaved pupils will now be the responsibility of their local authority, which diverts funding away from the rest of the community</t>
  </si>
  <si>
    <t>Exclusion is disproportionate to the poor behaviour many pupils display</t>
  </si>
  <si>
    <t>N/A - there are no disadvantages to school exclusion</t>
  </si>
  <si>
    <t>What do you think are the main disadvantages of permanent school exclusion?Please select up to three.</t>
  </si>
  <si>
    <t>Exclusion helps to keep the rest of the pupils in school safe</t>
  </si>
  <si>
    <t>Pupils who misbehave need to be removed from school so they do not affect the learning of other pupils</t>
  </si>
  <si>
    <t>Some pupils just aren’t interesting in learning at school</t>
  </si>
  <si>
    <t>Pupils who are excluded from school will be able to attend a different type of educational setting where their needs can be better met</t>
  </si>
  <si>
    <t>Excluding one pupils means that all the other pupils are less likely to behave poorly</t>
  </si>
  <si>
    <t>Exclusion means poorly behaved pupils will no longer be the responsibility of the school</t>
  </si>
  <si>
    <t>Pupils who misbehave need to be removed from school to learn their lesson</t>
  </si>
  <si>
    <t>Exclusion means pupils can be properly disciplined by their parents instead of behaving poorly in school</t>
  </si>
  <si>
    <t>N/A - there are no advantages to school exclusion</t>
  </si>
  <si>
    <t>And what do you think are the main advantages of permanent school exclusion?Please select up to three.</t>
  </si>
  <si>
    <t>Strongly support</t>
  </si>
  <si>
    <t>Somewhat support</t>
  </si>
  <si>
    <t>Neither support nor oppose</t>
  </si>
  <si>
    <t>Somewhat oppose</t>
  </si>
  <si>
    <t>Strongly oppose</t>
  </si>
  <si>
    <t>Total Support:</t>
  </si>
  <si>
    <t>Total Oppose:</t>
  </si>
  <si>
    <t xml:space="preserve"> To what extent do you support or oppose the use of permanent school exclusion as a method of discipline?</t>
  </si>
  <si>
    <t xml:space="preserve"> Permanent school exclusions do not work, as the solution to poor behaviour should be for the student to have to spend more time at school, not less</t>
  </si>
  <si>
    <t xml:space="preserve"> Permanent school exclusions help to maintain high standards of behaviour in schools</t>
  </si>
  <si>
    <t xml:space="preserve"> Permanent school exclusions are an important behaviour management tool for teachers</t>
  </si>
  <si>
    <t xml:space="preserve"> Permanent school exclusions deter other pupils from breaking the rules</t>
  </si>
  <si>
    <t xml:space="preserve"> Abolishing permanent school exclusions would mean exposing teachers and pupils too unreasonable risk</t>
  </si>
  <si>
    <t xml:space="preserve"> Permanent school exclusions keep schools safe for the other pupils </t>
  </si>
  <si>
    <t xml:space="preserve"> Permanent school exclusions do not address the root causes of poor behaviour</t>
  </si>
  <si>
    <t xml:space="preserve"> Permanent school exclusions should only be used as a last resort</t>
  </si>
  <si>
    <t xml:space="preserve">To what extent do you agree or disagree with the following statements?: Permanent school exclusions keep schools safe for the other pupils </t>
  </si>
  <si>
    <t>To what extent do you agree or disagree with the following statements?: Permanent school exclusions deter other pupils from breaking the rules</t>
  </si>
  <si>
    <t>To what extent do you agree or disagree with the following statements?: Permanent school exclusions do not address the root causes of poor behaviour</t>
  </si>
  <si>
    <t>To what extent do you agree or disagree with the following statements?: Permanent school exclusions should only be used as a last resort</t>
  </si>
  <si>
    <t>To what extent do you agree or disagree with the following statements?: Permanent school exclusions do not work, as the solution to poor behaviour should be for the student to have to spend more time at school, not less</t>
  </si>
  <si>
    <t>To what extent do you agree or disagree with the following statements?: Permanent school exclusions are an important behaviour management tool for teachers</t>
  </si>
  <si>
    <t>To what extent do you agree or disagree with the following statements?: Permanent school exclusions help to maintain high standards of behaviour in schools</t>
  </si>
  <si>
    <t>To what extent do you agree or disagree with the following statements?: Abolishing permanent school exclusions would mean exposing teachers and pupils too unreasonable risk</t>
  </si>
  <si>
    <t>There are some behaviours that cannot be tolerated and must result in a permanent school exclusion</t>
  </si>
  <si>
    <t>There are some behaviours that cannot be tolerated and must result in a fixed-term exclusion but never a permanent exclusion</t>
  </si>
  <si>
    <t>Permanent and/or fixed-term exclusions should never be used as a form of discipline</t>
  </si>
  <si>
    <t xml:space="preserve"> Thinking about the behaviour of school pupils, which of the following comes closest to your view? </t>
  </si>
  <si>
    <t>Pupils who misbehave SHOULD be given emotional or social support before schools make a decision on whether or not to exclude them</t>
  </si>
  <si>
    <t>Pupils who misbehave should NOT be given emotional or social support before schools make a decision on whether or not to exclude them</t>
  </si>
  <si>
    <t xml:space="preserve"> Thinking about the behaviour of school pupils, which of the following comes closest to your view?</t>
  </si>
  <si>
    <t xml:space="preserve"> Verbally threatening a teacher</t>
  </si>
  <si>
    <t xml:space="preserve"> Bringing a weapon to school</t>
  </si>
  <si>
    <t xml:space="preserve"> Verbally bullying another pupil</t>
  </si>
  <si>
    <t xml:space="preserve"> Physically assaulting another pupil</t>
  </si>
  <si>
    <t xml:space="preserve"> Cyber-bullying another pupil</t>
  </si>
  <si>
    <t xml:space="preserve"> Causing a disruption during a lesson</t>
  </si>
  <si>
    <t xml:space="preserve"> Violating the dress code</t>
  </si>
  <si>
    <t xml:space="preserve"> Failing to attend school</t>
  </si>
  <si>
    <t xml:space="preserve"> Threatening use of a weapon</t>
  </si>
  <si>
    <t xml:space="preserve"> Bringing drugs into school</t>
  </si>
  <si>
    <t>Schools should respond to this with permanent exclusion</t>
  </si>
  <si>
    <t>Schools should respond to this with fixed-term exclusion</t>
  </si>
  <si>
    <t>Schools should respond to this with something less severe, such as detention</t>
  </si>
  <si>
    <t>Schools should respond to this by providing emotional or social support to the pupil engaging in poor behaviour, to try and deal with the root causes</t>
  </si>
  <si>
    <t>Schools should not respond to this at all</t>
  </si>
  <si>
    <t>Grid Summary: For each of the following examples of poor behaviour, indicate whether you think school exclusion is an appropriate form of discipline or not.</t>
  </si>
  <si>
    <t>For each of the following examples of poor behaviour, indicate whether you think school exclusion is an appropriate form of discipline or not.: Verbally threatening a teacher</t>
  </si>
  <si>
    <t>For each of the following examples of poor behaviour, indicate whether you think school exclusion is an appropriate form of discipline or not.: Bringing a weapon to school</t>
  </si>
  <si>
    <t>For each of the following examples of poor behaviour, indicate whether you think school exclusion is an appropriate form of discipline or not.: Verbally bullying another pupil</t>
  </si>
  <si>
    <t>For each of the following examples of poor behaviour, indicate whether you think school exclusion is an appropriate form of discipline or not.: Physically assaulting another pupil</t>
  </si>
  <si>
    <t>For each of the following examples of poor behaviour, indicate whether you think school exclusion is an appropriate form of discipline or not.: Cyber-bullying another pupil</t>
  </si>
  <si>
    <t>For each of the following examples of poor behaviour, indicate whether you think school exclusion is an appropriate form of discipline or not.: Causing a disruption during a lesson</t>
  </si>
  <si>
    <t>For each of the following examples of poor behaviour, indicate whether you think school exclusion is an appropriate form of discipline or not.: Violating the dress code</t>
  </si>
  <si>
    <t>For each of the following examples of poor behaviour, indicate whether you think school exclusion is an appropriate form of discipline or not.: Failing to attend school</t>
  </si>
  <si>
    <t>For each of the following examples of poor behaviour, indicate whether you think school exclusion is an appropriate form of discipline or not.: Threatening use of a weapon</t>
  </si>
  <si>
    <t>For each of the following examples of poor behaviour, indicate whether you think school exclusion is an appropriate form of discipline or not.: Bringing drugs into school</t>
  </si>
  <si>
    <t>Permanent exclusion</t>
  </si>
  <si>
    <t>Fixed-term exclusion</t>
  </si>
  <si>
    <t>Other forms of discipline, such as detention</t>
  </si>
  <si>
    <t>Schools respond to this by providing emotional or social support to the pupil engaging in poor behaviour</t>
  </si>
  <si>
    <t>They do not respond to this at all</t>
  </si>
  <si>
    <t>Grid Summary: And regardless of how you think schools should respond, how do you think schools actually respond to different forms of poor behaviour?</t>
  </si>
  <si>
    <t>And regardless of how you think schools should respond, how do you think schools actually respond to different forms of poor behaviour?: Verbally threatening a teacher</t>
  </si>
  <si>
    <t>And regardless of how you think schools should respond, how do you think schools actually respond to different forms of poor behaviour?: Bringing a weapon to school</t>
  </si>
  <si>
    <t>And regardless of how you think schools should respond, how do you think schools actually respond to different forms of poor behaviour?: Verbally bullying another pupil</t>
  </si>
  <si>
    <t>And regardless of how you think schools should respond, how do you think schools actually respond to different forms of poor behaviour?: Physically assaulting another pupil</t>
  </si>
  <si>
    <t>And regardless of how you think schools should respond, how do you think schools actually respond to different forms of poor behaviour?: Cyber-bullying another pupil</t>
  </si>
  <si>
    <t>And regardless of how you think schools should respond, how do you think schools actually respond to different forms of poor behaviour?: Causing a disruption during a lesson</t>
  </si>
  <si>
    <t>And regardless of how you think schools should respond, how do you think schools actually respond to different forms of poor behaviour?: Violating the dress code</t>
  </si>
  <si>
    <t>And regardless of how you think schools should respond, how do you think schools actually respond to different forms of poor behaviour?: Failing to attend school</t>
  </si>
  <si>
    <t>And regardless of how you think schools should respond, how do you think schools actually respond to different forms of poor behaviour?: Threatening use of a weapon</t>
  </si>
  <si>
    <t>And regardless of how you think schools should respond, how do you think schools actually respond to different forms of poor behaviour?: Bringing drugs into school</t>
  </si>
  <si>
    <t xml:space="preserve"> The student who is being excluded</t>
  </si>
  <si>
    <t xml:space="preserve"> The parents of the excluded student</t>
  </si>
  <si>
    <t xml:space="preserve"> The classmates of the excluded student</t>
  </si>
  <si>
    <t xml:space="preserve"> The school where the student was excluded</t>
  </si>
  <si>
    <t xml:space="preserve"> The wider community in which the excluded student lives</t>
  </si>
  <si>
    <t>Very negative impact</t>
  </si>
  <si>
    <t>Slightly negative impact</t>
  </si>
  <si>
    <t>Neither a negative nor a positive impact</t>
  </si>
  <si>
    <t>Slightly positive impact</t>
  </si>
  <si>
    <t>Very positive impact</t>
  </si>
  <si>
    <t>Grid Summary: Do you think permanent school exclusions have a positive or negative impact on the following?</t>
  </si>
  <si>
    <t>Do you think permanent school exclusions have a positive or negative impact on the following?: The student who is being excluded</t>
  </si>
  <si>
    <t>Do you think permanent school exclusions have a positive or negative impact on the following?: The parents of the excluded student</t>
  </si>
  <si>
    <t>Do you think permanent school exclusions have a positive or negative impact on the following?: The classmates of the excluded student</t>
  </si>
  <si>
    <t>Do you think permanent school exclusions have a positive or negative impact on the following?: The school where the student was excluded</t>
  </si>
  <si>
    <t>Do you think permanent school exclusions have a positive or negative impact on the following?: The wider community in which the excluded student lives</t>
  </si>
  <si>
    <t>Necessary</t>
  </si>
  <si>
    <t>Deterrent</t>
  </si>
  <si>
    <t>Safety-enhancing</t>
  </si>
  <si>
    <t>Counter-productive</t>
  </si>
  <si>
    <t>Harmful</t>
  </si>
  <si>
    <t>Excessive</t>
  </si>
  <si>
    <t>Productive</t>
  </si>
  <si>
    <t>Discriminatory</t>
  </si>
  <si>
    <t>Incentive</t>
  </si>
  <si>
    <t>Impartial</t>
  </si>
  <si>
    <t>Which of the following words would you use to describe permanent exclusions?Please select up to three</t>
  </si>
  <si>
    <t xml:space="preserve"> I expect poor-performing schools to make more exclusions than average</t>
  </si>
  <si>
    <t xml:space="preserve"> I expect better-performing schools to make less exclusions than average</t>
  </si>
  <si>
    <t>To what extent do you agree or disagree with the following statements?: I expect better-performing schools to make less exclusions than average</t>
  </si>
  <si>
    <t>To what extent do you agree or disagree with the following statements?: I expect poor-performing schools to make more exclusions than average</t>
  </si>
  <si>
    <t xml:space="preserve"> I would not want to send my child to a school that makes a lot of exclusions</t>
  </si>
  <si>
    <t xml:space="preserve"> I would like to know how many exclusions my child’s school has made</t>
  </si>
  <si>
    <t>To what extent do you agree or disagree with the following statements?: I would like to know how many exclusions my child’s school has made</t>
  </si>
  <si>
    <t>To what extent do you agree or disagree with the following statements?: I would not want to send my child to a school that makes a lot of exclusions</t>
  </si>
  <si>
    <t>Very confident</t>
  </si>
  <si>
    <t>Somewhat confident</t>
  </si>
  <si>
    <t>Not very confident</t>
  </si>
  <si>
    <t>Not confident at all</t>
  </si>
  <si>
    <t>Total Confident:</t>
  </si>
  <si>
    <t xml:space="preserve"> Imagine your child was permanently excluded from school. How confident would you feel in your abilities to help your child go through this process?</t>
  </si>
  <si>
    <t>Yes, I did know this</t>
  </si>
  <si>
    <t>No, I did not know this</t>
  </si>
  <si>
    <t xml:space="preserve"> Prior to taking this survey, did you know that it was possible to appeal a decision to permanently exclude a student?</t>
  </si>
  <si>
    <t>A school headteacher should be able to decide this themselves</t>
  </si>
  <si>
    <t>Classroom teachers should be able to decide this themselves</t>
  </si>
  <si>
    <t>School Governors should have to decide this</t>
  </si>
  <si>
    <t>Social workers should have to decide this</t>
  </si>
  <si>
    <t>Some other body (e.g. comprising a combination of teachers, governors, headteachers, or social workers) should have to decide this</t>
  </si>
  <si>
    <t xml:space="preserve"> Regardless of how school exclusions are actually decided upon, who do you think should ultimately make the choice on whether or not to exclude a student from school?</t>
  </si>
  <si>
    <t xml:space="preserve"> The parents of the child should always have to agree for their child to be excluded|The parents of the child should NOT have to agree for their child to be excluded </t>
  </si>
  <si>
    <t xml:space="preserve"> The student should have to agree to be excluded|The student should NOT have to agree to be excluded</t>
  </si>
  <si>
    <t xml:space="preserve"> The student’s classroom (“form”) tutor should have to agree for them to be excluded|The student's classroom ("form") tutor should NOT have to agree for them to be excluded</t>
  </si>
  <si>
    <t>Grid Summary: Which of the following comes closest to your view?</t>
  </si>
  <si>
    <t xml:space="preserve">Which of the following comes closest to your view?: The parents of the child should always have to agree for their child to be excluded|The parents of the child should NOT have to agree for their child to be excluded </t>
  </si>
  <si>
    <t>Which of the following comes closest to your view?: The student should have to agree to be excluded|The student should NOT have to agree to be excluded</t>
  </si>
  <si>
    <t>Which of the following comes closest to your view?: The student’s classroom (“form”) tutor should have to agree for them to be excluded|The student's classroom ("form") tutor should NOT have to agree for them to be excluded</t>
  </si>
  <si>
    <t xml:space="preserve"> Pupils from Black Caribbean backgrounds</t>
  </si>
  <si>
    <t xml:space="preserve"> Pupils from a Gypsy, Roma and Traveller (GRT) background</t>
  </si>
  <si>
    <t>Much more likely to be excluded for the same behaviour</t>
  </si>
  <si>
    <t>Somewhat more likely to be excluded for the same behaviour</t>
  </si>
  <si>
    <t>No more or less likely to be excluded for the same behaviour</t>
  </si>
  <si>
    <t>Somewhat less likely to be excluded for the same behaviour</t>
  </si>
  <si>
    <t>Much less likely to be excluded for the same behaviour</t>
  </si>
  <si>
    <t>Don't know</t>
  </si>
  <si>
    <t>Grid Summary: If you were to guess, do you think pupils from the following groups are more or less likely to be excluded for the same behaviour as other pupils?</t>
  </si>
  <si>
    <t>If you were to guess, do you think pupils from the following groups are more or less likely to be excluded for the same behaviour as other pupils?: Pupils from low-income families</t>
  </si>
  <si>
    <t>If you were to guess, do you think pupils from the following groups are more or less likely to be excluded for the same behaviour as other pupils?: Pupils from a working class background</t>
  </si>
  <si>
    <t>If you were to guess, do you think pupils from the following groups are more or less likely to be excluded for the same behaviour as other pupils?: Pupils from a middle class background</t>
  </si>
  <si>
    <t>If you were to guess, do you think pupils from the following groups are more or less likely to be excluded for the same behaviour as other pupils?: Pupils from an ethnic minority background</t>
  </si>
  <si>
    <t>If you were to guess, do you think pupils from the following groups are more or less likely to be excluded for the same behaviour as other pupils?: Pupils who are white</t>
  </si>
  <si>
    <t>If you were to guess, do you think pupils from the following groups are more or less likely to be excluded for the same behaviour as other pupils?: Pupils from Black Caribbean backgrounds</t>
  </si>
  <si>
    <t>If you were to guess, do you think pupils from the following groups are more or less likely to be excluded for the same behaviour as other pupils?: Pupils from a Gypsy, Roma and Traveller (GRT) background</t>
  </si>
  <si>
    <t>If you were to guess, do you think pupils from the following groups are more or less likely to be excluded for the same behaviour as other pupils?: Pupils who are LGBT+</t>
  </si>
  <si>
    <t>If you were to guess, do you think pupils from the following groups are more or less likely to be excluded for the same behaviour as other pupils?: Pupils who have mental health issues</t>
  </si>
  <si>
    <t>If you were to guess, do you think pupils from the following groups are more or less likely to be excluded for the same behaviour as other pupils?: Pupils who have learning difficulties</t>
  </si>
  <si>
    <t>If you were to guess, do you think pupils from the following groups are more or less likely to be excluded for the same behaviour as other pupils?: Pupils with physical disabilities</t>
  </si>
  <si>
    <t>If you were to guess, do you think pupils from the following groups are more or less likely to be excluded for the same behaviour as other pupils?: Pupils receiving social work support</t>
  </si>
  <si>
    <t>If you were to guess, do you think pupils from the following groups are more or less likely to be excluded for the same behaviour as other pupils?: Girls</t>
  </si>
  <si>
    <t>If you were to guess, do you think pupils from the following groups are more or less likely to be excluded for the same behaviour as other pupils?: Boys</t>
  </si>
  <si>
    <t>I expect male pupils are at least 10 times more likely to be excluded from school than female pupils</t>
  </si>
  <si>
    <t>I expect male pupils are at least 5 times more likely to be excluded from school than female pupils</t>
  </si>
  <si>
    <t>I expect male pupils are at least twice as likely to be excluded from school than female pupils</t>
  </si>
  <si>
    <t>I expect male pupils are slightly more likely to be excluded from school than female pupils, but less than twice as likely</t>
  </si>
  <si>
    <t>I expect male pupils are equally as likely to be excluded from school as female pupils</t>
  </si>
  <si>
    <t>I expect female pupils are slightly more likely to be excluded from school than male pupils, but less than twice as likely</t>
  </si>
  <si>
    <t>I expect female pupils are at least twice as likely to be excluded from school than male pupils</t>
  </si>
  <si>
    <t>I expect female pupils are at least 5 times more likely to be excluded from school than male pupils</t>
  </si>
  <si>
    <t>I expect female pupils are at least 10 times more likely to be excluded from school than male pupils</t>
  </si>
  <si>
    <t xml:space="preserve"> If you were to guess, which of the following comes closest to your view?</t>
  </si>
  <si>
    <t>I expect pupils with SEND are at least 8 times more likely to be excluded from school than pupils without SEND</t>
  </si>
  <si>
    <t>I expect pupils with SEND are at least 4 times more likely to be excluded from school than pupils without SEND</t>
  </si>
  <si>
    <t>I expect pupils with SEND are at least twice as likely to be excluded from school than pupils without SEND</t>
  </si>
  <si>
    <t>I expect pupils with SEND are slightly more likely to be excluded from school than pupils without SEND, but less than twice as likely</t>
  </si>
  <si>
    <t>I expect pupils with SEND are equally as likely to be excluded from school as pupils without SEND</t>
  </si>
  <si>
    <t>I expect pupils without SEND are slightly more likely to be excluded from school than pupils with SEND, but less than twice as likely</t>
  </si>
  <si>
    <t>I expect pupils without SEND are at least twice as likely to be excluded from school than pupils with SEND</t>
  </si>
  <si>
    <t>I expect pupils without SEND are at least 4 times more likely to be excluded from school than pupils with SEND</t>
  </si>
  <si>
    <t>I expect pupils without SEND are at least 8 times more likely to be excluded from school than pupils with SEND</t>
  </si>
  <si>
    <t xml:space="preserve"> When thinking about pupils with special educational needs and disabilities (SEND), if you were to guess, which of the following comes closest to your view? </t>
  </si>
  <si>
    <t>I expect pupils from Black Caribbean backgrounds are at least 12 times more likely to be excluded from school than pupils from other backgrounds</t>
  </si>
  <si>
    <t>I expect pupils from Black Caribbean backgrounds are at least 6 times more likely to be excluded from school than pupils from other backgrounds</t>
  </si>
  <si>
    <t>I expect pupils from Black Caribbean backgrounds are at least 3 times more likely to be excluded from school than pupils from other backgrounds</t>
  </si>
  <si>
    <t>I expect pupils from Black Caribbean backgrounds are slightly more likely to be excluded from school than pupils from other backgrounds, but less than 3 times more likely</t>
  </si>
  <si>
    <t>I expect pupils from Black Caribbean backgrounds are equally as likely to be excluded from school as pupils from other backgrounds</t>
  </si>
  <si>
    <t>I expect pupils from other backgrounds are slightly more likely to be excluded from school than pupils from Black Caribbean backgrounds, but less than 3 times more likely</t>
  </si>
  <si>
    <t>I expect pupils from other backgrounds are at least 3 times more likely to be excluded from school than pupils from Black Caribbean backgrounds</t>
  </si>
  <si>
    <t>I expect pupils from other backgrounds are at least 6 times more likely to be excluded from school than pupils from Black Caribbean backgrounds</t>
  </si>
  <si>
    <t>I expect pupils from other backgrounds are at least 12 times more likely to be excluded from school than pupils from Black Caribbean backgrounds</t>
  </si>
  <si>
    <t>I expect pupils from Gypsy, Roma and Traveller (GRT) communities are at least 12 times more likely to be excluded from school than pupils from other backgrounds</t>
  </si>
  <si>
    <t>I expect pupils from Gypsy, Roma and Traveller (GRT) communities are at least 9 times more likely to be excluded from school than pupils from other backgrounds</t>
  </si>
  <si>
    <t>I expect pupils from Gypsy, Roma and Traveller (GRT) communities are at least 3 times more likely to be excluded from school than pupils from other backgrounds</t>
  </si>
  <si>
    <t>I expect pupils from Gypsy, Roma and Traveller (GRT) communities are slightly more likely to be excluded from school than pupils from other backgrounds, but less than 3 times more likely</t>
  </si>
  <si>
    <t>I expect pupils from Gypsy, Roma and Traveller (GRT) communities are equally as likely to be excluded from school as pupils from other backgrounds</t>
  </si>
  <si>
    <t>I expect pupils from other backgrounds are slightly more likely to be excluded from school than pupils from Gypsy, Roma and Traveller (GRT) communities, but less than 3 times more likely</t>
  </si>
  <si>
    <t>I expect pupils from other backgrounds are at least 9 times more likely to be excluded from school than pupils from Gypsy, Roma and Traveller (GRT) communities</t>
  </si>
  <si>
    <t>I expect pupils from other backgrounds are at least 12 times more likely to be excluded from school than pupils from Gypsy, Roma and Traveller (GRT) communities</t>
  </si>
  <si>
    <t xml:space="preserve"> If you were to guess, which of the following comes closest to your view? </t>
  </si>
  <si>
    <t>An approach which tackles the causes of poor behaviour</t>
  </si>
  <si>
    <t>Providing mentoring to students who are struggling with poor behaviour</t>
  </si>
  <si>
    <t>Anti-bullying focus in school</t>
  </si>
  <si>
    <t>Behavioural therapy</t>
  </si>
  <si>
    <t>Increased support for pupils with special educational needs and disabilities</t>
  </si>
  <si>
    <t>Mental health counselling</t>
  </si>
  <si>
    <t>An effort by schools to work with pupils and their families to develop more individualised programs, supporting their academic success</t>
  </si>
  <si>
    <t>Social-emotional learning, targeting self-awareness, social awareness, and communication skills</t>
  </si>
  <si>
    <t>Dedicated family support workers in schools</t>
  </si>
  <si>
    <t>Better reintegration of pupils who have been fixed term excluded</t>
  </si>
  <si>
    <t>Being stricter on thing such as wearing the wrong school uniform, or lateness</t>
  </si>
  <si>
    <t>A more flexible, diverse, or up-to-date curriculum</t>
  </si>
  <si>
    <t>Better alternative settings for pupils</t>
  </si>
  <si>
    <t>A more diverse teaching workforce</t>
  </si>
  <si>
    <t>Academic tutoring</t>
  </si>
  <si>
    <t>Cultural sensitivity training for teachers</t>
  </si>
  <si>
    <t>Increasing the number of detentions that are given out</t>
  </si>
  <si>
    <t>Which of the following, if any, do you think would help to reduce the number of pupils who are excluded from schools?Please select all that apply.</t>
  </si>
  <si>
    <t xml:space="preserve"> And which of that same list do you think would have the single greatest impact on reducing rates of exclusion in schools? Select only ONE.</t>
  </si>
  <si>
    <t>BASE: Question displayed when the  Question "Which of the following, if any, do you think would help to reduce the number of pupils who are excluded from schools?Please select all that apply." is one of the following answers ("Mental health counselling","Academic tutoring","Dedicated family support workers in schools","A more flexible, diverse, or up-to-date curriculum","Increased support for pupils with special educational needs and disabilities","Behavioural therapy","Social-emotional learning, targeting self-awareness, social awareness, and communication skills","Anti-bullying focus in school","Increasing the number of detentions that are given out","Being stricter on thing such as wearing the wrong school uniform, or lateness","Better alternative settings for pupils","An approach which tackles the causes of poor behaviour","Better reintegration of pupils who have been fixed term excluded","Cultural sensitivity training for teachers","A more diverse teaching workforce","Providing mentoring to students who are struggling with poor behaviour","An effort by schools to work with pupils and their families to develop more individualised programs, supporting their academic success")</t>
  </si>
  <si>
    <t xml:space="preserve"> Their long-term behaviour</t>
  </si>
  <si>
    <t xml:space="preserve"> Their job prospects</t>
  </si>
  <si>
    <t xml:space="preserve"> Their chances of getting into university</t>
  </si>
  <si>
    <t xml:space="preserve"> Their chances of living an enjoyable life</t>
  </si>
  <si>
    <t xml:space="preserve"> Their ability to make friends</t>
  </si>
  <si>
    <t xml:space="preserve"> Their overall mental health</t>
  </si>
  <si>
    <t xml:space="preserve"> Family life of the excluded student</t>
  </si>
  <si>
    <t>Positive impact</t>
  </si>
  <si>
    <t>Neither a positive nor a negative impact</t>
  </si>
  <si>
    <t>Negative impact</t>
  </si>
  <si>
    <t>Grid Summary: Thinking of pupils who have been permanently excluded, do you think school exclusion has a positive or negative impact on the following, or makes no difference?</t>
  </si>
  <si>
    <t>Thinking of pupils who have been permanently excluded, do you think school exclusion has a positive or negative impact on the following, or makes no difference?: Their long-term behaviour</t>
  </si>
  <si>
    <t>Thinking of pupils who have been permanently excluded, do you think school exclusion has a positive or negative impact on the following, or makes no difference?: Their job prospects</t>
  </si>
  <si>
    <t>Thinking of pupils who have been permanently excluded, do you think school exclusion has a positive or negative impact on the following, or makes no difference?: Their chances of getting into university</t>
  </si>
  <si>
    <t>Thinking of pupils who have been permanently excluded, do you think school exclusion has a positive or negative impact on the following, or makes no difference?: Their chances of living an enjoyable life</t>
  </si>
  <si>
    <t>Thinking of pupils who have been permanently excluded, do you think school exclusion has a positive or negative impact on the following, or makes no difference?: Their ability to make friends</t>
  </si>
  <si>
    <t>Thinking of pupils who have been permanently excluded, do you think school exclusion has a positive or negative impact on the following, or makes no difference?: Their overall mental health</t>
  </si>
  <si>
    <t>Thinking of pupils who have been permanently excluded, do you think school exclusion has a positive or negative impact on the following, or makes no difference?: Family life of the excluded student</t>
  </si>
  <si>
    <t xml:space="preserve"> Levels of crime</t>
  </si>
  <si>
    <t xml:space="preserve"> Mental health in society</t>
  </si>
  <si>
    <t xml:space="preserve"> Levels of gender, racial, or class-based inequality</t>
  </si>
  <si>
    <t xml:space="preserve"> The economy</t>
  </si>
  <si>
    <t xml:space="preserve"> Levels of homelessness</t>
  </si>
  <si>
    <t xml:space="preserve"> Levels of employment</t>
  </si>
  <si>
    <t xml:space="preserve"> Levels of youth violence</t>
  </si>
  <si>
    <t>Grid Summary: Thinking about wider society, do you think school exclusion has a positive or negative impact on the following, or makes no difference?</t>
  </si>
  <si>
    <t>Thinking about wider society, do you think school exclusion has a positive or negative impact on the following, or makes no difference?: Levels of crime</t>
  </si>
  <si>
    <t>Thinking about wider society, do you think school exclusion has a positive or negative impact on the following, or makes no difference?: Mental health in society</t>
  </si>
  <si>
    <t>Thinking about wider society, do you think school exclusion has a positive or negative impact on the following, or makes no difference?: Levels of gender, racial, or class-based inequality</t>
  </si>
  <si>
    <t>Thinking about wider society, do you think school exclusion has a positive or negative impact on the following, or makes no difference?: The economy</t>
  </si>
  <si>
    <t>Thinking about wider society, do you think school exclusion has a positive or negative impact on the following, or makes no difference?: Levels of homelessness</t>
  </si>
  <si>
    <t>Thinking about wider society, do you think school exclusion has a positive or negative impact on the following, or makes no difference?: Levels of employment</t>
  </si>
  <si>
    <t>Thinking about wider society, do you think school exclusion has a positive or negative impact on the following, or makes no difference?: Levels of youth violence</t>
  </si>
  <si>
    <t>They do neither a good nor a bad job at this</t>
  </si>
  <si>
    <t xml:space="preserve"> In your view, does the UK government do a good or bad job at supporting excluded pupils after they leave school?</t>
  </si>
  <si>
    <t>They can continue their education</t>
  </si>
  <si>
    <t>Alternative provision schools offer tailored support to meet needs that a mainstream school cannot</t>
  </si>
  <si>
    <t>Alternative provision schools offer small class sizes to provide more one-on-one support from their teacher</t>
  </si>
  <si>
    <t>They can continue to access other services / remain in the system</t>
  </si>
  <si>
    <t>Alternative provision enables pupils in mainstream school to learn in a less disrupted environment.</t>
  </si>
  <si>
    <t>Alternative provision schools offer opportunities for pupils to reintegrate into mainstream schools</t>
  </si>
  <si>
    <t>They remain socially connected with their peers</t>
  </si>
  <si>
    <t>N/A - there are no advantages to sending pupils to alternative provision schools</t>
  </si>
  <si>
    <t>Alternative provision (AP) settings are places that provide education for pupils who can’t go to a mainstream school. This may be due to exclusion, illness, or other reasons. AP settings enable pupils who would not otherwise receive suitable education to do so.Which of the following do you view as the main advantages of sending excluded pupils to alternative provision schools?Please select up to three.</t>
  </si>
  <si>
    <t>It may marginalise already-disadvantaged pupils</t>
  </si>
  <si>
    <t>Limited funding and other resources are available to alternative provision schools</t>
  </si>
  <si>
    <t>Pupils  are isolated from their peers in traditional schools</t>
  </si>
  <si>
    <t>Quality of education is lower than in traditional schools</t>
  </si>
  <si>
    <t>All of the pupils at alternative provision schools will misbehave, making their behaviour worse</t>
  </si>
  <si>
    <t>Pupils at alternative provision schools are statistically more likely to engage in criminal activity and go to prison</t>
  </si>
  <si>
    <t>The teaching staff at alternative provision schools are inadequately trained to respond to behavioural issues</t>
  </si>
  <si>
    <t>N/A - there are no disadvantages to sending pupils to alternative provision schools</t>
  </si>
  <si>
    <t>It is not an appropriate form of discipline for a pupil who has been excluded</t>
  </si>
  <si>
    <t>Which of the following do you view as  the main disadvantages of sending excluded pupils to alternative provision schools?Please select up to three.</t>
  </si>
  <si>
    <t>Very important</t>
  </si>
  <si>
    <t>Somewhat important</t>
  </si>
  <si>
    <t>Not very important</t>
  </si>
  <si>
    <t>Not at all important</t>
  </si>
  <si>
    <t>Total Important:</t>
  </si>
  <si>
    <t xml:space="preserve"> How important or unimportant is it for pupils who are excluded to be eventually reintegrated into mainstream schools?</t>
  </si>
  <si>
    <t xml:space="preserve"> Special educational needs schools</t>
  </si>
  <si>
    <t xml:space="preserve"> Alternative Provision schools</t>
  </si>
  <si>
    <t>Much better than mainstream schools</t>
  </si>
  <si>
    <t>Somewhat better than mainstream schools</t>
  </si>
  <si>
    <t>No better or worse than mainstream schools</t>
  </si>
  <si>
    <t>Somewhat worse than mainstream schools</t>
  </si>
  <si>
    <t>Much worse than mainstream schools</t>
  </si>
  <si>
    <t>Grid Summary: In your view, do you think the following types of schools provide better or worse quality education than mainstream schools?</t>
  </si>
  <si>
    <t>In your view, do you think the following types of schools provide better or worse quality education than mainstream schools?: Special educational needs schools</t>
  </si>
  <si>
    <t>In your view, do you think the following types of schools provide better or worse quality education than mainstream schools?: Alternative Provision schools</t>
  </si>
  <si>
    <t>Yes, I was temporarily excluded/suspended from school</t>
  </si>
  <si>
    <t>Yes, I was permanently excluded from school</t>
  </si>
  <si>
    <t>No, I was never excluded from school</t>
  </si>
  <si>
    <t xml:space="preserve"> When you were younger, were you ever excluded from school?</t>
  </si>
  <si>
    <t>Full Results</t>
  </si>
  <si>
    <t>BASE: Parents with children in school</t>
  </si>
  <si>
    <t>BASE: All Respondents (shown selected from previous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</si>
</sst>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8" fillId="0" borderId="4" xfId="0" applyFont="1" applyBorder="1"/>
    <xf numFmtId="0" fontId="0" fillId="0" borderId="4" xfId="0" applyBorder="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calcChain" Target="calcChain.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5</xdr:col>
      <xdr:colOff>38101</xdr:colOff>
      <xdr:row>1</xdr:row>
      <xdr:rowOff>88900</xdr:rowOff>
    </xdr:from>
    <xdr:to>
      <xdr:col>11</xdr:col>
      <xdr:colOff>260351</xdr:colOff>
      <xdr:row>5</xdr:row>
      <xdr:rowOff>63447</xdr:rowOff>
    </xdr:to>
    <xdr:pic>
      <xdr:nvPicPr>
        <xdr:cNvPr id="3" name="Picture 2">
          <a:extLst>
            <a:ext uri="{FF2B5EF4-FFF2-40B4-BE49-F238E27FC236}">
              <a16:creationId xmlns:a16="http://schemas.microsoft.com/office/drawing/2014/main" id="{B70BA152-E6D7-966F-219C-BC1FF672EC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273050"/>
          <a:ext cx="4794250" cy="711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B1" workbookViewId="0">
      <selection activeCell="J9" sqref="J9"/>
    </sheetView>
  </sheetViews>
  <sheetFormatPr defaultColWidth="10.90625" defaultRowHeight="14.5" x14ac:dyDescent="0.35"/>
  <sheetData>
    <row r="7" spans="6:12" ht="40" customHeight="1" x14ac:dyDescent="0.35">
      <c r="F7" s="27" t="s">
        <v>0</v>
      </c>
      <c r="G7" s="28"/>
      <c r="H7" s="28"/>
      <c r="I7" s="28"/>
      <c r="J7" s="28"/>
      <c r="K7" s="28"/>
      <c r="L7" s="28"/>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1008</v>
      </c>
    </row>
    <row r="14" spans="6:12" ht="18.5" x14ac:dyDescent="0.45">
      <c r="F14" s="2"/>
    </row>
    <row r="15" spans="6:12" ht="18.5" x14ac:dyDescent="0.45">
      <c r="F15" s="2"/>
    </row>
    <row r="16" spans="6:12" ht="18.5" x14ac:dyDescent="0.45">
      <c r="F16" s="2" t="s">
        <v>8</v>
      </c>
    </row>
    <row r="17" spans="6:13" ht="50" customHeight="1" x14ac:dyDescent="0.35">
      <c r="F17" s="29" t="s">
        <v>9</v>
      </c>
      <c r="G17" s="28"/>
      <c r="H17" s="28"/>
      <c r="I17" s="28"/>
      <c r="J17" s="28"/>
      <c r="K17" s="28"/>
      <c r="L17" s="28"/>
      <c r="M17" s="28"/>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87"/>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"Thinking about schools in England, which of the following do you think are the most important issues affecting schools at this time?Please select up to three.")</f>
        <v>Thinking about schools in England, which of the following do you think are the most important issues affecting schools at this time?Please select up to three.</v>
      </c>
      <c r="E9" s="14" t="str">
        <f>HYPERLINK("#'Full Results'!A11", "11")</f>
        <v>11</v>
      </c>
      <c r="F9" t="s">
        <v>76</v>
      </c>
    </row>
    <row r="10" spans="3:6" x14ac:dyDescent="0.35">
      <c r="C10">
        <v>2</v>
      </c>
      <c r="D10" s="8" t="str">
        <f>HYPERLINK("#'Table 2'!A1", "Thinking about schools in England, which of the following do you think are the most important issues affecting schools at this time?Please select up to three.")</f>
        <v>Thinking about schools in England, which of the following do you think are the most important issues affecting schools at this time?Please select up to three.</v>
      </c>
      <c r="E10" s="14" t="str">
        <f>HYPERLINK("#'Full Results'!A25", "25")</f>
        <v>25</v>
      </c>
      <c r="F10" t="s">
        <v>76</v>
      </c>
    </row>
    <row r="11" spans="3:6" x14ac:dyDescent="0.35">
      <c r="C11">
        <v>3</v>
      </c>
      <c r="D11" s="8" t="str">
        <f>HYPERLINK("#'Table 3'!A1", "Grid Summary: To what extent do you agree or disagree with the following?")</f>
        <v>Grid Summary: To what extent do you agree or disagree with the following?</v>
      </c>
      <c r="E11" s="7"/>
      <c r="F11" t="s">
        <v>76</v>
      </c>
    </row>
    <row r="12" spans="3:6" x14ac:dyDescent="0.35">
      <c r="C12">
        <v>4</v>
      </c>
      <c r="D12" s="8" t="str">
        <f>HYPERLINK("#'Table 4'!A1", "To what extent do you agree or disagree with the following?: Schools have a responsibility to ensure all of their pupils are able to achieve")</f>
        <v>To what extent do you agree or disagree with the following?: Schools have a responsibility to ensure all of their pupils are able to achieve</v>
      </c>
      <c r="E12" s="14" t="str">
        <f>HYPERLINK("#'Full Results'!A39", "39")</f>
        <v>39</v>
      </c>
      <c r="F12" t="s">
        <v>76</v>
      </c>
    </row>
    <row r="13" spans="3:6" x14ac:dyDescent="0.35">
      <c r="C13">
        <v>5</v>
      </c>
      <c r="D13" s="8" t="str">
        <f>HYPERLINK("#'Table 5'!A1", "To what extent do you agree or disagree with the following?: Learning opportunities for students should be tailored to reflect their learning needs")</f>
        <v>To what extent do you agree or disagree with the following?: Learning opportunities for students should be tailored to reflect their learning needs</v>
      </c>
      <c r="E13" s="14" t="str">
        <f>HYPERLINK("#'Full Results'!A51", "51")</f>
        <v>51</v>
      </c>
      <c r="F13" t="s">
        <v>76</v>
      </c>
    </row>
    <row r="14" spans="3:6" x14ac:dyDescent="0.35">
      <c r="C14">
        <v>6</v>
      </c>
      <c r="D14" s="8" t="str">
        <f>HYPERLINK("#'Table 6'!A1", "To what extent do you agree or disagree with the following?: Students should have at least some opportunities to decide what subjects they want to study in school")</f>
        <v>To what extent do you agree or disagree with the following?: Students should have at least some opportunities to decide what subjects they want to study in school</v>
      </c>
      <c r="E14" s="14" t="str">
        <f>HYPERLINK("#'Full Results'!A63", "63")</f>
        <v>63</v>
      </c>
      <c r="F14" t="s">
        <v>76</v>
      </c>
    </row>
    <row r="15" spans="3:6" x14ac:dyDescent="0.35">
      <c r="C15">
        <v>7</v>
      </c>
      <c r="D15" s="8" t="str">
        <f>HYPERLINK("#'Table 7'!A1", "To what extent do you agree or disagree with the following?: At the moment, all students get good quality education in England, regardless of their background or ability")</f>
        <v>To what extent do you agree or disagree with the following?: At the moment, all students get good quality education in England, regardless of their background or ability</v>
      </c>
      <c r="E15" s="14" t="str">
        <f>HYPERLINK("#'Full Results'!A75", "75")</f>
        <v>75</v>
      </c>
      <c r="F15" t="s">
        <v>76</v>
      </c>
    </row>
    <row r="16" spans="3:6" x14ac:dyDescent="0.35">
      <c r="C16">
        <v>8</v>
      </c>
      <c r="D16" s="8" t="str">
        <f>HYPERLINK("#'Table 8'!A1", "To what extent do you agree or disagree with the following?: Schools in England are often responsive to concerns raised by students")</f>
        <v>To what extent do you agree or disagree with the following?: Schools in England are often responsive to concerns raised by students</v>
      </c>
      <c r="E16" s="14" t="str">
        <f>HYPERLINK("#'Full Results'!A87", "87")</f>
        <v>87</v>
      </c>
      <c r="F16" t="s">
        <v>76</v>
      </c>
    </row>
    <row r="17" spans="3:6" x14ac:dyDescent="0.35">
      <c r="C17">
        <v>9</v>
      </c>
      <c r="D17" s="8" t="str">
        <f>HYPERLINK("#'Table 9'!A1", "To what extent do you agree or disagree with the following?: Schools in England give students enough choice over their education")</f>
        <v>To what extent do you agree or disagree with the following?: Schools in England give students enough choice over their education</v>
      </c>
      <c r="E17" s="14" t="str">
        <f>HYPERLINK("#'Full Results'!A99", "99")</f>
        <v>99</v>
      </c>
      <c r="F17" t="s">
        <v>76</v>
      </c>
    </row>
    <row r="18" spans="3:6" x14ac:dyDescent="0.35">
      <c r="C18">
        <v>10</v>
      </c>
      <c r="D18" s="8" t="str">
        <f>HYPERLINK("#'Table 10'!A1", " In general, which of the following comes closest to your view?All pupils should learn in the same learning environment|Pupils should learn in the learning environment that best suits their needs")</f>
        <v xml:space="preserve"> In general, which of the following comes closest to your view?All pupils should learn in the same learning environment|Pupils should learn in the learning environment that best suits their needs</v>
      </c>
      <c r="E18" s="14" t="str">
        <f>HYPERLINK("#'Full Results'!A111", "111")</f>
        <v>111</v>
      </c>
      <c r="F18" t="s">
        <v>76</v>
      </c>
    </row>
    <row r="19" spans="3:6" x14ac:dyDescent="0.35">
      <c r="C19">
        <v>11</v>
      </c>
      <c r="D19" s="8" t="str">
        <f>HYPERLINK("#'Table 11'!A1", " “Special educational needs” encompasses a broad spectrum of needs and abilities, including medical conditions and difficulties with learning, communication, sensory stimulation, or emotions.&lt;br /&gt;&lt;br /&gt;&lt;strong&gt;In general, which of the following ...")</f>
        <v xml:space="preserve"> “Special educational needs” encompasses a broad spectrum of needs and abilities, including medical conditions and difficulties with learning, communication, sensory stimulation, or emotions.&lt;br /&gt;&lt;br /&gt;&lt;strong&gt;In general, which of the following ...</v>
      </c>
      <c r="E19" s="14" t="str">
        <f>HYPERLINK("#'Full Results'!A119", "119")</f>
        <v>119</v>
      </c>
      <c r="F19" t="s">
        <v>76</v>
      </c>
    </row>
    <row r="20" spans="3:6" x14ac:dyDescent="0.35">
      <c r="C20">
        <v>12</v>
      </c>
      <c r="D20" s="8" t="str">
        <f>HYPERLINK("#'Table 12'!A1", "Thinking of the behaviour policy at your child's school, which, if any, of the following are true for you? If you have more than one child in school, think of your oldest child.Please select all that apply.")</f>
        <v>Thinking of the behaviour policy at your child's school, which, if any, of the following are true for you? If you have more than one child in school, think of your oldest child.Please select all that apply.</v>
      </c>
      <c r="E20" s="14" t="str">
        <f>HYPERLINK("#'Full Results'!A128", "128")</f>
        <v>128</v>
      </c>
      <c r="F20" t="s">
        <v>632</v>
      </c>
    </row>
    <row r="21" spans="3:6" x14ac:dyDescent="0.35">
      <c r="C21">
        <v>13</v>
      </c>
      <c r="D21" s="8" t="str">
        <f>HYPERLINK("#'Table 13'!A1", " Thinking of the behaviour policy for your child’s school, would you describe it as easy to understand, or difficult to understand? If you have more than one child in school, think of your oldest child.")</f>
        <v xml:space="preserve"> Thinking of the behaviour policy for your child’s school, would you describe it as easy to understand, or difficult to understand? If you have more than one child in school, think of your oldest child.</v>
      </c>
      <c r="E21" s="14" t="str">
        <f>HYPERLINK("#'Full Results'!A138", "138")</f>
        <v>138</v>
      </c>
      <c r="F21" t="s">
        <v>632</v>
      </c>
    </row>
    <row r="22" spans="3:6" x14ac:dyDescent="0.35">
      <c r="C22">
        <v>14</v>
      </c>
      <c r="D22" s="8" t="str">
        <f>HYPERLINK("#'Table 14'!A1", " And, in general, do you think the behaviour policy for your child’s school is fair or unfair? If you have more than one child in school, think of your oldest child.")</f>
        <v xml:space="preserve"> And, in general, do you think the behaviour policy for your child’s school is fair or unfair? If you have more than one child in school, think of your oldest child.</v>
      </c>
      <c r="E22" s="14" t="str">
        <f>HYPERLINK("#'Full Results'!A148", "148")</f>
        <v>148</v>
      </c>
      <c r="F22" t="s">
        <v>632</v>
      </c>
    </row>
    <row r="23" spans="3:6" x14ac:dyDescent="0.35">
      <c r="C23">
        <v>15</v>
      </c>
      <c r="D23" s="8" t="str">
        <f>HYPERLINK("#'Table 15'!A1", " In general, would you say that pupils in English state schools are well behaved, or poorly behaved?")</f>
        <v xml:space="preserve"> In general, would you say that pupils in English state schools are well behaved, or poorly behaved?</v>
      </c>
      <c r="E23" s="14" t="str">
        <f>HYPERLINK("#'Full Results'!A158", "158")</f>
        <v>158</v>
      </c>
      <c r="F23" t="s">
        <v>76</v>
      </c>
    </row>
    <row r="24" spans="3:6" x14ac:dyDescent="0.35">
      <c r="C24">
        <v>16</v>
      </c>
      <c r="D24" s="8" t="str">
        <f>HYPERLINK("#'Table 16'!A1", "Which, if any, of the following do you think contribute most to the poor behaviour of pupils in state schools?Select up to five.")</f>
        <v>Which, if any, of the following do you think contribute most to the poor behaviour of pupils in state schools?Select up to five.</v>
      </c>
      <c r="E24" s="14" t="str">
        <f>HYPERLINK("#'Full Results'!A166", "166")</f>
        <v>166</v>
      </c>
      <c r="F24" t="s">
        <v>76</v>
      </c>
    </row>
    <row r="25" spans="3:6" x14ac:dyDescent="0.35">
      <c r="C25">
        <v>17</v>
      </c>
      <c r="D25" s="8" t="str">
        <f>HYPERLINK("#'Table 17'!A1", "What do you think would most help to improve the overall behaviour of pupils in state schools in the UK?Select up to five.")</f>
        <v>What do you think would most help to improve the overall behaviour of pupils in state schools in the UK?Select up to five.</v>
      </c>
      <c r="E25" s="14" t="str">
        <f>HYPERLINK("#'Full Results'!A190", "190")</f>
        <v>190</v>
      </c>
      <c r="F25" t="s">
        <v>76</v>
      </c>
    </row>
    <row r="26" spans="3:6" x14ac:dyDescent="0.35">
      <c r="C26">
        <v>18</v>
      </c>
      <c r="D26" s="8" t="str">
        <f>HYPERLINK("#'Table 18'!A1", "Grid Summary: To what extent do you agree or disagree with the following?")</f>
        <v>Grid Summary: To what extent do you agree or disagree with the following?</v>
      </c>
      <c r="E26" s="7"/>
      <c r="F26" t="s">
        <v>76</v>
      </c>
    </row>
    <row r="27" spans="3:6" x14ac:dyDescent="0.35">
      <c r="C27">
        <v>19</v>
      </c>
      <c r="D27" s="8" t="str">
        <f>HYPERLINK("#'Table 19'!A1", "To what extent do you agree or disagree with the following?: These days, schools are not strict enough when dealing with misbehaving pupils")</f>
        <v>To what extent do you agree or disagree with the following?: These days, schools are not strict enough when dealing with misbehaving pupils</v>
      </c>
      <c r="E27" s="14" t="str">
        <f>HYPERLINK("#'Full Results'!A212", "212")</f>
        <v>212</v>
      </c>
      <c r="F27" t="s">
        <v>76</v>
      </c>
    </row>
    <row r="28" spans="3:6" x14ac:dyDescent="0.35">
      <c r="C28">
        <v>20</v>
      </c>
      <c r="D28" s="8" t="str">
        <f>HYPERLINK("#'Table 20'!A1", "To what extent do you agree or disagree with the following?: Poor behaviour in a pupil is often a sign that something else is wrong")</f>
        <v>To what extent do you agree or disagree with the following?: Poor behaviour in a pupil is often a sign that something else is wrong</v>
      </c>
      <c r="E28" s="14" t="str">
        <f>HYPERLINK("#'Full Results'!A224", "224")</f>
        <v>224</v>
      </c>
      <c r="F28" t="s">
        <v>76</v>
      </c>
    </row>
    <row r="29" spans="3:6" x14ac:dyDescent="0.35">
      <c r="C29">
        <v>21</v>
      </c>
      <c r="D29" s="8" t="str">
        <f>HYPERLINK("#'Table 21'!A1", "To what extent do you agree or disagree with the following?: Poor behaviour in a pupil is often a sign that boundaries are not being enforced by their school")</f>
        <v>To what extent do you agree or disagree with the following?: Poor behaviour in a pupil is often a sign that boundaries are not being enforced by their school</v>
      </c>
      <c r="E29" s="14" t="str">
        <f>HYPERLINK("#'Full Results'!A236", "236")</f>
        <v>236</v>
      </c>
      <c r="F29" t="s">
        <v>76</v>
      </c>
    </row>
    <row r="30" spans="3:6" x14ac:dyDescent="0.35">
      <c r="C30">
        <v>22</v>
      </c>
      <c r="D30" s="8" t="str">
        <f>HYPERLINK("#'Table 22'!A1", "Grid Summary: Thinking about the current school system in England, do you think state schools do a good or bad job of the following?")</f>
        <v>Grid Summary: Thinking about the current school system in England, do you think state schools do a good or bad job of the following?</v>
      </c>
      <c r="E30" s="7"/>
      <c r="F30" t="s">
        <v>76</v>
      </c>
    </row>
    <row r="31" spans="3:6" x14ac:dyDescent="0.35">
      <c r="C31">
        <v>23</v>
      </c>
      <c r="D31" s="8" t="str">
        <f>HYPERLINK("#'Table 23'!A1", "Thinking about the current school system in England, do you think state schools do a good or bad job of the following?: Providing a safe environment for pupils to learn")</f>
        <v>Thinking about the current school system in England, do you think state schools do a good or bad job of the following?: Providing a safe environment for pupils to learn</v>
      </c>
      <c r="E31" s="14" t="str">
        <f>HYPERLINK("#'Full Results'!A248", "248")</f>
        <v>248</v>
      </c>
      <c r="F31" t="s">
        <v>76</v>
      </c>
    </row>
    <row r="32" spans="3:6" x14ac:dyDescent="0.35">
      <c r="C32">
        <v>24</v>
      </c>
      <c r="D32" s="8" t="str">
        <f>HYPERLINK("#'Table 24'!A1", "Thinking about the current school system in England, do you think state schools do a good or bad job of the following?: Preparing pupils to achieve good grades in their exams")</f>
        <v>Thinking about the current school system in England, do you think state schools do a good or bad job of the following?: Preparing pupils to achieve good grades in their exams</v>
      </c>
      <c r="E32" s="14" t="str">
        <f>HYPERLINK("#'Full Results'!A257", "257")</f>
        <v>257</v>
      </c>
      <c r="F32" t="s">
        <v>76</v>
      </c>
    </row>
    <row r="33" spans="3:6" x14ac:dyDescent="0.35">
      <c r="C33">
        <v>25</v>
      </c>
      <c r="D33" s="8" t="str">
        <f>HYPERLINK("#'Table 25'!A1", "Thinking about the current school system in England, do you think state schools do a good or bad job of the following?: Preparing pupils for adult life")</f>
        <v>Thinking about the current school system in England, do you think state schools do a good or bad job of the following?: Preparing pupils for adult life</v>
      </c>
      <c r="E33" s="14" t="str">
        <f>HYPERLINK("#'Full Results'!A266", "266")</f>
        <v>266</v>
      </c>
      <c r="F33" t="s">
        <v>76</v>
      </c>
    </row>
    <row r="34" spans="3:6" x14ac:dyDescent="0.35">
      <c r="C34">
        <v>26</v>
      </c>
      <c r="D34" s="8" t="str">
        <f>HYPERLINK("#'Table 26'!A1", "Thinking about the current school system in England, do you think state schools do a good or bad job of the following?: Meeting the individual needs of every student")</f>
        <v>Thinking about the current school system in England, do you think state schools do a good or bad job of the following?: Meeting the individual needs of every student</v>
      </c>
      <c r="E34" s="14" t="str">
        <f>HYPERLINK("#'Full Results'!A275", "275")</f>
        <v>275</v>
      </c>
      <c r="F34" t="s">
        <v>76</v>
      </c>
    </row>
    <row r="35" spans="3:6" x14ac:dyDescent="0.35">
      <c r="C35">
        <v>27</v>
      </c>
      <c r="D35" s="8" t="str">
        <f>HYPERLINK("#'Table 27'!A1", "Thinking about the current school system in England, do you think state schools do a good or bad job of the following?: Teaching pupils to behave appropriately")</f>
        <v>Thinking about the current school system in England, do you think state schools do a good or bad job of the following?: Teaching pupils to behave appropriately</v>
      </c>
      <c r="E35" s="14" t="str">
        <f>HYPERLINK("#'Full Results'!A284", "284")</f>
        <v>284</v>
      </c>
      <c r="F35" t="s">
        <v>76</v>
      </c>
    </row>
    <row r="36" spans="3:6" x14ac:dyDescent="0.35">
      <c r="C36">
        <v>28</v>
      </c>
      <c r="D36" s="8" t="str">
        <f>HYPERLINK("#'Table 28'!A1", "Thinking about the current school system in England, do you think state schools do a good or bad job of the following?: Understanding how personal/home circumstances affect pupils’ behaviour")</f>
        <v>Thinking about the current school system in England, do you think state schools do a good or bad job of the following?: Understanding how personal/home circumstances affect pupils’ behaviour</v>
      </c>
      <c r="E36" s="14" t="str">
        <f>HYPERLINK("#'Full Results'!A293", "293")</f>
        <v>293</v>
      </c>
      <c r="F36" t="s">
        <v>76</v>
      </c>
    </row>
    <row r="37" spans="3:6" x14ac:dyDescent="0.35">
      <c r="C37">
        <v>29</v>
      </c>
      <c r="D37" s="8" t="str">
        <f>HYPERLINK("#'Table 29'!A1", "Thinking about the current school system in England, do you think state schools do a good or bad job of the following?: Providing support for pupils with difficult  personal/home situations")</f>
        <v>Thinking about the current school system in England, do you think state schools do a good or bad job of the following?: Providing support for pupils with difficult  personal/home situations</v>
      </c>
      <c r="E37" s="14" t="str">
        <f>HYPERLINK("#'Full Results'!A302", "302")</f>
        <v>302</v>
      </c>
      <c r="F37" t="s">
        <v>76</v>
      </c>
    </row>
    <row r="38" spans="3:6" x14ac:dyDescent="0.35">
      <c r="C38">
        <v>30</v>
      </c>
      <c r="D38" s="8" t="str">
        <f>HYPERLINK("#'Table 30'!A1", "Thinking about the current school system in England, do you think state schools do a good or bad job of the following?: Making learning fun for pupils")</f>
        <v>Thinking about the current school system in England, do you think state schools do a good or bad job of the following?: Making learning fun for pupils</v>
      </c>
      <c r="E38" s="14" t="str">
        <f>HYPERLINK("#'Full Results'!A311", "311")</f>
        <v>311</v>
      </c>
      <c r="F38" t="s">
        <v>76</v>
      </c>
    </row>
    <row r="39" spans="3:6" x14ac:dyDescent="0.35">
      <c r="C39">
        <v>31</v>
      </c>
      <c r="D39" s="8" t="str">
        <f>HYPERLINK("#'Table 31'!A1", "Grid Summary: In general, which of the following comes closest to your view?")</f>
        <v>Grid Summary: In general, which of the following comes closest to your view?</v>
      </c>
      <c r="E39" s="7"/>
      <c r="F39" t="s">
        <v>76</v>
      </c>
    </row>
    <row r="40" spans="3:6" x14ac:dyDescent="0.35">
      <c r="C40">
        <v>32</v>
      </c>
      <c r="D40" s="8" t="str">
        <f>HYPERLINK("#'Table 32'!A1", "In general, which of the following comes closest to your view?: Schools should mainly punish pupils who break the rules|Schools should mainly offer additional support to pupils who break the rules")</f>
        <v>In general, which of the following comes closest to your view?: Schools should mainly punish pupils who break the rules|Schools should mainly offer additional support to pupils who break the rules</v>
      </c>
      <c r="E40" s="14" t="str">
        <f>HYPERLINK("#'Full Results'!A320", "320")</f>
        <v>320</v>
      </c>
      <c r="F40" t="s">
        <v>76</v>
      </c>
    </row>
    <row r="41" spans="3:6" x14ac:dyDescent="0.35">
      <c r="C41">
        <v>33</v>
      </c>
      <c r="D41" s="8" t="str">
        <f>HYPERLINK("#'Table 33'!A1", "In general, which of the following comes closest to your view?: Schools should set rules and enforce them universally|Schools should review rule-breaking on a case-by-case basis")</f>
        <v>In general, which of the following comes closest to your view?: Schools should set rules and enforce them universally|Schools should review rule-breaking on a case-by-case basis</v>
      </c>
      <c r="E41" s="14" t="str">
        <f>HYPERLINK("#'Full Results'!A328", "328")</f>
        <v>328</v>
      </c>
      <c r="F41" t="s">
        <v>76</v>
      </c>
    </row>
    <row r="42" spans="3:6" x14ac:dyDescent="0.35">
      <c r="C42">
        <v>34</v>
      </c>
      <c r="D42" s="8" t="str">
        <f>HYPERLINK("#'Table 34'!A1", "In general, which of the following comes closest to your view?: Pupils behave poorly because they are not properly disciplined at home or at school|Pupils break rules because they are not given sufficient support at home or at school")</f>
        <v>In general, which of the following comes closest to your view?: Pupils behave poorly because they are not properly disciplined at home or at school|Pupils break rules because they are not given sufficient support at home or at school</v>
      </c>
      <c r="E42" s="14" t="str">
        <f>HYPERLINK("#'Full Results'!A336", "336")</f>
        <v>336</v>
      </c>
      <c r="F42" t="s">
        <v>76</v>
      </c>
    </row>
    <row r="43" spans="3:6" x14ac:dyDescent="0.35">
      <c r="C43">
        <v>35</v>
      </c>
      <c r="D43" s="8" t="str">
        <f>HYPERLINK("#'Table 35'!A1", "In general, which of the following comes closest to your view?: There should be no exceptions to punishment schools give for poor behaviour|Schools should decide whether or not to punish a student for poor behaviour after taking into account all ...")</f>
        <v>In general, which of the following comes closest to your view?: There should be no exceptions to punishment schools give for poor behaviour|Schools should decide whether or not to punish a student for poor behaviour after taking into account all ...</v>
      </c>
      <c r="E43" s="14" t="str">
        <f>HYPERLINK("#'Full Results'!A344", "344")</f>
        <v>344</v>
      </c>
      <c r="F43" t="s">
        <v>76</v>
      </c>
    </row>
    <row r="44" spans="3:6" x14ac:dyDescent="0.35">
      <c r="C44">
        <v>36</v>
      </c>
      <c r="D44" s="8" t="str">
        <f>HYPERLINK("#'Table 36'!A1", "In general, which of the following comes closest to your view?: Pupils who break school rules should be disciplined by their school|Pupils who break school rules should be disciplined by their parents")</f>
        <v>In general, which of the following comes closest to your view?: Pupils who break school rules should be disciplined by their school|Pupils who break school rules should be disciplined by their parents</v>
      </c>
      <c r="E44" s="14" t="str">
        <f>HYPERLINK("#'Full Results'!A352", "352")</f>
        <v>352</v>
      </c>
      <c r="F44" t="s">
        <v>76</v>
      </c>
    </row>
    <row r="45" spans="3:6" x14ac:dyDescent="0.35">
      <c r="C45">
        <v>37</v>
      </c>
      <c r="D45" s="8" t="str">
        <f>HYPERLINK("#'Table 37'!A1", "In general, which of the following comes closest to your view?: Schools should only permanently remove students as a last resort|Schools should permanently remove students on a zero-tolerance basis")</f>
        <v>In general, which of the following comes closest to your view?: Schools should only permanently remove students as a last resort|Schools should permanently remove students on a zero-tolerance basis</v>
      </c>
      <c r="E45" s="14" t="str">
        <f>HYPERLINK("#'Full Results'!A360", "360")</f>
        <v>360</v>
      </c>
      <c r="F45" t="s">
        <v>76</v>
      </c>
    </row>
    <row r="46" spans="3:6" x14ac:dyDescent="0.35">
      <c r="C46">
        <v>38</v>
      </c>
      <c r="D46" s="8" t="str">
        <f>HYPERLINK("#'Table 38'!A1", "Grid Summary: In general, do you think state schools in England do a good or bad job at supporting pupils from the following groups?")</f>
        <v>Grid Summary: In general, do you think state schools in England do a good or bad job at supporting pupils from the following groups?</v>
      </c>
      <c r="E46" s="7"/>
      <c r="F46" t="s">
        <v>76</v>
      </c>
    </row>
    <row r="47" spans="3:6" x14ac:dyDescent="0.35">
      <c r="C47">
        <v>39</v>
      </c>
      <c r="D47" s="8" t="str">
        <f>HYPERLINK("#'Table 39'!A1", "In general, do you think state schools in England do a good or bad job at supporting pupils from the following groups?: Pupils from low-income families")</f>
        <v>In general, do you think state schools in England do a good or bad job at supporting pupils from the following groups?: Pupils from low-income families</v>
      </c>
      <c r="E47" s="14" t="str">
        <f>HYPERLINK("#'Full Results'!A368", "368")</f>
        <v>368</v>
      </c>
      <c r="F47" t="s">
        <v>76</v>
      </c>
    </row>
    <row r="48" spans="3:6" x14ac:dyDescent="0.35">
      <c r="C48">
        <v>40</v>
      </c>
      <c r="D48" s="8" t="str">
        <f>HYPERLINK("#'Table 40'!A1", "In general, do you think state schools in England do a good or bad job at supporting pupils from the following groups?: Pupils from a working class background")</f>
        <v>In general, do you think state schools in England do a good or bad job at supporting pupils from the following groups?: Pupils from a working class background</v>
      </c>
      <c r="E48" s="14" t="str">
        <f>HYPERLINK("#'Full Results'!A376", "376")</f>
        <v>376</v>
      </c>
      <c r="F48" t="s">
        <v>76</v>
      </c>
    </row>
    <row r="49" spans="3:6" x14ac:dyDescent="0.35">
      <c r="C49">
        <v>41</v>
      </c>
      <c r="D49" s="8" t="str">
        <f>HYPERLINK("#'Table 41'!A1", "In general, do you think state schools in England do a good or bad job at supporting pupils from the following groups?: Pupils from a middle class background")</f>
        <v>In general, do you think state schools in England do a good or bad job at supporting pupils from the following groups?: Pupils from a middle class background</v>
      </c>
      <c r="E49" s="14" t="str">
        <f>HYPERLINK("#'Full Results'!A384", "384")</f>
        <v>384</v>
      </c>
      <c r="F49" t="s">
        <v>76</v>
      </c>
    </row>
    <row r="50" spans="3:6" x14ac:dyDescent="0.35">
      <c r="C50">
        <v>42</v>
      </c>
      <c r="D50" s="8" t="str">
        <f>HYPERLINK("#'Table 42'!A1", "In general, do you think state schools in England do a good or bad job at supporting pupils from the following groups?: Pupils from an ethnic minority background")</f>
        <v>In general, do you think state schools in England do a good or bad job at supporting pupils from the following groups?: Pupils from an ethnic minority background</v>
      </c>
      <c r="E50" s="14" t="str">
        <f>HYPERLINK("#'Full Results'!A392", "392")</f>
        <v>392</v>
      </c>
      <c r="F50" t="s">
        <v>76</v>
      </c>
    </row>
    <row r="51" spans="3:6" x14ac:dyDescent="0.35">
      <c r="C51">
        <v>43</v>
      </c>
      <c r="D51" s="8" t="str">
        <f>HYPERLINK("#'Table 43'!A1", "In general, do you think state schools in England do a good or bad job at supporting pupils from the following groups?: Pupils from a Black Caribbean background")</f>
        <v>In general, do you think state schools in England do a good or bad job at supporting pupils from the following groups?: Pupils from a Black Caribbean background</v>
      </c>
      <c r="E51" s="14" t="str">
        <f>HYPERLINK("#'Full Results'!A400", "400")</f>
        <v>400</v>
      </c>
      <c r="F51" t="s">
        <v>76</v>
      </c>
    </row>
    <row r="52" spans="3:6" x14ac:dyDescent="0.35">
      <c r="C52">
        <v>44</v>
      </c>
      <c r="D52" s="8" t="str">
        <f>HYPERLINK("#'Table 44'!A1", "In general, do you think state schools in England do a good or bad job at supporting pupils from the following groups?: Pupils from a Gypsy, Roma, or Traveller (GRT) background")</f>
        <v>In general, do you think state schools in England do a good or bad job at supporting pupils from the following groups?: Pupils from a Gypsy, Roma, or Traveller (GRT) background</v>
      </c>
      <c r="E52" s="14" t="str">
        <f>HYPERLINK("#'Full Results'!A408", "408")</f>
        <v>408</v>
      </c>
      <c r="F52" t="s">
        <v>76</v>
      </c>
    </row>
    <row r="53" spans="3:6" x14ac:dyDescent="0.35">
      <c r="C53">
        <v>45</v>
      </c>
      <c r="D53" s="8" t="str">
        <f>HYPERLINK("#'Table 45'!A1", "In general, do you think state schools in England do a good or bad job at supporting pupils from the following groups?: Pupils who are white")</f>
        <v>In general, do you think state schools in England do a good or bad job at supporting pupils from the following groups?: Pupils who are white</v>
      </c>
      <c r="E53" s="14" t="str">
        <f>HYPERLINK("#'Full Results'!A416", "416")</f>
        <v>416</v>
      </c>
      <c r="F53" t="s">
        <v>76</v>
      </c>
    </row>
    <row r="54" spans="3:6" x14ac:dyDescent="0.35">
      <c r="C54">
        <v>46</v>
      </c>
      <c r="D54" s="8" t="str">
        <f>HYPERLINK("#'Table 46'!A1", "In general, do you think state schools in England do a good or bad job at supporting pupils from the following groups?: Pupils who are LGBT+")</f>
        <v>In general, do you think state schools in England do a good or bad job at supporting pupils from the following groups?: Pupils who are LGBT+</v>
      </c>
      <c r="E54" s="14" t="str">
        <f>HYPERLINK("#'Full Results'!A424", "424")</f>
        <v>424</v>
      </c>
      <c r="F54" t="s">
        <v>76</v>
      </c>
    </row>
    <row r="55" spans="3:6" x14ac:dyDescent="0.35">
      <c r="C55">
        <v>47</v>
      </c>
      <c r="D55" s="8" t="str">
        <f>HYPERLINK("#'Table 47'!A1", "In general, do you think state schools in England do a good or bad job at supporting pupils from the following groups?: Pupils who have mental health issues")</f>
        <v>In general, do you think state schools in England do a good or bad job at supporting pupils from the following groups?: Pupils who have mental health issues</v>
      </c>
      <c r="E55" s="14" t="str">
        <f>HYPERLINK("#'Full Results'!A432", "432")</f>
        <v>432</v>
      </c>
      <c r="F55" t="s">
        <v>76</v>
      </c>
    </row>
    <row r="56" spans="3:6" x14ac:dyDescent="0.35">
      <c r="C56">
        <v>48</v>
      </c>
      <c r="D56" s="8" t="str">
        <f>HYPERLINK("#'Table 48'!A1", "In general, do you think state schools in England do a good or bad job at supporting pupils from the following groups?: Pupils who have learning difficulties")</f>
        <v>In general, do you think state schools in England do a good or bad job at supporting pupils from the following groups?: Pupils who have learning difficulties</v>
      </c>
      <c r="E56" s="14" t="str">
        <f>HYPERLINK("#'Full Results'!A440", "440")</f>
        <v>440</v>
      </c>
      <c r="F56" t="s">
        <v>76</v>
      </c>
    </row>
    <row r="57" spans="3:6" x14ac:dyDescent="0.35">
      <c r="C57">
        <v>49</v>
      </c>
      <c r="D57" s="8" t="str">
        <f>HYPERLINK("#'Table 49'!A1", "In general, do you think state schools in England do a good or bad job at supporting pupils from the following groups?: Pupils with physical disabilities")</f>
        <v>In general, do you think state schools in England do a good or bad job at supporting pupils from the following groups?: Pupils with physical disabilities</v>
      </c>
      <c r="E57" s="14" t="str">
        <f>HYPERLINK("#'Full Results'!A448", "448")</f>
        <v>448</v>
      </c>
      <c r="F57" t="s">
        <v>76</v>
      </c>
    </row>
    <row r="58" spans="3:6" x14ac:dyDescent="0.35">
      <c r="C58">
        <v>50</v>
      </c>
      <c r="D58" s="8" t="str">
        <f>HYPERLINK("#'Table 50'!A1", "In general, do you think state schools in England do a good or bad job at supporting pupils from the following groups?: Pupils receiving social work support")</f>
        <v>In general, do you think state schools in England do a good or bad job at supporting pupils from the following groups?: Pupils receiving social work support</v>
      </c>
      <c r="E58" s="14" t="str">
        <f>HYPERLINK("#'Full Results'!A456", "456")</f>
        <v>456</v>
      </c>
      <c r="F58" t="s">
        <v>76</v>
      </c>
    </row>
    <row r="59" spans="3:6" x14ac:dyDescent="0.35">
      <c r="C59">
        <v>51</v>
      </c>
      <c r="D59" s="8" t="str">
        <f>HYPERLINK("#'Table 51'!A1", "In general, do you think state schools in England do a good or bad job at supporting pupils from the following groups?: Girls")</f>
        <v>In general, do you think state schools in England do a good or bad job at supporting pupils from the following groups?: Girls</v>
      </c>
      <c r="E59" s="14" t="str">
        <f>HYPERLINK("#'Full Results'!A464", "464")</f>
        <v>464</v>
      </c>
      <c r="F59" t="s">
        <v>76</v>
      </c>
    </row>
    <row r="60" spans="3:6" x14ac:dyDescent="0.35">
      <c r="C60">
        <v>52</v>
      </c>
      <c r="D60" s="8" t="str">
        <f>HYPERLINK("#'Table 52'!A1", "In general, do you think state schools in England do a good or bad job at supporting pupils from the following groups?: Boys")</f>
        <v>In general, do you think state schools in England do a good or bad job at supporting pupils from the following groups?: Boys</v>
      </c>
      <c r="E60" s="14" t="str">
        <f>HYPERLINK("#'Full Results'!A472", "472")</f>
        <v>472</v>
      </c>
      <c r="F60" t="s">
        <v>76</v>
      </c>
    </row>
    <row r="61" spans="3:6" x14ac:dyDescent="0.35">
      <c r="C61">
        <v>53</v>
      </c>
      <c r="D61" s="8" t="str">
        <f>HYPERLINK("#'Table 53'!A1", " And in general, when deciding upon how and when to discipline pupils, do you think state schools in England fairly apply the same treatment to all students?")</f>
        <v xml:space="preserve"> And in general, when deciding upon how and when to discipline pupils, do you think state schools in England fairly apply the same treatment to all students?</v>
      </c>
      <c r="E61" s="14" t="str">
        <f>HYPERLINK("#'Full Results'!A480", "480")</f>
        <v>480</v>
      </c>
      <c r="F61" t="s">
        <v>76</v>
      </c>
    </row>
    <row r="62" spans="3:6" x14ac:dyDescent="0.35">
      <c r="C62">
        <v>54</v>
      </c>
      <c r="D62" s="8" t="str">
        <f>HYPERLINK("#'Table 54'!A1", "You said you thought state schools in England are generally not fair when deciding how and when to discipline pupils in England. Why is this?Please select all that apply.")</f>
        <v>You said you thought state schools in England are generally not fair when deciding how and when to discipline pupils in England. Why is this?Please select all that apply.</v>
      </c>
      <c r="E62" s="14" t="str">
        <f>HYPERLINK("#'Full Results'!A488", "488")</f>
        <v>488</v>
      </c>
      <c r="F62" t="s">
        <v>267</v>
      </c>
    </row>
    <row r="63" spans="3:6" x14ac:dyDescent="0.35">
      <c r="C63">
        <v>55</v>
      </c>
      <c r="D63" s="8" t="str">
        <f>HYPERLINK("#'Table 55'!A1", " Have you heard of the term “fixed-term exclusion” or “suspension” before?")</f>
        <v xml:space="preserve"> Have you heard of the term “fixed-term exclusion” or “suspension” before?</v>
      </c>
      <c r="E63" s="14" t="str">
        <f>HYPERLINK("#'Full Results'!A500", "500")</f>
        <v>500</v>
      </c>
      <c r="F63" t="s">
        <v>76</v>
      </c>
    </row>
    <row r="64" spans="3:6" x14ac:dyDescent="0.35">
      <c r="C64">
        <v>56</v>
      </c>
      <c r="D64" s="8" t="str">
        <f>HYPERLINK("#'Table 56'!A1", " As far as you are aware, how long do you think a pupil can be suspended in total during a single school year?")</f>
        <v xml:space="preserve"> As far as you are aware, how long do you think a pupil can be suspended in total during a single school year?</v>
      </c>
      <c r="E64" s="14" t="str">
        <f>HYPERLINK("#'Full Results'!A507", "507")</f>
        <v>507</v>
      </c>
      <c r="F64" t="s">
        <v>76</v>
      </c>
    </row>
    <row r="65" spans="3:6" x14ac:dyDescent="0.35">
      <c r="C65">
        <v>57</v>
      </c>
      <c r="D65" s="8" t="str">
        <f>HYPERLINK("#'Table 57'!A1", " Have you heard of the term “permanent exclusion” before?")</f>
        <v xml:space="preserve"> Have you heard of the term “permanent exclusion” before?</v>
      </c>
      <c r="E65" s="14" t="str">
        <f>HYPERLINK("#'Full Results'!A519", "519")</f>
        <v>519</v>
      </c>
      <c r="F65" t="s">
        <v>76</v>
      </c>
    </row>
    <row r="66" spans="3:6" x14ac:dyDescent="0.35">
      <c r="C66">
        <v>58</v>
      </c>
      <c r="D66" s="8" t="str">
        <f>HYPERLINK("#'Table 58'!A1", "Grid Summary: To what extent do you agree or disagree with the following?")</f>
        <v>Grid Summary: To what extent do you agree or disagree with the following?</v>
      </c>
      <c r="E66" s="7"/>
      <c r="F66" t="s">
        <v>76</v>
      </c>
    </row>
    <row r="67" spans="3:6" x14ac:dyDescent="0.35">
      <c r="C67">
        <v>59</v>
      </c>
      <c r="D67" s="8" t="str">
        <f>HYPERLINK("#'Table 59'!A1", "To what extent do you agree or disagree with the following?: The permanent exclusion process is easy to understand")</f>
        <v>To what extent do you agree or disagree with the following?: The permanent exclusion process is easy to understand</v>
      </c>
      <c r="E67" s="14" t="str">
        <f>HYPERLINK("#'Full Results'!A526", "526")</f>
        <v>526</v>
      </c>
      <c r="F67" t="s">
        <v>76</v>
      </c>
    </row>
    <row r="68" spans="3:6" x14ac:dyDescent="0.35">
      <c r="C68">
        <v>60</v>
      </c>
      <c r="D68" s="8" t="str">
        <f>HYPERLINK("#'Table 60'!A1", "To what extent do you agree or disagree with the following?: The suspension process is easy to understand")</f>
        <v>To what extent do you agree or disagree with the following?: The suspension process is easy to understand</v>
      </c>
      <c r="E68" s="14" t="str">
        <f>HYPERLINK("#'Full Results'!A537", "537")</f>
        <v>537</v>
      </c>
      <c r="F68" t="s">
        <v>76</v>
      </c>
    </row>
    <row r="69" spans="3:6" x14ac:dyDescent="0.35">
      <c r="C69">
        <v>61</v>
      </c>
      <c r="D69" s="8" t="str">
        <f>HYPERLINK("#'Table 61'!A1", "To what extent do you agree or disagree with the following?: I would know who to talk to if my child was at risk of being excluded")</f>
        <v>To what extent do you agree or disagree with the following?: I would know who to talk to if my child was at risk of being excluded</v>
      </c>
      <c r="E69" s="14" t="str">
        <f>HYPERLINK("#'Full Results'!A548", "548")</f>
        <v>548</v>
      </c>
      <c r="F69" t="s">
        <v>289</v>
      </c>
    </row>
    <row r="70" spans="3:6" x14ac:dyDescent="0.35">
      <c r="C70">
        <v>62</v>
      </c>
      <c r="D70" s="8" t="str">
        <f>HYPERLINK("#'Table 62'!A1", "To what extent do you agree or disagree with the following?: I could explain how the exclusion process works if I was asked to")</f>
        <v>To what extent do you agree or disagree with the following?: I could explain how the exclusion process works if I was asked to</v>
      </c>
      <c r="E70" s="14" t="str">
        <f>HYPERLINK("#'Full Results'!A559", "559")</f>
        <v>559</v>
      </c>
      <c r="F70" t="s">
        <v>76</v>
      </c>
    </row>
    <row r="71" spans="3:6" x14ac:dyDescent="0.35">
      <c r="C71">
        <v>63</v>
      </c>
      <c r="D71" s="8" t="str">
        <f>HYPERLINK("#'Table 63'!A1", " Has your child, or any of your children ever been temporarily excluded from school? Temporary exclusion is sometimes referred to as suspension or fixed-term exclusion.")</f>
        <v xml:space="preserve"> Has your child, or any of your children ever been temporarily excluded from school? Temporary exclusion is sometimes referred to as suspension or fixed-term exclusion.</v>
      </c>
      <c r="E71" s="14" t="str">
        <f>HYPERLINK("#'Full Results'!A570", "570")</f>
        <v>570</v>
      </c>
      <c r="F71" t="s">
        <v>632</v>
      </c>
    </row>
    <row r="72" spans="3:6" x14ac:dyDescent="0.35">
      <c r="C72">
        <v>64</v>
      </c>
      <c r="D72" s="8" t="str">
        <f>HYPERLINK("#'Table 64'!A1", " Fixed-term school exclusion, sometimes referred to as temporary exclusion or suspension, is when a child is temporarily removed from a school in England due to poor behaviour. If the suspension is longer than 5 days, the school must arrange suit...")</f>
        <v xml:space="preserve"> Fixed-term school exclusion, sometimes referred to as temporary exclusion or suspension, is when a child is temporarily removed from a school in England due to poor behaviour. If the suspension is longer than 5 days, the school must arrange suit...</v>
      </c>
      <c r="E72" s="14" t="str">
        <f>HYPERLINK("#'Full Results'!A577", "577")</f>
        <v>577</v>
      </c>
      <c r="F72" t="s">
        <v>76</v>
      </c>
    </row>
    <row r="73" spans="3:6" x14ac:dyDescent="0.35">
      <c r="C73">
        <v>65</v>
      </c>
      <c r="D73" s="8" t="str">
        <f>HYPERLINK("#'Table 65'!A1", "Grid Summary: To what extent do you agree or disagree with the following statements?")</f>
        <v>Grid Summary: To what extent do you agree or disagree with the following statements?</v>
      </c>
      <c r="E73" s="7"/>
      <c r="F73" t="s">
        <v>76</v>
      </c>
    </row>
    <row r="74" spans="3:6" x14ac:dyDescent="0.35">
      <c r="C74">
        <v>66</v>
      </c>
      <c r="D74" s="8" t="str">
        <f>HYPERLINK("#'Table 66'!A1", "To what extent do you agree or disagree with the following statements?: Suspensions keep schools safe for the other pupils ")</f>
        <v xml:space="preserve">To what extent do you agree or disagree with the following statements?: Suspensions keep schools safe for the other pupils </v>
      </c>
      <c r="E74" s="14" t="str">
        <f>HYPERLINK("#'Full Results'!A586", "586")</f>
        <v>586</v>
      </c>
      <c r="F74" t="s">
        <v>76</v>
      </c>
    </row>
    <row r="75" spans="3:6" x14ac:dyDescent="0.35">
      <c r="C75">
        <v>67</v>
      </c>
      <c r="D75" s="8" t="str">
        <f>HYPERLINK("#'Table 67'!A1", "To what extent do you agree or disagree with the following statements?: Suspensions deter other pupils from breaking the rules")</f>
        <v>To what extent do you agree or disagree with the following statements?: Suspensions deter other pupils from breaking the rules</v>
      </c>
      <c r="E75" s="14" t="str">
        <f>HYPERLINK("#'Full Results'!A598", "598")</f>
        <v>598</v>
      </c>
      <c r="F75" t="s">
        <v>76</v>
      </c>
    </row>
    <row r="76" spans="3:6" x14ac:dyDescent="0.35">
      <c r="C76">
        <v>68</v>
      </c>
      <c r="D76" s="8" t="str">
        <f>HYPERLINK("#'Table 68'!A1", "To what extent do you agree or disagree with the following statements?: Suspensions do not address the root causes of poor behaviour")</f>
        <v>To what extent do you agree or disagree with the following statements?: Suspensions do not address the root causes of poor behaviour</v>
      </c>
      <c r="E76" s="14" t="str">
        <f>HYPERLINK("#'Full Results'!A610", "610")</f>
        <v>610</v>
      </c>
      <c r="F76" t="s">
        <v>76</v>
      </c>
    </row>
    <row r="77" spans="3:6" x14ac:dyDescent="0.35">
      <c r="C77">
        <v>69</v>
      </c>
      <c r="D77" s="8" t="str">
        <f>HYPERLINK("#'Table 69'!A1", "To what extent do you agree or disagree with the following statements?: Suspensions should only be used as a last resort")</f>
        <v>To what extent do you agree or disagree with the following statements?: Suspensions should only be used as a last resort</v>
      </c>
      <c r="E77" s="14" t="str">
        <f>HYPERLINK("#'Full Results'!A622", "622")</f>
        <v>622</v>
      </c>
      <c r="F77" t="s">
        <v>76</v>
      </c>
    </row>
    <row r="78" spans="3:6" x14ac:dyDescent="0.35">
      <c r="C78">
        <v>70</v>
      </c>
      <c r="D78" s="8" t="str">
        <f>HYPERLINK("#'Table 70'!A1", "To what extent do you agree or disagree with the following statements?: Suspensions do not work, as the solution to poor behaviour should be for the student to have “more” school, not “less”")</f>
        <v>To what extent do you agree or disagree with the following statements?: Suspensions do not work, as the solution to poor behaviour should be for the student to have “more” school, not “less”</v>
      </c>
      <c r="E78" s="14" t="str">
        <f>HYPERLINK("#'Full Results'!A634", "634")</f>
        <v>634</v>
      </c>
      <c r="F78" t="s">
        <v>76</v>
      </c>
    </row>
    <row r="79" spans="3:6" x14ac:dyDescent="0.35">
      <c r="C79">
        <v>71</v>
      </c>
      <c r="D79" s="8" t="str">
        <f>HYPERLINK("#'Table 71'!A1", "To what extent do you agree or disagree with the following statements?: Suspensions eventually lead to permanent school exclusions")</f>
        <v>To what extent do you agree or disagree with the following statements?: Suspensions eventually lead to permanent school exclusions</v>
      </c>
      <c r="E79" s="14" t="str">
        <f>HYPERLINK("#'Full Results'!A646", "646")</f>
        <v>646</v>
      </c>
      <c r="F79" t="s">
        <v>76</v>
      </c>
    </row>
    <row r="80" spans="3:6" x14ac:dyDescent="0.35">
      <c r="C80">
        <v>72</v>
      </c>
      <c r="D80" s="8" t="str">
        <f>HYPERLINK("#'Table 72'!A1", "To what extent do you agree or disagree with the following statements?: Suspensions are an important behaviour management tool for teachers")</f>
        <v>To what extent do you agree or disagree with the following statements?: Suspensions are an important behaviour management tool for teachers</v>
      </c>
      <c r="E80" s="14" t="str">
        <f>HYPERLINK("#'Full Results'!A658", "658")</f>
        <v>658</v>
      </c>
      <c r="F80" t="s">
        <v>76</v>
      </c>
    </row>
    <row r="81" spans="3:6" x14ac:dyDescent="0.35">
      <c r="C81">
        <v>73</v>
      </c>
      <c r="D81" s="8" t="str">
        <f>HYPERLINK("#'Table 73'!A1", "To what extent do you agree or disagree with the following statements?: Suspensions help to maintain high standards of behaviour in schools")</f>
        <v>To what extent do you agree or disagree with the following statements?: Suspensions help to maintain high standards of behaviour in schools</v>
      </c>
      <c r="E81" s="14" t="str">
        <f>HYPERLINK("#'Full Results'!A670", "670")</f>
        <v>670</v>
      </c>
      <c r="F81" t="s">
        <v>76</v>
      </c>
    </row>
    <row r="82" spans="3:6" x14ac:dyDescent="0.35">
      <c r="C82">
        <v>74</v>
      </c>
      <c r="D82" s="8" t="str">
        <f>HYPERLINK("#'Table 74'!A1", "To what extent do you agree or disagree with the following statements?: Abolishing suspensions would mean exposing teachers and pupils to unreasonable risk")</f>
        <v>To what extent do you agree or disagree with the following statements?: Abolishing suspensions would mean exposing teachers and pupils to unreasonable risk</v>
      </c>
      <c r="E82" s="14" t="str">
        <f>HYPERLINK("#'Full Results'!A682", "682")</f>
        <v>682</v>
      </c>
      <c r="F82" t="s">
        <v>76</v>
      </c>
    </row>
    <row r="83" spans="3:6" x14ac:dyDescent="0.35">
      <c r="C83">
        <v>75</v>
      </c>
      <c r="D83" s="8" t="str">
        <f>HYPERLINK("#'Table 75'!A1", "To what extent do you agree or disagree with the following statements?: Suspensions increase risks for the suspended child when they’re not in school")</f>
        <v>To what extent do you agree or disagree with the following statements?: Suspensions increase risks for the suspended child when they’re not in school</v>
      </c>
      <c r="E83" s="14" t="str">
        <f>HYPERLINK("#'Full Results'!A694", "694")</f>
        <v>694</v>
      </c>
      <c r="F83" t="s">
        <v>76</v>
      </c>
    </row>
    <row r="84" spans="3:6" x14ac:dyDescent="0.35">
      <c r="C84">
        <v>76</v>
      </c>
      <c r="D84" s="8" t="str">
        <f>HYPERLINK("#'Table 76'!A1", "To what extent do you agree or disagree with the following statements?: Suspensions put unnecessary pressure on families, especially if all adults are working")</f>
        <v>To what extent do you agree or disagree with the following statements?: Suspensions put unnecessary pressure on families, especially if all adults are working</v>
      </c>
      <c r="E84" s="14" t="str">
        <f>HYPERLINK("#'Full Results'!A706", "706")</f>
        <v>706</v>
      </c>
      <c r="F84" t="s">
        <v>76</v>
      </c>
    </row>
    <row r="85" spans="3:6" x14ac:dyDescent="0.35">
      <c r="C85">
        <v>77</v>
      </c>
      <c r="D85" s="8" t="str">
        <f>HYPERLINK("#'Table 77'!A1", " Has your child, or any of your children ever been permanently excluded from school?  This is sometimes called expulsion.")</f>
        <v xml:space="preserve"> Has your child, or any of your children ever been permanently excluded from school?  This is sometimes called expulsion.</v>
      </c>
      <c r="E85" s="14" t="str">
        <f>HYPERLINK("#'Full Results'!A718", "718")</f>
        <v>718</v>
      </c>
      <c r="F85" t="s">
        <v>632</v>
      </c>
    </row>
    <row r="86" spans="3:6" x14ac:dyDescent="0.35">
      <c r="C86">
        <v>78</v>
      </c>
      <c r="D86" s="8" t="str">
        <f>HYPERLINK("#'Table 78'!A1", " Permanent school exclusion, sometimes referred to as expulsion, is when a child is permanently removed from a school in England. How effective or ineffective do you think permanent exclusion is as a method of discipline for pupils who behave poo...")</f>
        <v xml:space="preserve"> Permanent school exclusion, sometimes referred to as expulsion, is when a child is permanently removed from a school in England. How effective or ineffective do you think permanent exclusion is as a method of discipline for pupils who behave poo...</v>
      </c>
      <c r="E86" s="14" t="str">
        <f>HYPERLINK("#'Full Results'!A725", "725")</f>
        <v>725</v>
      </c>
      <c r="F86" t="s">
        <v>76</v>
      </c>
    </row>
    <row r="87" spans="3:6" x14ac:dyDescent="0.35">
      <c r="C87">
        <v>79</v>
      </c>
      <c r="D87" s="8" t="str">
        <f>HYPERLINK("#'Table 79'!A1", "What do you think are the main disadvantages of permanent school exclusion?Please select up to three.")</f>
        <v>What do you think are the main disadvantages of permanent school exclusion?Please select up to three.</v>
      </c>
      <c r="E87" s="14" t="str">
        <f>HYPERLINK("#'Full Results'!A734", "734")</f>
        <v>734</v>
      </c>
      <c r="F87" t="s">
        <v>76</v>
      </c>
    </row>
    <row r="88" spans="3:6" x14ac:dyDescent="0.35">
      <c r="C88">
        <v>80</v>
      </c>
      <c r="D88" s="8" t="str">
        <f>HYPERLINK("#'Table 80'!A1", "And what do you think are the main advantages of permanent school exclusion?Please select up to three.")</f>
        <v>And what do you think are the main advantages of permanent school exclusion?Please select up to three.</v>
      </c>
      <c r="E88" s="14" t="str">
        <f>HYPERLINK("#'Full Results'!A750", "750")</f>
        <v>750</v>
      </c>
      <c r="F88" t="s">
        <v>76</v>
      </c>
    </row>
    <row r="89" spans="3:6" x14ac:dyDescent="0.35">
      <c r="C89">
        <v>81</v>
      </c>
      <c r="D89" s="8" t="str">
        <f>HYPERLINK("#'Table 81'!A1", " To what extent do you support or oppose the use of permanent school exclusion as a method of discipline?")</f>
        <v xml:space="preserve"> To what extent do you support or oppose the use of permanent school exclusion as a method of discipline?</v>
      </c>
      <c r="E89" s="14" t="str">
        <f>HYPERLINK("#'Full Results'!A764", "764")</f>
        <v>764</v>
      </c>
      <c r="F89" t="s">
        <v>76</v>
      </c>
    </row>
    <row r="90" spans="3:6" x14ac:dyDescent="0.35">
      <c r="C90">
        <v>82</v>
      </c>
      <c r="D90" s="8" t="str">
        <f>HYPERLINK("#'Table 82'!A1", "Grid Summary: To what extent do you agree or disagree with the following statements?")</f>
        <v>Grid Summary: To what extent do you agree or disagree with the following statements?</v>
      </c>
      <c r="E90" s="7"/>
      <c r="F90" t="s">
        <v>76</v>
      </c>
    </row>
    <row r="91" spans="3:6" x14ac:dyDescent="0.35">
      <c r="C91">
        <v>83</v>
      </c>
      <c r="D91" s="8" t="str">
        <f>HYPERLINK("#'Table 83'!A1", "To what extent do you agree or disagree with the following statements?: Permanent school exclusions keep schools safe for the other pupils ")</f>
        <v xml:space="preserve">To what extent do you agree or disagree with the following statements?: Permanent school exclusions keep schools safe for the other pupils </v>
      </c>
      <c r="E91" s="14" t="str">
        <f>HYPERLINK("#'Full Results'!A776", "776")</f>
        <v>776</v>
      </c>
      <c r="F91" t="s">
        <v>76</v>
      </c>
    </row>
    <row r="92" spans="3:6" x14ac:dyDescent="0.35">
      <c r="C92">
        <v>84</v>
      </c>
      <c r="D92" s="8" t="str">
        <f>HYPERLINK("#'Table 84'!A1", "To what extent do you agree or disagree with the following statements?: Permanent school exclusions deter other pupils from breaking the rules")</f>
        <v>To what extent do you agree or disagree with the following statements?: Permanent school exclusions deter other pupils from breaking the rules</v>
      </c>
      <c r="E92" s="14" t="str">
        <f>HYPERLINK("#'Full Results'!A788", "788")</f>
        <v>788</v>
      </c>
      <c r="F92" t="s">
        <v>76</v>
      </c>
    </row>
    <row r="93" spans="3:6" x14ac:dyDescent="0.35">
      <c r="C93">
        <v>85</v>
      </c>
      <c r="D93" s="8" t="str">
        <f>HYPERLINK("#'Table 85'!A1", "To what extent do you agree or disagree with the following statements?: Permanent school exclusions do not address the root causes of poor behaviour")</f>
        <v>To what extent do you agree or disagree with the following statements?: Permanent school exclusions do not address the root causes of poor behaviour</v>
      </c>
      <c r="E93" s="14" t="str">
        <f>HYPERLINK("#'Full Results'!A800", "800")</f>
        <v>800</v>
      </c>
      <c r="F93" t="s">
        <v>76</v>
      </c>
    </row>
    <row r="94" spans="3:6" x14ac:dyDescent="0.35">
      <c r="C94">
        <v>86</v>
      </c>
      <c r="D94" s="8" t="str">
        <f>HYPERLINK("#'Table 86'!A1", "To what extent do you agree or disagree with the following statements?: Permanent school exclusions should only be used as a last resort")</f>
        <v>To what extent do you agree or disagree with the following statements?: Permanent school exclusions should only be used as a last resort</v>
      </c>
      <c r="E94" s="14" t="str">
        <f>HYPERLINK("#'Full Results'!A812", "812")</f>
        <v>812</v>
      </c>
      <c r="F94" t="s">
        <v>76</v>
      </c>
    </row>
    <row r="95" spans="3:6" x14ac:dyDescent="0.35">
      <c r="C95">
        <v>87</v>
      </c>
      <c r="D95" s="8" t="str">
        <f>HYPERLINK("#'Table 87'!A1", "To what extent do you agree or disagree with the following statements?: Permanent school exclusions do not work, as the solution to poor behaviour should be for the student to have to spend more time at school, not less")</f>
        <v>To what extent do you agree or disagree with the following statements?: Permanent school exclusions do not work, as the solution to poor behaviour should be for the student to have to spend more time at school, not less</v>
      </c>
      <c r="E95" s="14" t="str">
        <f>HYPERLINK("#'Full Results'!A824", "824")</f>
        <v>824</v>
      </c>
      <c r="F95" t="s">
        <v>76</v>
      </c>
    </row>
    <row r="96" spans="3:6" x14ac:dyDescent="0.35">
      <c r="C96">
        <v>88</v>
      </c>
      <c r="D96" s="8" t="str">
        <f>HYPERLINK("#'Table 88'!A1", "To what extent do you agree or disagree with the following statements?: Permanent school exclusions are an important behaviour management tool for teachers")</f>
        <v>To what extent do you agree or disagree with the following statements?: Permanent school exclusions are an important behaviour management tool for teachers</v>
      </c>
      <c r="E96" s="14" t="str">
        <f>HYPERLINK("#'Full Results'!A836", "836")</f>
        <v>836</v>
      </c>
      <c r="F96" t="s">
        <v>76</v>
      </c>
    </row>
    <row r="97" spans="3:6" x14ac:dyDescent="0.35">
      <c r="C97">
        <v>89</v>
      </c>
      <c r="D97" s="8" t="str">
        <f>HYPERLINK("#'Table 89'!A1", "To what extent do you agree or disagree with the following statements?: Permanent school exclusions help to maintain high standards of behaviour in schools")</f>
        <v>To what extent do you agree or disagree with the following statements?: Permanent school exclusions help to maintain high standards of behaviour in schools</v>
      </c>
      <c r="E97" s="14" t="str">
        <f>HYPERLINK("#'Full Results'!A848", "848")</f>
        <v>848</v>
      </c>
      <c r="F97" t="s">
        <v>76</v>
      </c>
    </row>
    <row r="98" spans="3:6" x14ac:dyDescent="0.35">
      <c r="C98">
        <v>90</v>
      </c>
      <c r="D98" s="8" t="str">
        <f>HYPERLINK("#'Table 90'!A1", "To what extent do you agree or disagree with the following statements?: Abolishing permanent school exclusions would mean exposing teachers and pupils too unreasonable risk")</f>
        <v>To what extent do you agree or disagree with the following statements?: Abolishing permanent school exclusions would mean exposing teachers and pupils too unreasonable risk</v>
      </c>
      <c r="E98" s="14" t="str">
        <f>HYPERLINK("#'Full Results'!A860", "860")</f>
        <v>860</v>
      </c>
      <c r="F98" t="s">
        <v>76</v>
      </c>
    </row>
    <row r="99" spans="3:6" x14ac:dyDescent="0.35">
      <c r="C99">
        <v>91</v>
      </c>
      <c r="D99" s="8" t="str">
        <f>HYPERLINK("#'Table 91'!A1", " Thinking about the behaviour of school pupils, which of the following comes closest to your view? ")</f>
        <v xml:space="preserve"> Thinking about the behaviour of school pupils, which of the following comes closest to your view? </v>
      </c>
      <c r="E99" s="14" t="str">
        <f>HYPERLINK("#'Full Results'!A872", "872")</f>
        <v>872</v>
      </c>
      <c r="F99" t="s">
        <v>289</v>
      </c>
    </row>
    <row r="100" spans="3:6" x14ac:dyDescent="0.35">
      <c r="C100">
        <v>92</v>
      </c>
      <c r="D100" s="8" t="str">
        <f>HYPERLINK("#'Table 92'!A1", " Thinking about the behaviour of school pupils, which of the following comes closest to your view?")</f>
        <v xml:space="preserve"> Thinking about the behaviour of school pupils, which of the following comes closest to your view?</v>
      </c>
      <c r="E100" s="14" t="str">
        <f>HYPERLINK("#'Full Results'!A879", "879")</f>
        <v>879</v>
      </c>
      <c r="F100" t="s">
        <v>289</v>
      </c>
    </row>
    <row r="101" spans="3:6" x14ac:dyDescent="0.35">
      <c r="C101">
        <v>93</v>
      </c>
      <c r="D101" s="8" t="str">
        <f>HYPERLINK("#'Table 93'!A1", "Grid Summary: For each of the following examples of poor behaviour, indicate whether you think school exclusion is an appropriate form of discipline or not.")</f>
        <v>Grid Summary: For each of the following examples of poor behaviour, indicate whether you think school exclusion is an appropriate form of discipline or not.</v>
      </c>
      <c r="E101" s="7"/>
      <c r="F101" t="s">
        <v>76</v>
      </c>
    </row>
    <row r="102" spans="3:6" x14ac:dyDescent="0.35">
      <c r="C102">
        <v>94</v>
      </c>
      <c r="D102" s="8" t="str">
        <f>HYPERLINK("#'Table 94'!A1", "For each of the following examples of poor behaviour, indicate whether you think school exclusion is an appropriate form of discipline or not.: Verbally threatening a teacher")</f>
        <v>For each of the following examples of poor behaviour, indicate whether you think school exclusion is an appropriate form of discipline or not.: Verbally threatening a teacher</v>
      </c>
      <c r="E102" s="14" t="str">
        <f>HYPERLINK("#'Full Results'!A886", "886")</f>
        <v>886</v>
      </c>
      <c r="F102" t="s">
        <v>76</v>
      </c>
    </row>
    <row r="103" spans="3:6" x14ac:dyDescent="0.35">
      <c r="C103">
        <v>95</v>
      </c>
      <c r="D103" s="8" t="str">
        <f>HYPERLINK("#'Table 95'!A1", "For each of the following examples of poor behaviour, indicate whether you think school exclusion is an appropriate form of discipline or not.: Bringing a weapon to school")</f>
        <v>For each of the following examples of poor behaviour, indicate whether you think school exclusion is an appropriate form of discipline or not.: Bringing a weapon to school</v>
      </c>
      <c r="E103" s="14" t="str">
        <f>HYPERLINK("#'Full Results'!A895", "895")</f>
        <v>895</v>
      </c>
      <c r="F103" t="s">
        <v>76</v>
      </c>
    </row>
    <row r="104" spans="3:6" x14ac:dyDescent="0.35">
      <c r="C104">
        <v>96</v>
      </c>
      <c r="D104" s="8" t="str">
        <f>HYPERLINK("#'Table 96'!A1", "For each of the following examples of poor behaviour, indicate whether you think school exclusion is an appropriate form of discipline or not.: Verbally bullying another pupil")</f>
        <v>For each of the following examples of poor behaviour, indicate whether you think school exclusion is an appropriate form of discipline or not.: Verbally bullying another pupil</v>
      </c>
      <c r="E104" s="14" t="str">
        <f>HYPERLINK("#'Full Results'!A904", "904")</f>
        <v>904</v>
      </c>
      <c r="F104" t="s">
        <v>76</v>
      </c>
    </row>
    <row r="105" spans="3:6" x14ac:dyDescent="0.35">
      <c r="C105">
        <v>97</v>
      </c>
      <c r="D105" s="8" t="str">
        <f>HYPERLINK("#'Table 97'!A1", "For each of the following examples of poor behaviour, indicate whether you think school exclusion is an appropriate form of discipline or not.: Physically assaulting another pupil")</f>
        <v>For each of the following examples of poor behaviour, indicate whether you think school exclusion is an appropriate form of discipline or not.: Physically assaulting another pupil</v>
      </c>
      <c r="E105" s="14" t="str">
        <f>HYPERLINK("#'Full Results'!A913", "913")</f>
        <v>913</v>
      </c>
      <c r="F105" t="s">
        <v>76</v>
      </c>
    </row>
    <row r="106" spans="3:6" x14ac:dyDescent="0.35">
      <c r="C106">
        <v>98</v>
      </c>
      <c r="D106" s="8" t="str">
        <f>HYPERLINK("#'Table 98'!A1", "For each of the following examples of poor behaviour, indicate whether you think school exclusion is an appropriate form of discipline or not.: Cyber-bullying another pupil")</f>
        <v>For each of the following examples of poor behaviour, indicate whether you think school exclusion is an appropriate form of discipline or not.: Cyber-bullying another pupil</v>
      </c>
      <c r="E106" s="14" t="str">
        <f>HYPERLINK("#'Full Results'!A922", "922")</f>
        <v>922</v>
      </c>
      <c r="F106" t="s">
        <v>76</v>
      </c>
    </row>
    <row r="107" spans="3:6" x14ac:dyDescent="0.35">
      <c r="C107">
        <v>99</v>
      </c>
      <c r="D107" s="8" t="str">
        <f>HYPERLINK("#'Table 99'!A1", "For each of the following examples of poor behaviour, indicate whether you think school exclusion is an appropriate form of discipline or not.: Causing a disruption during a lesson")</f>
        <v>For each of the following examples of poor behaviour, indicate whether you think school exclusion is an appropriate form of discipline or not.: Causing a disruption during a lesson</v>
      </c>
      <c r="E107" s="14" t="str">
        <f>HYPERLINK("#'Full Results'!A931", "931")</f>
        <v>931</v>
      </c>
      <c r="F107" t="s">
        <v>76</v>
      </c>
    </row>
    <row r="108" spans="3:6" x14ac:dyDescent="0.35">
      <c r="C108">
        <v>100</v>
      </c>
      <c r="D108" s="8" t="str">
        <f>HYPERLINK("#'Table 100'!A1", "For each of the following examples of poor behaviour, indicate whether you think school exclusion is an appropriate form of discipline or not.: Violating the dress code")</f>
        <v>For each of the following examples of poor behaviour, indicate whether you think school exclusion is an appropriate form of discipline or not.: Violating the dress code</v>
      </c>
      <c r="E108" s="14" t="str">
        <f>HYPERLINK("#'Full Results'!A940", "940")</f>
        <v>940</v>
      </c>
      <c r="F108" t="s">
        <v>76</v>
      </c>
    </row>
    <row r="109" spans="3:6" x14ac:dyDescent="0.35">
      <c r="C109">
        <v>101</v>
      </c>
      <c r="D109" s="8" t="str">
        <f>HYPERLINK("#'Table 101'!A1", "For each of the following examples of poor behaviour, indicate whether you think school exclusion is an appropriate form of discipline or not.: Failing to attend school")</f>
        <v>For each of the following examples of poor behaviour, indicate whether you think school exclusion is an appropriate form of discipline or not.: Failing to attend school</v>
      </c>
      <c r="E109" s="14" t="str">
        <f>HYPERLINK("#'Full Results'!A949", "949")</f>
        <v>949</v>
      </c>
      <c r="F109" t="s">
        <v>76</v>
      </c>
    </row>
    <row r="110" spans="3:6" x14ac:dyDescent="0.35">
      <c r="C110">
        <v>102</v>
      </c>
      <c r="D110" s="8" t="str">
        <f>HYPERLINK("#'Table 102'!A1", "For each of the following examples of poor behaviour, indicate whether you think school exclusion is an appropriate form of discipline or not.: Threatening use of a weapon")</f>
        <v>For each of the following examples of poor behaviour, indicate whether you think school exclusion is an appropriate form of discipline or not.: Threatening use of a weapon</v>
      </c>
      <c r="E110" s="14" t="str">
        <f>HYPERLINK("#'Full Results'!A958", "958")</f>
        <v>958</v>
      </c>
      <c r="F110" t="s">
        <v>76</v>
      </c>
    </row>
    <row r="111" spans="3:6" x14ac:dyDescent="0.35">
      <c r="C111">
        <v>103</v>
      </c>
      <c r="D111" s="8" t="str">
        <f>HYPERLINK("#'Table 103'!A1", "For each of the following examples of poor behaviour, indicate whether you think school exclusion is an appropriate form of discipline or not.: Bringing drugs into school")</f>
        <v>For each of the following examples of poor behaviour, indicate whether you think school exclusion is an appropriate form of discipline or not.: Bringing drugs into school</v>
      </c>
      <c r="E111" s="14" t="str">
        <f>HYPERLINK("#'Full Results'!A967", "967")</f>
        <v>967</v>
      </c>
      <c r="F111" t="s">
        <v>76</v>
      </c>
    </row>
    <row r="112" spans="3:6" x14ac:dyDescent="0.35">
      <c r="C112">
        <v>104</v>
      </c>
      <c r="D112" s="8" t="str">
        <f>HYPERLINK("#'Table 104'!A1", "Grid Summary: And regardless of how you think schools should respond, how do you think schools actually respond to different forms of poor behaviour?")</f>
        <v>Grid Summary: And regardless of how you think schools should respond, how do you think schools actually respond to different forms of poor behaviour?</v>
      </c>
      <c r="E112" s="7"/>
      <c r="F112" t="s">
        <v>76</v>
      </c>
    </row>
    <row r="113" spans="3:6" x14ac:dyDescent="0.35">
      <c r="C113">
        <v>105</v>
      </c>
      <c r="D113" s="8" t="str">
        <f>HYPERLINK("#'Table 105'!A1", "And regardless of how you think schools should respond, how do you think schools actually respond to different forms of poor behaviour?: Verbally threatening a teacher")</f>
        <v>And regardless of how you think schools should respond, how do you think schools actually respond to different forms of poor behaviour?: Verbally threatening a teacher</v>
      </c>
      <c r="E113" s="14" t="str">
        <f>HYPERLINK("#'Full Results'!A976", "976")</f>
        <v>976</v>
      </c>
      <c r="F113" t="s">
        <v>76</v>
      </c>
    </row>
    <row r="114" spans="3:6" x14ac:dyDescent="0.35">
      <c r="C114">
        <v>106</v>
      </c>
      <c r="D114" s="8" t="str">
        <f>HYPERLINK("#'Table 106'!A1", "And regardless of how you think schools should respond, how do you think schools actually respond to different forms of poor behaviour?: Bringing a weapon to school")</f>
        <v>And regardless of how you think schools should respond, how do you think schools actually respond to different forms of poor behaviour?: Bringing a weapon to school</v>
      </c>
      <c r="E114" s="14" t="str">
        <f>HYPERLINK("#'Full Results'!A985", "985")</f>
        <v>985</v>
      </c>
      <c r="F114" t="s">
        <v>76</v>
      </c>
    </row>
    <row r="115" spans="3:6" x14ac:dyDescent="0.35">
      <c r="C115">
        <v>107</v>
      </c>
      <c r="D115" s="8" t="str">
        <f>HYPERLINK("#'Table 107'!A1", "And regardless of how you think schools should respond, how do you think schools actually respond to different forms of poor behaviour?: Verbally bullying another pupil")</f>
        <v>And regardless of how you think schools should respond, how do you think schools actually respond to different forms of poor behaviour?: Verbally bullying another pupil</v>
      </c>
      <c r="E115" s="14" t="str">
        <f>HYPERLINK("#'Full Results'!A994", "994")</f>
        <v>994</v>
      </c>
      <c r="F115" t="s">
        <v>76</v>
      </c>
    </row>
    <row r="116" spans="3:6" x14ac:dyDescent="0.35">
      <c r="C116">
        <v>108</v>
      </c>
      <c r="D116" s="8" t="str">
        <f>HYPERLINK("#'Table 108'!A1", "And regardless of how you think schools should respond, how do you think schools actually respond to different forms of poor behaviour?: Physically assaulting another pupil")</f>
        <v>And regardless of how you think schools should respond, how do you think schools actually respond to different forms of poor behaviour?: Physically assaulting another pupil</v>
      </c>
      <c r="E116" s="14" t="str">
        <f>HYPERLINK("#'Full Results'!A1003", "1003")</f>
        <v>1003</v>
      </c>
      <c r="F116" t="s">
        <v>76</v>
      </c>
    </row>
    <row r="117" spans="3:6" x14ac:dyDescent="0.35">
      <c r="C117">
        <v>109</v>
      </c>
      <c r="D117" s="8" t="str">
        <f>HYPERLINK("#'Table 109'!A1", "And regardless of how you think schools should respond, how do you think schools actually respond to different forms of poor behaviour?: Cyber-bullying another pupil")</f>
        <v>And regardless of how you think schools should respond, how do you think schools actually respond to different forms of poor behaviour?: Cyber-bullying another pupil</v>
      </c>
      <c r="E117" s="14" t="str">
        <f>HYPERLINK("#'Full Results'!A1012", "1012")</f>
        <v>1012</v>
      </c>
      <c r="F117" t="s">
        <v>76</v>
      </c>
    </row>
    <row r="118" spans="3:6" x14ac:dyDescent="0.35">
      <c r="C118">
        <v>110</v>
      </c>
      <c r="D118" s="8" t="str">
        <f>HYPERLINK("#'Table 110'!A1", "And regardless of how you think schools should respond, how do you think schools actually respond to different forms of poor behaviour?: Causing a disruption during a lesson")</f>
        <v>And regardless of how you think schools should respond, how do you think schools actually respond to different forms of poor behaviour?: Causing a disruption during a lesson</v>
      </c>
      <c r="E118" s="14" t="str">
        <f>HYPERLINK("#'Full Results'!A1021", "1021")</f>
        <v>1021</v>
      </c>
      <c r="F118" t="s">
        <v>76</v>
      </c>
    </row>
    <row r="119" spans="3:6" x14ac:dyDescent="0.35">
      <c r="C119">
        <v>111</v>
      </c>
      <c r="D119" s="8" t="str">
        <f>HYPERLINK("#'Table 111'!A1", "And regardless of how you think schools should respond, how do you think schools actually respond to different forms of poor behaviour?: Violating the dress code")</f>
        <v>And regardless of how you think schools should respond, how do you think schools actually respond to different forms of poor behaviour?: Violating the dress code</v>
      </c>
      <c r="E119" s="14" t="str">
        <f>HYPERLINK("#'Full Results'!A1030", "1030")</f>
        <v>1030</v>
      </c>
      <c r="F119" t="s">
        <v>76</v>
      </c>
    </row>
    <row r="120" spans="3:6" x14ac:dyDescent="0.35">
      <c r="C120">
        <v>112</v>
      </c>
      <c r="D120" s="8" t="str">
        <f>HYPERLINK("#'Table 112'!A1", "And regardless of how you think schools should respond, how do you think schools actually respond to different forms of poor behaviour?: Failing to attend school")</f>
        <v>And regardless of how you think schools should respond, how do you think schools actually respond to different forms of poor behaviour?: Failing to attend school</v>
      </c>
      <c r="E120" s="14" t="str">
        <f>HYPERLINK("#'Full Results'!A1039", "1039")</f>
        <v>1039</v>
      </c>
      <c r="F120" t="s">
        <v>76</v>
      </c>
    </row>
    <row r="121" spans="3:6" x14ac:dyDescent="0.35">
      <c r="C121">
        <v>113</v>
      </c>
      <c r="D121" s="8" t="str">
        <f>HYPERLINK("#'Table 113'!A1", "And regardless of how you think schools should respond, how do you think schools actually respond to different forms of poor behaviour?: Threatening use of a weapon")</f>
        <v>And regardless of how you think schools should respond, how do you think schools actually respond to different forms of poor behaviour?: Threatening use of a weapon</v>
      </c>
      <c r="E121" s="14" t="str">
        <f>HYPERLINK("#'Full Results'!A1048", "1048")</f>
        <v>1048</v>
      </c>
      <c r="F121" t="s">
        <v>76</v>
      </c>
    </row>
    <row r="122" spans="3:6" x14ac:dyDescent="0.35">
      <c r="C122">
        <v>114</v>
      </c>
      <c r="D122" s="8" t="str">
        <f>HYPERLINK("#'Table 114'!A1", "And regardless of how you think schools should respond, how do you think schools actually respond to different forms of poor behaviour?: Bringing drugs into school")</f>
        <v>And regardless of how you think schools should respond, how do you think schools actually respond to different forms of poor behaviour?: Bringing drugs into school</v>
      </c>
      <c r="E122" s="14" t="str">
        <f>HYPERLINK("#'Full Results'!A1057", "1057")</f>
        <v>1057</v>
      </c>
      <c r="F122" t="s">
        <v>76</v>
      </c>
    </row>
    <row r="123" spans="3:6" x14ac:dyDescent="0.35">
      <c r="C123">
        <v>115</v>
      </c>
      <c r="D123" s="8" t="str">
        <f>HYPERLINK("#'Table 115'!A1", "Grid Summary: Do you think permanent school exclusions have a positive or negative impact on the following?")</f>
        <v>Grid Summary: Do you think permanent school exclusions have a positive or negative impact on the following?</v>
      </c>
      <c r="E123" s="7"/>
      <c r="F123" t="s">
        <v>76</v>
      </c>
    </row>
    <row r="124" spans="3:6" x14ac:dyDescent="0.35">
      <c r="C124">
        <v>116</v>
      </c>
      <c r="D124" s="8" t="str">
        <f>HYPERLINK("#'Table 116'!A1", "Do you think permanent school exclusions have a positive or negative impact on the following?: The student who is being excluded")</f>
        <v>Do you think permanent school exclusions have a positive or negative impact on the following?: The student who is being excluded</v>
      </c>
      <c r="E124" s="14" t="str">
        <f>HYPERLINK("#'Full Results'!A1066", "1066")</f>
        <v>1066</v>
      </c>
      <c r="F124" t="s">
        <v>76</v>
      </c>
    </row>
    <row r="125" spans="3:6" x14ac:dyDescent="0.35">
      <c r="C125">
        <v>117</v>
      </c>
      <c r="D125" s="8" t="str">
        <f>HYPERLINK("#'Table 117'!A1", "Do you think permanent school exclusions have a positive or negative impact on the following?: The parents of the excluded student")</f>
        <v>Do you think permanent school exclusions have a positive or negative impact on the following?: The parents of the excluded student</v>
      </c>
      <c r="E125" s="14" t="str">
        <f>HYPERLINK("#'Full Results'!A1075", "1075")</f>
        <v>1075</v>
      </c>
      <c r="F125" t="s">
        <v>76</v>
      </c>
    </row>
    <row r="126" spans="3:6" x14ac:dyDescent="0.35">
      <c r="C126">
        <v>118</v>
      </c>
      <c r="D126" s="8" t="str">
        <f>HYPERLINK("#'Table 118'!A1", "Do you think permanent school exclusions have a positive or negative impact on the following?: The classmates of the excluded student")</f>
        <v>Do you think permanent school exclusions have a positive or negative impact on the following?: The classmates of the excluded student</v>
      </c>
      <c r="E126" s="14" t="str">
        <f>HYPERLINK("#'Full Results'!A1084", "1084")</f>
        <v>1084</v>
      </c>
      <c r="F126" t="s">
        <v>76</v>
      </c>
    </row>
    <row r="127" spans="3:6" x14ac:dyDescent="0.35">
      <c r="C127">
        <v>119</v>
      </c>
      <c r="D127" s="8" t="str">
        <f>HYPERLINK("#'Table 119'!A1", "Do you think permanent school exclusions have a positive or negative impact on the following?: The school where the student was excluded")</f>
        <v>Do you think permanent school exclusions have a positive or negative impact on the following?: The school where the student was excluded</v>
      </c>
      <c r="E127" s="14" t="str">
        <f>HYPERLINK("#'Full Results'!A1093", "1093")</f>
        <v>1093</v>
      </c>
      <c r="F127" t="s">
        <v>76</v>
      </c>
    </row>
    <row r="128" spans="3:6" x14ac:dyDescent="0.35">
      <c r="C128">
        <v>120</v>
      </c>
      <c r="D128" s="8" t="str">
        <f>HYPERLINK("#'Table 120'!A1", "Do you think permanent school exclusions have a positive or negative impact on the following?: The wider community in which the excluded student lives")</f>
        <v>Do you think permanent school exclusions have a positive or negative impact on the following?: The wider community in which the excluded student lives</v>
      </c>
      <c r="E128" s="14" t="str">
        <f>HYPERLINK("#'Full Results'!A1102", "1102")</f>
        <v>1102</v>
      </c>
      <c r="F128" t="s">
        <v>76</v>
      </c>
    </row>
    <row r="129" spans="3:6" x14ac:dyDescent="0.35">
      <c r="C129">
        <v>121</v>
      </c>
      <c r="D129" s="8" t="str">
        <f>HYPERLINK("#'Table 121'!A1", "Which of the following words would you use to describe permanent exclusions?Please select up to three")</f>
        <v>Which of the following words would you use to describe permanent exclusions?Please select up to three</v>
      </c>
      <c r="E129" s="14" t="str">
        <f>HYPERLINK("#'Full Results'!A1111", "1111")</f>
        <v>1111</v>
      </c>
      <c r="F129" t="s">
        <v>76</v>
      </c>
    </row>
    <row r="130" spans="3:6" x14ac:dyDescent="0.35">
      <c r="C130">
        <v>122</v>
      </c>
      <c r="D130" s="8" t="str">
        <f>HYPERLINK("#'Table 122'!A1", "Grid Summary: To what extent do you agree or disagree with the following statements?")</f>
        <v>Grid Summary: To what extent do you agree or disagree with the following statements?</v>
      </c>
      <c r="E130" s="7"/>
      <c r="F130" t="s">
        <v>76</v>
      </c>
    </row>
    <row r="131" spans="3:6" x14ac:dyDescent="0.35">
      <c r="C131">
        <v>123</v>
      </c>
      <c r="D131" s="8" t="str">
        <f>HYPERLINK("#'Table 123'!A1", "To what extent do you agree or disagree with the following statements?: I expect better-performing schools to make less exclusions than average")</f>
        <v>To what extent do you agree or disagree with the following statements?: I expect better-performing schools to make less exclusions than average</v>
      </c>
      <c r="E131" s="14" t="str">
        <f>HYPERLINK("#'Full Results'!A1126", "1126")</f>
        <v>1126</v>
      </c>
      <c r="F131" t="s">
        <v>76</v>
      </c>
    </row>
    <row r="132" spans="3:6" x14ac:dyDescent="0.35">
      <c r="C132">
        <v>124</v>
      </c>
      <c r="D132" s="8" t="str">
        <f>HYPERLINK("#'Table 124'!A1", "To what extent do you agree or disagree with the following statements?: I expect poor-performing schools to make more exclusions than average")</f>
        <v>To what extent do you agree or disagree with the following statements?: I expect poor-performing schools to make more exclusions than average</v>
      </c>
      <c r="E132" s="14" t="str">
        <f>HYPERLINK("#'Full Results'!A1138", "1138")</f>
        <v>1138</v>
      </c>
      <c r="F132" t="s">
        <v>76</v>
      </c>
    </row>
    <row r="133" spans="3:6" x14ac:dyDescent="0.35">
      <c r="C133">
        <v>125</v>
      </c>
      <c r="D133" s="8" t="str">
        <f>HYPERLINK("#'Table 125'!A1", "Grid Summary: To what extent do you agree or disagree with the following statements?")</f>
        <v>Grid Summary: To what extent do you agree or disagree with the following statements?</v>
      </c>
      <c r="E133" s="7"/>
      <c r="F133" t="s">
        <v>632</v>
      </c>
    </row>
    <row r="134" spans="3:6" x14ac:dyDescent="0.35">
      <c r="C134">
        <v>126</v>
      </c>
      <c r="D134" s="8" t="str">
        <f>HYPERLINK("#'Table 126'!A1", "To what extent do you agree or disagree with the following statements?: I would like to know how many exclusions my child’s school has made")</f>
        <v>To what extent do you agree or disagree with the following statements?: I would like to know how many exclusions my child’s school has made</v>
      </c>
      <c r="E134" s="14" t="str">
        <f>HYPERLINK("#'Full Results'!A1150", "1150")</f>
        <v>1150</v>
      </c>
      <c r="F134" t="s">
        <v>632</v>
      </c>
    </row>
    <row r="135" spans="3:6" x14ac:dyDescent="0.35">
      <c r="C135">
        <v>127</v>
      </c>
      <c r="D135" s="8" t="str">
        <f>HYPERLINK("#'Table 127'!A1", "To what extent do you agree or disagree with the following statements?: I would not want to send my child to a school that makes a lot of exclusions")</f>
        <v>To what extent do you agree or disagree with the following statements?: I would not want to send my child to a school that makes a lot of exclusions</v>
      </c>
      <c r="E135" s="14" t="str">
        <f>HYPERLINK("#'Full Results'!A1162", "1162")</f>
        <v>1162</v>
      </c>
      <c r="F135" t="s">
        <v>632</v>
      </c>
    </row>
    <row r="136" spans="3:6" x14ac:dyDescent="0.35">
      <c r="C136">
        <v>128</v>
      </c>
      <c r="D136" s="8" t="str">
        <f>HYPERLINK("#'Table 128'!A1", " Imagine your child was permanently excluded from school. How confident would you feel in your abilities to help your child go through this process?")</f>
        <v xml:space="preserve"> Imagine your child was permanently excluded from school. How confident would you feel in your abilities to help your child go through this process?</v>
      </c>
      <c r="E136" s="14" t="str">
        <f>HYPERLINK("#'Full Results'!A1174", "1174")</f>
        <v>1174</v>
      </c>
      <c r="F136" t="s">
        <v>632</v>
      </c>
    </row>
    <row r="137" spans="3:6" x14ac:dyDescent="0.35">
      <c r="C137">
        <v>129</v>
      </c>
      <c r="D137" s="8" t="str">
        <f>HYPERLINK("#'Table 129'!A1", " Prior to taking this survey, did you know that it was possible to appeal a decision to permanently exclude a student?")</f>
        <v xml:space="preserve"> Prior to taking this survey, did you know that it was possible to appeal a decision to permanently exclude a student?</v>
      </c>
      <c r="E137" s="14" t="str">
        <f>HYPERLINK("#'Full Results'!A1184", "1184")</f>
        <v>1184</v>
      </c>
      <c r="F137" t="s">
        <v>632</v>
      </c>
    </row>
    <row r="138" spans="3:6" x14ac:dyDescent="0.35">
      <c r="C138">
        <v>130</v>
      </c>
      <c r="D138" s="8" t="str">
        <f>HYPERLINK("#'Table 130'!A1", " Regardless of how school exclusions are actually decided upon, who do you think should ultimately make the choice on whether or not to exclude a student from school?")</f>
        <v xml:space="preserve"> Regardless of how school exclusions are actually decided upon, who do you think should ultimately make the choice on whether or not to exclude a student from school?</v>
      </c>
      <c r="E138" s="14" t="str">
        <f>HYPERLINK("#'Full Results'!A1190", "1190")</f>
        <v>1190</v>
      </c>
      <c r="F138" t="s">
        <v>76</v>
      </c>
    </row>
    <row r="139" spans="3:6" x14ac:dyDescent="0.35">
      <c r="C139">
        <v>131</v>
      </c>
      <c r="D139" s="8" t="str">
        <f>HYPERLINK("#'Table 131'!A1", "Grid Summary: Which of the following comes closest to your view?")</f>
        <v>Grid Summary: Which of the following comes closest to your view?</v>
      </c>
      <c r="E139" s="7"/>
      <c r="F139" t="s">
        <v>76</v>
      </c>
    </row>
    <row r="140" spans="3:6" x14ac:dyDescent="0.35">
      <c r="C140">
        <v>132</v>
      </c>
      <c r="D140" s="8" t="str">
        <f>HYPERLINK("#'Table 132'!A1", "Which of the following comes closest to your view?: The parents of the child should always have to agree for their child to be excluded|The parents of the child should NOT have to agree for their child to be excluded ")</f>
        <v xml:space="preserve">Which of the following comes closest to your view?: The parents of the child should always have to agree for their child to be excluded|The parents of the child should NOT have to agree for their child to be excluded </v>
      </c>
      <c r="E140" s="14" t="str">
        <f>HYPERLINK("#'Full Results'!A1200", "1200")</f>
        <v>1200</v>
      </c>
      <c r="F140" t="s">
        <v>76</v>
      </c>
    </row>
    <row r="141" spans="3:6" x14ac:dyDescent="0.35">
      <c r="C141">
        <v>133</v>
      </c>
      <c r="D141" s="8" t="str">
        <f>HYPERLINK("#'Table 133'!A1", "Which of the following comes closest to your view?: The student should have to agree to be excluded|The student should NOT have to agree to be excluded")</f>
        <v>Which of the following comes closest to your view?: The student should have to agree to be excluded|The student should NOT have to agree to be excluded</v>
      </c>
      <c r="E141" s="14" t="str">
        <f>HYPERLINK("#'Full Results'!A1208", "1208")</f>
        <v>1208</v>
      </c>
      <c r="F141" t="s">
        <v>76</v>
      </c>
    </row>
    <row r="142" spans="3:6" x14ac:dyDescent="0.35">
      <c r="C142">
        <v>134</v>
      </c>
      <c r="D142" s="8" t="str">
        <f>HYPERLINK("#'Table 134'!A1", "Which of the following comes closest to your view?: The student’s classroom (“form”) tutor should have to agree for them to be excluded|The student's classroom (""form"") tutor should NOT have to agree for them to be excluded")</f>
        <v>Which of the following comes closest to your view?: The student’s classroom (“form”) tutor should have to agree for them to be excluded|The student's classroom ("form") tutor should NOT have to agree for them to be excluded</v>
      </c>
      <c r="E142" s="14" t="str">
        <f>HYPERLINK("#'Full Results'!A1216", "1216")</f>
        <v>1216</v>
      </c>
      <c r="F142" t="s">
        <v>76</v>
      </c>
    </row>
    <row r="143" spans="3:6" x14ac:dyDescent="0.35">
      <c r="C143">
        <v>135</v>
      </c>
      <c r="D143" s="8" t="str">
        <f>HYPERLINK("#'Table 135'!A1", "Grid Summary: If you were to guess, do you think pupils from the following groups are more or less likely to be excluded for the same behaviour as other pupils?")</f>
        <v>Grid Summary: If you were to guess, do you think pupils from the following groups are more or less likely to be excluded for the same behaviour as other pupils?</v>
      </c>
      <c r="E143" s="7"/>
      <c r="F143" t="s">
        <v>76</v>
      </c>
    </row>
    <row r="144" spans="3:6" x14ac:dyDescent="0.35">
      <c r="C144">
        <v>136</v>
      </c>
      <c r="D144" s="8" t="str">
        <f>HYPERLINK("#'Table 136'!A1", "If you were to guess, do you think pupils from the following groups are more or less likely to be excluded for the same behaviour as other pupils?: Pupils from low-income families")</f>
        <v>If you were to guess, do you think pupils from the following groups are more or less likely to be excluded for the same behaviour as other pupils?: Pupils from low-income families</v>
      </c>
      <c r="E144" s="14" t="str">
        <f>HYPERLINK("#'Full Results'!A1224", "1224")</f>
        <v>1224</v>
      </c>
      <c r="F144" t="s">
        <v>76</v>
      </c>
    </row>
    <row r="145" spans="3:6" x14ac:dyDescent="0.35">
      <c r="C145">
        <v>137</v>
      </c>
      <c r="D145" s="8" t="str">
        <f>HYPERLINK("#'Table 137'!A1", "If you were to guess, do you think pupils from the following groups are more or less likely to be excluded for the same behaviour as other pupils?: Pupils from a working class background")</f>
        <v>If you were to guess, do you think pupils from the following groups are more or less likely to be excluded for the same behaviour as other pupils?: Pupils from a working class background</v>
      </c>
      <c r="E145" s="14" t="str">
        <f>HYPERLINK("#'Full Results'!A1233", "1233")</f>
        <v>1233</v>
      </c>
      <c r="F145" t="s">
        <v>76</v>
      </c>
    </row>
    <row r="146" spans="3:6" x14ac:dyDescent="0.35">
      <c r="C146">
        <v>138</v>
      </c>
      <c r="D146" s="8" t="str">
        <f>HYPERLINK("#'Table 138'!A1", "If you were to guess, do you think pupils from the following groups are more or less likely to be excluded for the same behaviour as other pupils?: Pupils from a middle class background")</f>
        <v>If you were to guess, do you think pupils from the following groups are more or less likely to be excluded for the same behaviour as other pupils?: Pupils from a middle class background</v>
      </c>
      <c r="E146" s="14" t="str">
        <f>HYPERLINK("#'Full Results'!A1242", "1242")</f>
        <v>1242</v>
      </c>
      <c r="F146" t="s">
        <v>76</v>
      </c>
    </row>
    <row r="147" spans="3:6" x14ac:dyDescent="0.35">
      <c r="C147">
        <v>139</v>
      </c>
      <c r="D147" s="8" t="str">
        <f>HYPERLINK("#'Table 139'!A1", "If you were to guess, do you think pupils from the following groups are more or less likely to be excluded for the same behaviour as other pupils?: Pupils from an ethnic minority background")</f>
        <v>If you were to guess, do you think pupils from the following groups are more or less likely to be excluded for the same behaviour as other pupils?: Pupils from an ethnic minority background</v>
      </c>
      <c r="E147" s="14" t="str">
        <f>HYPERLINK("#'Full Results'!A1251", "1251")</f>
        <v>1251</v>
      </c>
      <c r="F147" t="s">
        <v>76</v>
      </c>
    </row>
    <row r="148" spans="3:6" x14ac:dyDescent="0.35">
      <c r="C148">
        <v>140</v>
      </c>
      <c r="D148" s="8" t="str">
        <f>HYPERLINK("#'Table 140'!A1", "If you were to guess, do you think pupils from the following groups are more or less likely to be excluded for the same behaviour as other pupils?: Pupils who are white")</f>
        <v>If you were to guess, do you think pupils from the following groups are more or less likely to be excluded for the same behaviour as other pupils?: Pupils who are white</v>
      </c>
      <c r="E148" s="14" t="str">
        <f>HYPERLINK("#'Full Results'!A1260", "1260")</f>
        <v>1260</v>
      </c>
      <c r="F148" t="s">
        <v>76</v>
      </c>
    </row>
    <row r="149" spans="3:6" x14ac:dyDescent="0.35">
      <c r="C149">
        <v>141</v>
      </c>
      <c r="D149" s="8" t="str">
        <f>HYPERLINK("#'Table 141'!A1", "If you were to guess, do you think pupils from the following groups are more or less likely to be excluded for the same behaviour as other pupils?: Pupils from Black Caribbean backgrounds")</f>
        <v>If you were to guess, do you think pupils from the following groups are more or less likely to be excluded for the same behaviour as other pupils?: Pupils from Black Caribbean backgrounds</v>
      </c>
      <c r="E149" s="14" t="str">
        <f>HYPERLINK("#'Full Results'!A1269", "1269")</f>
        <v>1269</v>
      </c>
      <c r="F149" t="s">
        <v>76</v>
      </c>
    </row>
    <row r="150" spans="3:6" x14ac:dyDescent="0.35">
      <c r="C150">
        <v>142</v>
      </c>
      <c r="D150" s="8" t="str">
        <f>HYPERLINK("#'Table 142'!A1", "If you were to guess, do you think pupils from the following groups are more or less likely to be excluded for the same behaviour as other pupils?: Pupils from a Gypsy, Roma and Traveller (GRT) background")</f>
        <v>If you were to guess, do you think pupils from the following groups are more or less likely to be excluded for the same behaviour as other pupils?: Pupils from a Gypsy, Roma and Traveller (GRT) background</v>
      </c>
      <c r="E150" s="14" t="str">
        <f>HYPERLINK("#'Full Results'!A1278", "1278")</f>
        <v>1278</v>
      </c>
      <c r="F150" t="s">
        <v>76</v>
      </c>
    </row>
    <row r="151" spans="3:6" x14ac:dyDescent="0.35">
      <c r="C151">
        <v>143</v>
      </c>
      <c r="D151" s="8" t="str">
        <f>HYPERLINK("#'Table 143'!A1", "If you were to guess, do you think pupils from the following groups are more or less likely to be excluded for the same behaviour as other pupils?: Pupils who are LGBT+")</f>
        <v>If you were to guess, do you think pupils from the following groups are more or less likely to be excluded for the same behaviour as other pupils?: Pupils who are LGBT+</v>
      </c>
      <c r="E151" s="14" t="str">
        <f>HYPERLINK("#'Full Results'!A1287", "1287")</f>
        <v>1287</v>
      </c>
      <c r="F151" t="s">
        <v>76</v>
      </c>
    </row>
    <row r="152" spans="3:6" x14ac:dyDescent="0.35">
      <c r="C152">
        <v>144</v>
      </c>
      <c r="D152" s="8" t="str">
        <f>HYPERLINK("#'Table 144'!A1", "If you were to guess, do you think pupils from the following groups are more or less likely to be excluded for the same behaviour as other pupils?: Pupils who have mental health issues")</f>
        <v>If you were to guess, do you think pupils from the following groups are more or less likely to be excluded for the same behaviour as other pupils?: Pupils who have mental health issues</v>
      </c>
      <c r="E152" s="14" t="str">
        <f>HYPERLINK("#'Full Results'!A1296", "1296")</f>
        <v>1296</v>
      </c>
      <c r="F152" t="s">
        <v>76</v>
      </c>
    </row>
    <row r="153" spans="3:6" x14ac:dyDescent="0.35">
      <c r="C153">
        <v>145</v>
      </c>
      <c r="D153" s="8" t="str">
        <f>HYPERLINK("#'Table 145'!A1", "If you were to guess, do you think pupils from the following groups are more or less likely to be excluded for the same behaviour as other pupils?: Pupils who have learning difficulties")</f>
        <v>If you were to guess, do you think pupils from the following groups are more or less likely to be excluded for the same behaviour as other pupils?: Pupils who have learning difficulties</v>
      </c>
      <c r="E153" s="14" t="str">
        <f>HYPERLINK("#'Full Results'!A1305", "1305")</f>
        <v>1305</v>
      </c>
      <c r="F153" t="s">
        <v>76</v>
      </c>
    </row>
    <row r="154" spans="3:6" x14ac:dyDescent="0.35">
      <c r="C154">
        <v>146</v>
      </c>
      <c r="D154" s="8" t="str">
        <f>HYPERLINK("#'Table 146'!A1", "If you were to guess, do you think pupils from the following groups are more or less likely to be excluded for the same behaviour as other pupils?: Pupils with physical disabilities")</f>
        <v>If you were to guess, do you think pupils from the following groups are more or less likely to be excluded for the same behaviour as other pupils?: Pupils with physical disabilities</v>
      </c>
      <c r="E154" s="14" t="str">
        <f>HYPERLINK("#'Full Results'!A1314", "1314")</f>
        <v>1314</v>
      </c>
      <c r="F154" t="s">
        <v>76</v>
      </c>
    </row>
    <row r="155" spans="3:6" x14ac:dyDescent="0.35">
      <c r="C155">
        <v>147</v>
      </c>
      <c r="D155" s="8" t="str">
        <f>HYPERLINK("#'Table 147'!A1", "If you were to guess, do you think pupils from the following groups are more or less likely to be excluded for the same behaviour as other pupils?: Pupils receiving social work support")</f>
        <v>If you were to guess, do you think pupils from the following groups are more or less likely to be excluded for the same behaviour as other pupils?: Pupils receiving social work support</v>
      </c>
      <c r="E155" s="14" t="str">
        <f>HYPERLINK("#'Full Results'!A1323", "1323")</f>
        <v>1323</v>
      </c>
      <c r="F155" t="s">
        <v>76</v>
      </c>
    </row>
    <row r="156" spans="3:6" x14ac:dyDescent="0.35">
      <c r="C156">
        <v>148</v>
      </c>
      <c r="D156" s="8" t="str">
        <f>HYPERLINK("#'Table 148'!A1", "If you were to guess, do you think pupils from the following groups are more or less likely to be excluded for the same behaviour as other pupils?: Girls")</f>
        <v>If you were to guess, do you think pupils from the following groups are more or less likely to be excluded for the same behaviour as other pupils?: Girls</v>
      </c>
      <c r="E156" s="14" t="str">
        <f>HYPERLINK("#'Full Results'!A1332", "1332")</f>
        <v>1332</v>
      </c>
      <c r="F156" t="s">
        <v>76</v>
      </c>
    </row>
    <row r="157" spans="3:6" x14ac:dyDescent="0.35">
      <c r="C157">
        <v>149</v>
      </c>
      <c r="D157" s="8" t="str">
        <f>HYPERLINK("#'Table 149'!A1", "If you were to guess, do you think pupils from the following groups are more or less likely to be excluded for the same behaviour as other pupils?: Boys")</f>
        <v>If you were to guess, do you think pupils from the following groups are more or less likely to be excluded for the same behaviour as other pupils?: Boys</v>
      </c>
      <c r="E157" s="14" t="str">
        <f>HYPERLINK("#'Full Results'!A1341", "1341")</f>
        <v>1341</v>
      </c>
      <c r="F157" t="s">
        <v>76</v>
      </c>
    </row>
    <row r="158" spans="3:6" x14ac:dyDescent="0.35">
      <c r="C158">
        <v>150</v>
      </c>
      <c r="D158" s="8" t="str">
        <f>HYPERLINK("#'Table 150'!A1", " If you were to guess, which of the following comes closest to your view?")</f>
        <v xml:space="preserve"> If you were to guess, which of the following comes closest to your view?</v>
      </c>
      <c r="E158" s="14" t="str">
        <f>HYPERLINK("#'Full Results'!A1350", "1350")</f>
        <v>1350</v>
      </c>
      <c r="F158" t="s">
        <v>289</v>
      </c>
    </row>
    <row r="159" spans="3:6" x14ac:dyDescent="0.35">
      <c r="C159">
        <v>151</v>
      </c>
      <c r="D159" s="8" t="str">
        <f>HYPERLINK("#'Table 151'!A1", " When thinking about pupils with special educational needs and disabilities (SEND), if you were to guess, which of the following comes closest to your view? ")</f>
        <v xml:space="preserve"> When thinking about pupils with special educational needs and disabilities (SEND), if you were to guess, which of the following comes closest to your view? </v>
      </c>
      <c r="E159" s="14" t="str">
        <f>HYPERLINK("#'Full Results'!A1363", "1363")</f>
        <v>1363</v>
      </c>
      <c r="F159" t="s">
        <v>289</v>
      </c>
    </row>
    <row r="160" spans="3:6" x14ac:dyDescent="0.35">
      <c r="C160">
        <v>152</v>
      </c>
      <c r="D160" s="8" t="str">
        <f>HYPERLINK("#'Table 152'!A1", " If you were to guess, which of the following comes closest to your view?")</f>
        <v xml:space="preserve"> If you were to guess, which of the following comes closest to your view?</v>
      </c>
      <c r="E160" s="14" t="str">
        <f>HYPERLINK("#'Full Results'!A1376", "1376")</f>
        <v>1376</v>
      </c>
      <c r="F160" t="s">
        <v>289</v>
      </c>
    </row>
    <row r="161" spans="3:6" x14ac:dyDescent="0.35">
      <c r="C161">
        <v>153</v>
      </c>
      <c r="D161" s="8" t="str">
        <f>HYPERLINK("#'Table 153'!A1", " If you were to guess, which of the following comes closest to your view? ")</f>
        <v xml:space="preserve"> If you were to guess, which of the following comes closest to your view? </v>
      </c>
      <c r="E161" s="14" t="str">
        <f>HYPERLINK("#'Full Results'!A1389", "1389")</f>
        <v>1389</v>
      </c>
      <c r="F161" t="s">
        <v>289</v>
      </c>
    </row>
    <row r="162" spans="3:6" x14ac:dyDescent="0.35">
      <c r="C162">
        <v>154</v>
      </c>
      <c r="D162" s="8" t="str">
        <f>HYPERLINK("#'Table 154'!A1", "Which of the following, if any, do you think would help to reduce the number of pupils who are excluded from schools?Please select all that apply.")</f>
        <v>Which of the following, if any, do you think would help to reduce the number of pupils who are excluded from schools?Please select all that apply.</v>
      </c>
      <c r="E162" s="14" t="str">
        <f>HYPERLINK("#'Full Results'!A1401", "1401")</f>
        <v>1401</v>
      </c>
      <c r="F162" t="s">
        <v>76</v>
      </c>
    </row>
    <row r="163" spans="3:6" x14ac:dyDescent="0.35">
      <c r="C163">
        <v>155</v>
      </c>
      <c r="D163" s="8" t="str">
        <f>HYPERLINK("#'Table 155'!A1", " And which of that same list do you think would have the single greatest impact on reducing rates of exclusion in schools? Select only ONE.")</f>
        <v xml:space="preserve"> And which of that same list do you think would have the single greatest impact on reducing rates of exclusion in schools? Select only ONE.</v>
      </c>
      <c r="E163" s="14" t="str">
        <f>HYPERLINK("#'Full Results'!A1423", "1423")</f>
        <v>1423</v>
      </c>
      <c r="F163" t="s">
        <v>633</v>
      </c>
    </row>
    <row r="164" spans="3:6" x14ac:dyDescent="0.35">
      <c r="C164">
        <v>156</v>
      </c>
      <c r="D164" s="8" t="str">
        <f>HYPERLINK("#'Table 156'!A1", "Grid Summary: Thinking of pupils who have been permanently excluded, do you think school exclusion has a positive or negative impact on the following, or makes no difference?")</f>
        <v>Grid Summary: Thinking of pupils who have been permanently excluded, do you think school exclusion has a positive or negative impact on the following, or makes no difference?</v>
      </c>
      <c r="E164" s="7"/>
      <c r="F164" t="s">
        <v>76</v>
      </c>
    </row>
    <row r="165" spans="3:6" x14ac:dyDescent="0.35">
      <c r="C165">
        <v>157</v>
      </c>
      <c r="D165" s="8" t="str">
        <f>HYPERLINK("#'Table 157'!A1", "Thinking of pupils who have been permanently excluded, do you think school exclusion has a positive or negative impact on the following, or makes no difference?: Their long-term behaviour")</f>
        <v>Thinking of pupils who have been permanently excluded, do you think school exclusion has a positive or negative impact on the following, or makes no difference?: Their long-term behaviour</v>
      </c>
      <c r="E165" s="14" t="str">
        <f>HYPERLINK("#'Full Results'!A1444", "1444")</f>
        <v>1444</v>
      </c>
      <c r="F165" t="s">
        <v>76</v>
      </c>
    </row>
    <row r="166" spans="3:6" x14ac:dyDescent="0.35">
      <c r="C166">
        <v>158</v>
      </c>
      <c r="D166" s="8" t="str">
        <f>HYPERLINK("#'Table 158'!A1", "Thinking of pupils who have been permanently excluded, do you think school exclusion has a positive or negative impact on the following, or makes no difference?: Their job prospects")</f>
        <v>Thinking of pupils who have been permanently excluded, do you think school exclusion has a positive or negative impact on the following, or makes no difference?: Their job prospects</v>
      </c>
      <c r="E166" s="14" t="str">
        <f>HYPERLINK("#'Full Results'!A1453", "1453")</f>
        <v>1453</v>
      </c>
      <c r="F166" t="s">
        <v>76</v>
      </c>
    </row>
    <row r="167" spans="3:6" x14ac:dyDescent="0.35">
      <c r="C167">
        <v>159</v>
      </c>
      <c r="D167" s="8" t="str">
        <f>HYPERLINK("#'Table 159'!A1", "Thinking of pupils who have been permanently excluded, do you think school exclusion has a positive or negative impact on the following, or makes no difference?: Their chances of getting into university")</f>
        <v>Thinking of pupils who have been permanently excluded, do you think school exclusion has a positive or negative impact on the following, or makes no difference?: Their chances of getting into university</v>
      </c>
      <c r="E167" s="14" t="str">
        <f>HYPERLINK("#'Full Results'!A1462", "1462")</f>
        <v>1462</v>
      </c>
      <c r="F167" t="s">
        <v>76</v>
      </c>
    </row>
    <row r="168" spans="3:6" x14ac:dyDescent="0.35">
      <c r="C168">
        <v>160</v>
      </c>
      <c r="D168" s="8" t="str">
        <f>HYPERLINK("#'Table 160'!A1", "Thinking of pupils who have been permanently excluded, do you think school exclusion has a positive or negative impact on the following, or makes no difference?: Their chances of living an enjoyable life")</f>
        <v>Thinking of pupils who have been permanently excluded, do you think school exclusion has a positive or negative impact on the following, or makes no difference?: Their chances of living an enjoyable life</v>
      </c>
      <c r="E168" s="14" t="str">
        <f>HYPERLINK("#'Full Results'!A1471", "1471")</f>
        <v>1471</v>
      </c>
      <c r="F168" t="s">
        <v>76</v>
      </c>
    </row>
    <row r="169" spans="3:6" x14ac:dyDescent="0.35">
      <c r="C169">
        <v>161</v>
      </c>
      <c r="D169" s="8" t="str">
        <f>HYPERLINK("#'Table 161'!A1", "Thinking of pupils who have been permanently excluded, do you think school exclusion has a positive or negative impact on the following, or makes no difference?: Their ability to make friends")</f>
        <v>Thinking of pupils who have been permanently excluded, do you think school exclusion has a positive or negative impact on the following, or makes no difference?: Their ability to make friends</v>
      </c>
      <c r="E169" s="14" t="str">
        <f>HYPERLINK("#'Full Results'!A1480", "1480")</f>
        <v>1480</v>
      </c>
      <c r="F169" t="s">
        <v>76</v>
      </c>
    </row>
    <row r="170" spans="3:6" x14ac:dyDescent="0.35">
      <c r="C170">
        <v>162</v>
      </c>
      <c r="D170" s="8" t="str">
        <f>HYPERLINK("#'Table 162'!A1", "Thinking of pupils who have been permanently excluded, do you think school exclusion has a positive or negative impact on the following, or makes no difference?: Their overall mental health")</f>
        <v>Thinking of pupils who have been permanently excluded, do you think school exclusion has a positive or negative impact on the following, or makes no difference?: Their overall mental health</v>
      </c>
      <c r="E170" s="14" t="str">
        <f>HYPERLINK("#'Full Results'!A1489", "1489")</f>
        <v>1489</v>
      </c>
      <c r="F170" t="s">
        <v>76</v>
      </c>
    </row>
    <row r="171" spans="3:6" x14ac:dyDescent="0.35">
      <c r="C171">
        <v>163</v>
      </c>
      <c r="D171" s="8" t="str">
        <f>HYPERLINK("#'Table 163'!A1", "Thinking of pupils who have been permanently excluded, do you think school exclusion has a positive or negative impact on the following, or makes no difference?: Family life of the excluded student")</f>
        <v>Thinking of pupils who have been permanently excluded, do you think school exclusion has a positive or negative impact on the following, or makes no difference?: Family life of the excluded student</v>
      </c>
      <c r="E171" s="14" t="str">
        <f>HYPERLINK("#'Full Results'!A1498", "1498")</f>
        <v>1498</v>
      </c>
      <c r="F171" t="s">
        <v>76</v>
      </c>
    </row>
    <row r="172" spans="3:6" x14ac:dyDescent="0.35">
      <c r="C172">
        <v>164</v>
      </c>
      <c r="D172" s="8" t="str">
        <f>HYPERLINK("#'Table 164'!A1", "Grid Summary: Thinking about wider society, do you think school exclusion has a positive or negative impact on the following, or makes no difference?")</f>
        <v>Grid Summary: Thinking about wider society, do you think school exclusion has a positive or negative impact on the following, or makes no difference?</v>
      </c>
      <c r="E172" s="7"/>
      <c r="F172" t="s">
        <v>76</v>
      </c>
    </row>
    <row r="173" spans="3:6" x14ac:dyDescent="0.35">
      <c r="C173">
        <v>165</v>
      </c>
      <c r="D173" s="8" t="str">
        <f>HYPERLINK("#'Table 165'!A1", "Thinking about wider society, do you think school exclusion has a positive or negative impact on the following, or makes no difference?: Levels of crime")</f>
        <v>Thinking about wider society, do you think school exclusion has a positive or negative impact on the following, or makes no difference?: Levels of crime</v>
      </c>
      <c r="E173" s="14" t="str">
        <f>HYPERLINK("#'Full Results'!A1507", "1507")</f>
        <v>1507</v>
      </c>
      <c r="F173" t="s">
        <v>76</v>
      </c>
    </row>
    <row r="174" spans="3:6" x14ac:dyDescent="0.35">
      <c r="C174">
        <v>166</v>
      </c>
      <c r="D174" s="8" t="str">
        <f>HYPERLINK("#'Table 166'!A1", "Thinking about wider society, do you think school exclusion has a positive or negative impact on the following, or makes no difference?: Mental health in society")</f>
        <v>Thinking about wider society, do you think school exclusion has a positive or negative impact on the following, or makes no difference?: Mental health in society</v>
      </c>
      <c r="E174" s="14" t="str">
        <f>HYPERLINK("#'Full Results'!A1516", "1516")</f>
        <v>1516</v>
      </c>
      <c r="F174" t="s">
        <v>76</v>
      </c>
    </row>
    <row r="175" spans="3:6" x14ac:dyDescent="0.35">
      <c r="C175">
        <v>167</v>
      </c>
      <c r="D175" s="8" t="str">
        <f>HYPERLINK("#'Table 167'!A1", "Thinking about wider society, do you think school exclusion has a positive or negative impact on the following, or makes no difference?: Levels of gender, racial, or class-based inequality")</f>
        <v>Thinking about wider society, do you think school exclusion has a positive or negative impact on the following, or makes no difference?: Levels of gender, racial, or class-based inequality</v>
      </c>
      <c r="E175" s="14" t="str">
        <f>HYPERLINK("#'Full Results'!A1525", "1525")</f>
        <v>1525</v>
      </c>
      <c r="F175" t="s">
        <v>76</v>
      </c>
    </row>
    <row r="176" spans="3:6" x14ac:dyDescent="0.35">
      <c r="C176">
        <v>168</v>
      </c>
      <c r="D176" s="8" t="str">
        <f>HYPERLINK("#'Table 168'!A1", "Thinking about wider society, do you think school exclusion has a positive or negative impact on the following, or makes no difference?: The economy")</f>
        <v>Thinking about wider society, do you think school exclusion has a positive or negative impact on the following, or makes no difference?: The economy</v>
      </c>
      <c r="E176" s="14" t="str">
        <f>HYPERLINK("#'Full Results'!A1534", "1534")</f>
        <v>1534</v>
      </c>
      <c r="F176" t="s">
        <v>76</v>
      </c>
    </row>
    <row r="177" spans="3:6" x14ac:dyDescent="0.35">
      <c r="C177">
        <v>169</v>
      </c>
      <c r="D177" s="8" t="str">
        <f>HYPERLINK("#'Table 169'!A1", "Thinking about wider society, do you think school exclusion has a positive or negative impact on the following, or makes no difference?: Levels of homelessness")</f>
        <v>Thinking about wider society, do you think school exclusion has a positive or negative impact on the following, or makes no difference?: Levels of homelessness</v>
      </c>
      <c r="E177" s="14" t="str">
        <f>HYPERLINK("#'Full Results'!A1543", "1543")</f>
        <v>1543</v>
      </c>
      <c r="F177" t="s">
        <v>76</v>
      </c>
    </row>
    <row r="178" spans="3:6" x14ac:dyDescent="0.35">
      <c r="C178">
        <v>170</v>
      </c>
      <c r="D178" s="8" t="str">
        <f>HYPERLINK("#'Table 170'!A1", "Thinking about wider society, do you think school exclusion has a positive or negative impact on the following, or makes no difference?: Levels of employment")</f>
        <v>Thinking about wider society, do you think school exclusion has a positive or negative impact on the following, or makes no difference?: Levels of employment</v>
      </c>
      <c r="E178" s="14" t="str">
        <f>HYPERLINK("#'Full Results'!A1552", "1552")</f>
        <v>1552</v>
      </c>
      <c r="F178" t="s">
        <v>76</v>
      </c>
    </row>
    <row r="179" spans="3:6" x14ac:dyDescent="0.35">
      <c r="C179">
        <v>171</v>
      </c>
      <c r="D179" s="8" t="str">
        <f>HYPERLINK("#'Table 171'!A1", "Thinking about wider society, do you think school exclusion has a positive or negative impact on the following, or makes no difference?: Levels of youth violence")</f>
        <v>Thinking about wider society, do you think school exclusion has a positive or negative impact on the following, or makes no difference?: Levels of youth violence</v>
      </c>
      <c r="E179" s="14" t="str">
        <f>HYPERLINK("#'Full Results'!A1561", "1561")</f>
        <v>1561</v>
      </c>
      <c r="F179" t="s">
        <v>76</v>
      </c>
    </row>
    <row r="180" spans="3:6" x14ac:dyDescent="0.35">
      <c r="C180">
        <v>172</v>
      </c>
      <c r="D180" s="8" t="str">
        <f>HYPERLINK("#'Table 172'!A1", " In your view, does the UK government do a good or bad job at supporting excluded pupils after they leave school?")</f>
        <v xml:space="preserve"> In your view, does the UK government do a good or bad job at supporting excluded pupils after they leave school?</v>
      </c>
      <c r="E180" s="14" t="str">
        <f>HYPERLINK("#'Full Results'!A1570", "1570")</f>
        <v>1570</v>
      </c>
      <c r="F180" t="s">
        <v>76</v>
      </c>
    </row>
    <row r="181" spans="3:6" x14ac:dyDescent="0.35">
      <c r="C181">
        <v>173</v>
      </c>
      <c r="D181" s="8" t="str">
        <f>HYPERLINK("#'Table 173'!A1", "Alternative provision (AP) settings are places that provide education for pupils who can’t go to a mainstream school. This may be due to exclusion, illness, or other reasons. AP settings enable pupils who would not otherwise receive suitable educ...")</f>
        <v>Alternative provision (AP) settings are places that provide education for pupils who can’t go to a mainstream school. This may be due to exclusion, illness, or other reasons. AP settings enable pupils who would not otherwise receive suitable educ...</v>
      </c>
      <c r="E181" s="14" t="str">
        <f>HYPERLINK("#'Full Results'!A1579", "1579")</f>
        <v>1579</v>
      </c>
      <c r="F181" t="s">
        <v>76</v>
      </c>
    </row>
    <row r="182" spans="3:6" x14ac:dyDescent="0.35">
      <c r="C182">
        <v>174</v>
      </c>
      <c r="D182" s="8" t="str">
        <f>HYPERLINK("#'Table 174'!A1", "Which of the following do you view as  the main disadvantages of sending excluded pupils to alternative provision schools?Please select up to three.")</f>
        <v>Which of the following do you view as  the main disadvantages of sending excluded pupils to alternative provision schools?Please select up to three.</v>
      </c>
      <c r="E182" s="14" t="str">
        <f>HYPERLINK("#'Full Results'!A1592", "1592")</f>
        <v>1592</v>
      </c>
      <c r="F182" t="s">
        <v>76</v>
      </c>
    </row>
    <row r="183" spans="3:6" x14ac:dyDescent="0.35">
      <c r="C183">
        <v>175</v>
      </c>
      <c r="D183" s="8" t="str">
        <f>HYPERLINK("#'Table 175'!A1", " How important or unimportant is it for pupils who are excluded to be eventually reintegrated into mainstream schools?")</f>
        <v xml:space="preserve"> How important or unimportant is it for pupils who are excluded to be eventually reintegrated into mainstream schools?</v>
      </c>
      <c r="E183" s="14" t="str">
        <f>HYPERLINK("#'Full Results'!A1606", "1606")</f>
        <v>1606</v>
      </c>
      <c r="F183" t="s">
        <v>76</v>
      </c>
    </row>
    <row r="184" spans="3:6" x14ac:dyDescent="0.35">
      <c r="C184">
        <v>176</v>
      </c>
      <c r="D184" s="8" t="str">
        <f>HYPERLINK("#'Table 176'!A1", "Grid Summary: In your view, do you think the following types of schools provide better or worse quality education than mainstream schools?")</f>
        <v>Grid Summary: In your view, do you think the following types of schools provide better or worse quality education than mainstream schools?</v>
      </c>
      <c r="E184" s="7"/>
      <c r="F184" t="s">
        <v>76</v>
      </c>
    </row>
    <row r="185" spans="3:6" x14ac:dyDescent="0.35">
      <c r="C185">
        <v>177</v>
      </c>
      <c r="D185" s="8" t="str">
        <f>HYPERLINK("#'Table 177'!A1", "In your view, do you think the following types of schools provide better or worse quality education than mainstream schools?: Special educational needs schools")</f>
        <v>In your view, do you think the following types of schools provide better or worse quality education than mainstream schools?: Special educational needs schools</v>
      </c>
      <c r="E185" s="14" t="str">
        <f>HYPERLINK("#'Full Results'!A1616", "1616")</f>
        <v>1616</v>
      </c>
      <c r="F185" t="s">
        <v>76</v>
      </c>
    </row>
    <row r="186" spans="3:6" x14ac:dyDescent="0.35">
      <c r="C186">
        <v>178</v>
      </c>
      <c r="D186" s="8" t="str">
        <f>HYPERLINK("#'Table 178'!A1", "In your view, do you think the following types of schools provide better or worse quality education than mainstream schools?: Alternative Provision schools")</f>
        <v>In your view, do you think the following types of schools provide better or worse quality education than mainstream schools?: Alternative Provision schools</v>
      </c>
      <c r="E186" s="14" t="str">
        <f>HYPERLINK("#'Full Results'!A1625", "1625")</f>
        <v>1625</v>
      </c>
      <c r="F186" t="s">
        <v>76</v>
      </c>
    </row>
    <row r="187" spans="3:6" x14ac:dyDescent="0.35">
      <c r="C187">
        <v>179</v>
      </c>
      <c r="D187" s="8" t="str">
        <f>HYPERLINK("#'Table 179'!A1", " When you were younger, were you ever excluded from school?")</f>
        <v xml:space="preserve"> When you were younger, were you ever excluded from school?</v>
      </c>
      <c r="E187" s="14" t="str">
        <f>HYPERLINK("#'Full Results'!A1634", "1634")</f>
        <v>1634</v>
      </c>
      <c r="F187" t="s">
        <v>289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X1641"/>
  <sheetViews>
    <sheetView showGridLines="0" workbookViewId="0">
      <pane xSplit="2" ySplit="8" topLeftCell="C9" activePane="bottomRight" state="frozen"/>
      <selection pane="topRight"/>
      <selection pane="bottomLeft"/>
      <selection pane="bottomRight" activeCell="B12" sqref="B12"/>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47" width="10.7265625" customWidth="1"/>
    <col min="48" max="48" width="2.1796875" customWidth="1"/>
    <col min="49" max="50" width="10.7265625" customWidth="1"/>
    <col min="51" max="51" width="2.1796875" customWidth="1"/>
  </cols>
  <sheetData>
    <row r="2" spans="2:50" ht="40" customHeight="1" x14ac:dyDescent="0.35">
      <c r="D2" s="27" t="s">
        <v>631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50" ht="30" customHeight="1" x14ac:dyDescent="0.35">
      <c r="B5" s="13"/>
      <c r="C5" s="13"/>
      <c r="D5" s="30" t="s">
        <v>53</v>
      </c>
      <c r="E5" s="30"/>
      <c r="F5" s="13"/>
      <c r="G5" s="30" t="s">
        <v>54</v>
      </c>
      <c r="H5" s="30"/>
      <c r="I5" s="30"/>
      <c r="J5" s="30"/>
      <c r="K5" s="30"/>
      <c r="L5" s="30"/>
      <c r="M5" s="13"/>
      <c r="N5" s="30" t="s">
        <v>55</v>
      </c>
      <c r="O5" s="30"/>
      <c r="P5" s="30"/>
      <c r="Q5" s="30"/>
      <c r="R5" s="13"/>
      <c r="S5" s="30" t="s">
        <v>56</v>
      </c>
      <c r="T5" s="30"/>
      <c r="U5" s="30"/>
      <c r="V5" s="30"/>
      <c r="W5" s="30"/>
      <c r="X5" s="30"/>
      <c r="Y5" s="30"/>
      <c r="Z5" s="30"/>
      <c r="AA5" s="30"/>
      <c r="AB5" s="30"/>
      <c r="AC5" s="30"/>
      <c r="AD5" s="30"/>
      <c r="AE5" s="13"/>
      <c r="AF5" s="30" t="s">
        <v>57</v>
      </c>
      <c r="AG5" s="30"/>
      <c r="AH5" s="30"/>
      <c r="AI5" s="13"/>
      <c r="AJ5" s="30" t="s">
        <v>58</v>
      </c>
      <c r="AK5" s="30"/>
      <c r="AL5" s="30"/>
      <c r="AM5" s="30"/>
      <c r="AN5" s="30"/>
      <c r="AO5" s="13"/>
      <c r="AP5" s="30" t="s">
        <v>59</v>
      </c>
      <c r="AQ5" s="30"/>
      <c r="AR5" s="30"/>
      <c r="AS5" s="13"/>
      <c r="AT5" s="30" t="s">
        <v>60</v>
      </c>
      <c r="AU5" s="30"/>
      <c r="AV5" s="13"/>
      <c r="AW5" s="30" t="s">
        <v>61</v>
      </c>
      <c r="AX5" s="30"/>
    </row>
    <row r="6" spans="2:5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W6" s="12" t="s">
        <v>51</v>
      </c>
      <c r="AX6" s="12" t="s">
        <v>52</v>
      </c>
    </row>
    <row r="7" spans="2:50" ht="2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v>0</v>
      </c>
      <c r="AC7" s="10">
        <v>0</v>
      </c>
      <c r="AD7" s="10">
        <v>0</v>
      </c>
      <c r="AE7" s="10"/>
      <c r="AF7" s="10">
        <v>405</v>
      </c>
      <c r="AG7" s="10">
        <v>402</v>
      </c>
      <c r="AH7" s="10">
        <v>111</v>
      </c>
      <c r="AI7" s="10"/>
      <c r="AJ7" s="10">
        <v>414</v>
      </c>
      <c r="AK7" s="10">
        <v>275</v>
      </c>
      <c r="AL7" s="10">
        <v>79</v>
      </c>
      <c r="AM7" s="10">
        <v>14</v>
      </c>
      <c r="AN7" s="10">
        <v>127</v>
      </c>
      <c r="AO7" s="10"/>
      <c r="AP7" s="10">
        <v>225</v>
      </c>
      <c r="AQ7" s="10">
        <v>381</v>
      </c>
      <c r="AR7" s="10">
        <v>76</v>
      </c>
      <c r="AS7" s="10"/>
      <c r="AT7" s="10">
        <v>675</v>
      </c>
      <c r="AU7" s="10">
        <v>331</v>
      </c>
      <c r="AV7" s="10"/>
      <c r="AW7" s="10">
        <v>228</v>
      </c>
      <c r="AX7" s="10">
        <v>780</v>
      </c>
    </row>
    <row r="8" spans="2:50" ht="2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v>0</v>
      </c>
      <c r="AC8" s="11">
        <v>0</v>
      </c>
      <c r="AD8" s="11">
        <v>0</v>
      </c>
      <c r="AE8" s="11"/>
      <c r="AF8" s="11">
        <v>413</v>
      </c>
      <c r="AG8" s="11">
        <v>393</v>
      </c>
      <c r="AH8" s="11">
        <v>120</v>
      </c>
      <c r="AI8" s="11"/>
      <c r="AJ8" s="11">
        <v>423</v>
      </c>
      <c r="AK8" s="11">
        <v>268</v>
      </c>
      <c r="AL8" s="11">
        <v>73</v>
      </c>
      <c r="AM8" s="11">
        <v>14</v>
      </c>
      <c r="AN8" s="11">
        <v>136</v>
      </c>
      <c r="AO8" s="11"/>
      <c r="AP8" s="11">
        <v>235</v>
      </c>
      <c r="AQ8" s="11">
        <v>371</v>
      </c>
      <c r="AR8" s="11">
        <v>73</v>
      </c>
      <c r="AS8" s="11"/>
      <c r="AT8" s="11">
        <v>681</v>
      </c>
      <c r="AU8" s="11">
        <v>325</v>
      </c>
      <c r="AV8" s="11"/>
      <c r="AW8" s="11">
        <v>243</v>
      </c>
      <c r="AX8" s="11">
        <v>765</v>
      </c>
    </row>
    <row r="11" spans="2:50" x14ac:dyDescent="0.35">
      <c r="B11" s="6" t="s">
        <v>75</v>
      </c>
    </row>
    <row r="12" spans="2:50" x14ac:dyDescent="0.35">
      <c r="B12" s="24" t="s">
        <v>76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row>
    <row r="13" spans="2:50" x14ac:dyDescent="0.35">
      <c r="B13" t="s">
        <v>62</v>
      </c>
      <c r="C13" s="17">
        <v>0.46662304594402199</v>
      </c>
      <c r="D13" s="17">
        <v>0.46262220724012099</v>
      </c>
      <c r="E13" s="17">
        <v>0.47253577037961503</v>
      </c>
      <c r="F13" s="17"/>
      <c r="G13" s="17">
        <v>0.61709304335117998</v>
      </c>
      <c r="H13" s="17">
        <v>0.39271728640328701</v>
      </c>
      <c r="I13" s="17">
        <v>0.36287546104776802</v>
      </c>
      <c r="J13" s="17">
        <v>0.59075624776259505</v>
      </c>
      <c r="K13" s="17">
        <v>0.51856980360939897</v>
      </c>
      <c r="L13" s="17">
        <v>0.41294111028263403</v>
      </c>
      <c r="M13" s="17"/>
      <c r="N13" s="17">
        <v>0.49804048820795499</v>
      </c>
      <c r="O13" s="17">
        <v>0.52228234778820803</v>
      </c>
      <c r="P13" s="17">
        <v>0.40756069869582201</v>
      </c>
      <c r="Q13" s="17">
        <v>0.42143338394636298</v>
      </c>
      <c r="R13" s="17"/>
      <c r="S13" s="17">
        <v>0.44094240485796399</v>
      </c>
      <c r="T13" s="17">
        <v>0.49685004014793199</v>
      </c>
      <c r="U13" s="17">
        <v>0.55299238295463404</v>
      </c>
      <c r="V13" s="17">
        <v>0.30193038831455699</v>
      </c>
      <c r="W13" s="17">
        <v>0.35414377217716397</v>
      </c>
      <c r="X13" s="17">
        <v>0.471788383600455</v>
      </c>
      <c r="Y13" s="17">
        <v>0.46244967158268202</v>
      </c>
      <c r="Z13" s="17">
        <v>0.55250331884501702</v>
      </c>
      <c r="AA13" s="17">
        <v>0.57901335045184799</v>
      </c>
      <c r="AB13" s="17" t="s">
        <v>74</v>
      </c>
      <c r="AC13" s="17" t="s">
        <v>74</v>
      </c>
      <c r="AD13" s="17" t="s">
        <v>74</v>
      </c>
      <c r="AE13" s="17"/>
      <c r="AF13" s="17">
        <v>0.37561691920273199</v>
      </c>
      <c r="AG13" s="17">
        <v>0.55860175606665197</v>
      </c>
      <c r="AH13" s="17">
        <v>0.372847942399268</v>
      </c>
      <c r="AI13" s="17"/>
      <c r="AJ13" s="17">
        <v>0.42448507353870701</v>
      </c>
      <c r="AK13" s="17">
        <v>0.61852685993762702</v>
      </c>
      <c r="AL13" s="17">
        <v>0.33309937152486402</v>
      </c>
      <c r="AM13" s="17">
        <v>0</v>
      </c>
      <c r="AN13" s="17">
        <v>0.41713826865940701</v>
      </c>
      <c r="AO13" s="17"/>
      <c r="AP13" s="17">
        <v>0.32397040421821199</v>
      </c>
      <c r="AQ13" s="17">
        <v>0.64098876092085499</v>
      </c>
      <c r="AR13" s="17">
        <v>0.42686338332358598</v>
      </c>
      <c r="AS13" s="17"/>
      <c r="AT13" s="17">
        <v>0.50878283653951395</v>
      </c>
      <c r="AU13" s="17">
        <v>0.39078007560742201</v>
      </c>
      <c r="AV13" s="17"/>
      <c r="AW13" s="17">
        <v>0.53703094916973504</v>
      </c>
      <c r="AX13" s="17">
        <v>0.44365360616138499</v>
      </c>
    </row>
    <row r="14" spans="2:50" x14ac:dyDescent="0.35">
      <c r="B14" t="s">
        <v>63</v>
      </c>
      <c r="C14" s="17">
        <v>0.39450583106478099</v>
      </c>
      <c r="D14" s="17">
        <v>0.40575502570004501</v>
      </c>
      <c r="E14" s="17">
        <v>0.38612254134993301</v>
      </c>
      <c r="F14" s="17"/>
      <c r="G14" s="17">
        <v>0.46436531911900802</v>
      </c>
      <c r="H14" s="17">
        <v>0.395537569538086</v>
      </c>
      <c r="I14" s="17">
        <v>0.46612724905566599</v>
      </c>
      <c r="J14" s="17">
        <v>0.37182993729722702</v>
      </c>
      <c r="K14" s="17">
        <v>0.259499371081506</v>
      </c>
      <c r="L14" s="17">
        <v>0.41777739130924402</v>
      </c>
      <c r="M14" s="17"/>
      <c r="N14" s="17">
        <v>0.33434750078394398</v>
      </c>
      <c r="O14" s="17">
        <v>0.31067440458768297</v>
      </c>
      <c r="P14" s="17">
        <v>0.50150271312477201</v>
      </c>
      <c r="Q14" s="17">
        <v>0.45202482995819199</v>
      </c>
      <c r="R14" s="17"/>
      <c r="S14" s="17">
        <v>0.43332985851220701</v>
      </c>
      <c r="T14" s="17">
        <v>0.349737287149059</v>
      </c>
      <c r="U14" s="17">
        <v>0.31223119319314802</v>
      </c>
      <c r="V14" s="17">
        <v>0.43070586921912901</v>
      </c>
      <c r="W14" s="17">
        <v>0.41631779093270999</v>
      </c>
      <c r="X14" s="17">
        <v>0.37918462273308501</v>
      </c>
      <c r="Y14" s="17">
        <v>0.45956260884849098</v>
      </c>
      <c r="Z14" s="17">
        <v>0.43352058508577501</v>
      </c>
      <c r="AA14" s="17">
        <v>0.35929516463956901</v>
      </c>
      <c r="AB14" s="17" t="s">
        <v>74</v>
      </c>
      <c r="AC14" s="17" t="s">
        <v>74</v>
      </c>
      <c r="AD14" s="17" t="s">
        <v>74</v>
      </c>
      <c r="AE14" s="17"/>
      <c r="AF14" s="17">
        <v>0.42783456417186499</v>
      </c>
      <c r="AG14" s="17">
        <v>0.31753456716259598</v>
      </c>
      <c r="AH14" s="17">
        <v>0.55247938263051699</v>
      </c>
      <c r="AI14" s="17"/>
      <c r="AJ14" s="17">
        <v>0.40202957387034599</v>
      </c>
      <c r="AK14" s="17">
        <v>0.32208091265738897</v>
      </c>
      <c r="AL14" s="17">
        <v>0.381501031174039</v>
      </c>
      <c r="AM14" s="17">
        <v>0.71674755084095498</v>
      </c>
      <c r="AN14" s="17">
        <v>0.47808793942504801</v>
      </c>
      <c r="AO14" s="17"/>
      <c r="AP14" s="17">
        <v>0.450175416115628</v>
      </c>
      <c r="AQ14" s="17">
        <v>0.32006476384293497</v>
      </c>
      <c r="AR14" s="17">
        <v>0.52409001830823598</v>
      </c>
      <c r="AS14" s="17"/>
      <c r="AT14" s="17">
        <v>0.39889790600792502</v>
      </c>
      <c r="AU14" s="17">
        <v>0.38480169258869501</v>
      </c>
      <c r="AV14" s="17"/>
      <c r="AW14" s="17">
        <v>0.35306410268744198</v>
      </c>
      <c r="AX14" s="17">
        <v>0.40802552474746501</v>
      </c>
    </row>
    <row r="15" spans="2:50" x14ac:dyDescent="0.35">
      <c r="B15" t="s">
        <v>64</v>
      </c>
      <c r="C15" s="17">
        <v>0.39108400177770802</v>
      </c>
      <c r="D15" s="17">
        <v>0.350878219406489</v>
      </c>
      <c r="E15" s="17">
        <v>0.42491558336782997</v>
      </c>
      <c r="F15" s="17"/>
      <c r="G15" s="17">
        <v>0.55528666876001298</v>
      </c>
      <c r="H15" s="17">
        <v>0.47566807627242602</v>
      </c>
      <c r="I15" s="17">
        <v>0.486482024330537</v>
      </c>
      <c r="J15" s="17">
        <v>0.42660301447783799</v>
      </c>
      <c r="K15" s="17">
        <v>0.29929879697424699</v>
      </c>
      <c r="L15" s="17">
        <v>0.22234911396250401</v>
      </c>
      <c r="M15" s="17"/>
      <c r="N15" s="17">
        <v>0.45814845873485999</v>
      </c>
      <c r="O15" s="17">
        <v>0.40675066364951001</v>
      </c>
      <c r="P15" s="17">
        <v>0.31170640507828501</v>
      </c>
      <c r="Q15" s="17">
        <v>0.387307425634141</v>
      </c>
      <c r="R15" s="17"/>
      <c r="S15" s="17">
        <v>0.41112606057369599</v>
      </c>
      <c r="T15" s="17">
        <v>0.30205239149017898</v>
      </c>
      <c r="U15" s="17">
        <v>0.362466995752317</v>
      </c>
      <c r="V15" s="17">
        <v>0.44679417827930101</v>
      </c>
      <c r="W15" s="17">
        <v>0.334296976766839</v>
      </c>
      <c r="X15" s="17">
        <v>0.51266329888491702</v>
      </c>
      <c r="Y15" s="17">
        <v>0.375773208963251</v>
      </c>
      <c r="Z15" s="17">
        <v>0.35645598517656502</v>
      </c>
      <c r="AA15" s="17">
        <v>0.411875005557364</v>
      </c>
      <c r="AB15" s="17" t="s">
        <v>74</v>
      </c>
      <c r="AC15" s="17" t="s">
        <v>74</v>
      </c>
      <c r="AD15" s="17" t="s">
        <v>74</v>
      </c>
      <c r="AE15" s="17"/>
      <c r="AF15" s="17">
        <v>0.30854805193174201</v>
      </c>
      <c r="AG15" s="17">
        <v>0.429166777998362</v>
      </c>
      <c r="AH15" s="17">
        <v>0.35881917328873703</v>
      </c>
      <c r="AI15" s="17"/>
      <c r="AJ15" s="17">
        <v>0.29850207662158101</v>
      </c>
      <c r="AK15" s="17">
        <v>0.51042657072096398</v>
      </c>
      <c r="AL15" s="17">
        <v>0.52688009720574103</v>
      </c>
      <c r="AM15" s="17">
        <v>0.49849652235671499</v>
      </c>
      <c r="AN15" s="17">
        <v>0.271342690749246</v>
      </c>
      <c r="AO15" s="17"/>
      <c r="AP15" s="17">
        <v>0.374349073906102</v>
      </c>
      <c r="AQ15" s="17">
        <v>0.45321356956838199</v>
      </c>
      <c r="AR15" s="17">
        <v>0.454404044336853</v>
      </c>
      <c r="AS15" s="17"/>
      <c r="AT15" s="17">
        <v>0.39971825931392502</v>
      </c>
      <c r="AU15" s="17">
        <v>0.37852048442507702</v>
      </c>
      <c r="AV15" s="17"/>
      <c r="AW15" s="17">
        <v>0.50718752202216</v>
      </c>
      <c r="AX15" s="17">
        <v>0.35320710593750898</v>
      </c>
    </row>
    <row r="16" spans="2:50" x14ac:dyDescent="0.35">
      <c r="B16" t="s">
        <v>65</v>
      </c>
      <c r="C16" s="17">
        <v>0.31012950614990198</v>
      </c>
      <c r="D16" s="17">
        <v>0.27689052512158302</v>
      </c>
      <c r="E16" s="17">
        <v>0.33719826267133501</v>
      </c>
      <c r="F16" s="17"/>
      <c r="G16" s="17">
        <v>0.44647052255557301</v>
      </c>
      <c r="H16" s="17">
        <v>0.32853393407542802</v>
      </c>
      <c r="I16" s="17">
        <v>0.30842200448012902</v>
      </c>
      <c r="J16" s="17">
        <v>0.267721274985049</v>
      </c>
      <c r="K16" s="17">
        <v>0.25311492357292997</v>
      </c>
      <c r="L16" s="17">
        <v>0.30007862999859902</v>
      </c>
      <c r="M16" s="17"/>
      <c r="N16" s="17">
        <v>0.29791560262880401</v>
      </c>
      <c r="O16" s="17">
        <v>0.28108403751827499</v>
      </c>
      <c r="P16" s="17">
        <v>0.33542349769818502</v>
      </c>
      <c r="Q16" s="17">
        <v>0.32227446092412998</v>
      </c>
      <c r="R16" s="17"/>
      <c r="S16" s="17">
        <v>0.26786083896185198</v>
      </c>
      <c r="T16" s="17">
        <v>0.340761401615507</v>
      </c>
      <c r="U16" s="17">
        <v>0.31541436269635897</v>
      </c>
      <c r="V16" s="17">
        <v>0.39562767716101899</v>
      </c>
      <c r="W16" s="17">
        <v>0.235780329548853</v>
      </c>
      <c r="X16" s="17">
        <v>0.28838644838055399</v>
      </c>
      <c r="Y16" s="17">
        <v>0.27102547842889102</v>
      </c>
      <c r="Z16" s="17">
        <v>0.34120057121005398</v>
      </c>
      <c r="AA16" s="17">
        <v>0.32231423695557399</v>
      </c>
      <c r="AB16" s="17" t="s">
        <v>74</v>
      </c>
      <c r="AC16" s="17" t="s">
        <v>74</v>
      </c>
      <c r="AD16" s="17" t="s">
        <v>74</v>
      </c>
      <c r="AE16" s="17"/>
      <c r="AF16" s="17">
        <v>0.25268848935264798</v>
      </c>
      <c r="AG16" s="17">
        <v>0.37515295600929</v>
      </c>
      <c r="AH16" s="17">
        <v>0.243343478619821</v>
      </c>
      <c r="AI16" s="17"/>
      <c r="AJ16" s="17">
        <v>0.25445551959641699</v>
      </c>
      <c r="AK16" s="17">
        <v>0.407051802920045</v>
      </c>
      <c r="AL16" s="17">
        <v>0.27923977854418303</v>
      </c>
      <c r="AM16" s="17">
        <v>0.28325244915904502</v>
      </c>
      <c r="AN16" s="17">
        <v>0.26159634967150402</v>
      </c>
      <c r="AO16" s="17"/>
      <c r="AP16" s="17">
        <v>0.285139420070886</v>
      </c>
      <c r="AQ16" s="17">
        <v>0.35170380919869798</v>
      </c>
      <c r="AR16" s="17">
        <v>0.331101392523311</v>
      </c>
      <c r="AS16" s="17"/>
      <c r="AT16" s="17">
        <v>0.29458625003732097</v>
      </c>
      <c r="AU16" s="17">
        <v>0.34293503409525999</v>
      </c>
      <c r="AV16" s="17"/>
      <c r="AW16" s="17">
        <v>0.25603870905785697</v>
      </c>
      <c r="AX16" s="17">
        <v>0.32777575393855701</v>
      </c>
    </row>
    <row r="17" spans="2:50" x14ac:dyDescent="0.35">
      <c r="B17" t="s">
        <v>66</v>
      </c>
      <c r="C17" s="17">
        <v>0.26093848260235802</v>
      </c>
      <c r="D17" s="17">
        <v>0.25499058751656101</v>
      </c>
      <c r="E17" s="17">
        <v>0.26763864160416601</v>
      </c>
      <c r="F17" s="17"/>
      <c r="G17" s="17">
        <v>0.23601232930476099</v>
      </c>
      <c r="H17" s="17">
        <v>0.29770889693031499</v>
      </c>
      <c r="I17" s="17">
        <v>0.206985061411049</v>
      </c>
      <c r="J17" s="17">
        <v>0.23338186879849701</v>
      </c>
      <c r="K17" s="17">
        <v>0.22631181188896601</v>
      </c>
      <c r="L17" s="17">
        <v>0.326658504050647</v>
      </c>
      <c r="M17" s="17"/>
      <c r="N17" s="17">
        <v>0.23799755423333999</v>
      </c>
      <c r="O17" s="17">
        <v>0.23341882467282701</v>
      </c>
      <c r="P17" s="17">
        <v>0.314482259810832</v>
      </c>
      <c r="Q17" s="17">
        <v>0.27343667892163298</v>
      </c>
      <c r="R17" s="17"/>
      <c r="S17" s="17">
        <v>0.31741224543563001</v>
      </c>
      <c r="T17" s="17">
        <v>0.36548112874597399</v>
      </c>
      <c r="U17" s="17">
        <v>0.27395082215910199</v>
      </c>
      <c r="V17" s="17">
        <v>0.28321520420868201</v>
      </c>
      <c r="W17" s="17">
        <v>0.17729275889158899</v>
      </c>
      <c r="X17" s="17">
        <v>0.15483067684785601</v>
      </c>
      <c r="Y17" s="17">
        <v>0.172919796591502</v>
      </c>
      <c r="Z17" s="17">
        <v>0.24403979953115601</v>
      </c>
      <c r="AA17" s="17">
        <v>0.251362428207489</v>
      </c>
      <c r="AB17" s="17" t="s">
        <v>74</v>
      </c>
      <c r="AC17" s="17" t="s">
        <v>74</v>
      </c>
      <c r="AD17" s="17" t="s">
        <v>74</v>
      </c>
      <c r="AE17" s="17"/>
      <c r="AF17" s="17">
        <v>0.25035600631213101</v>
      </c>
      <c r="AG17" s="17">
        <v>0.29481452112307899</v>
      </c>
      <c r="AH17" s="17">
        <v>0.23797642909609201</v>
      </c>
      <c r="AI17" s="17"/>
      <c r="AJ17" s="17">
        <v>0.26991144597826999</v>
      </c>
      <c r="AK17" s="17">
        <v>0.22345617091405401</v>
      </c>
      <c r="AL17" s="17">
        <v>0.40055910092024299</v>
      </c>
      <c r="AM17" s="17">
        <v>0.28325244915904502</v>
      </c>
      <c r="AN17" s="17">
        <v>0.26410939009805501</v>
      </c>
      <c r="AO17" s="17"/>
      <c r="AP17" s="17">
        <v>0.27303047448471901</v>
      </c>
      <c r="AQ17" s="17">
        <v>0.24968791411343499</v>
      </c>
      <c r="AR17" s="17">
        <v>0.26628137880036001</v>
      </c>
      <c r="AS17" s="17"/>
      <c r="AT17" s="17">
        <v>0.25519583266448198</v>
      </c>
      <c r="AU17" s="17">
        <v>0.27452930040208501</v>
      </c>
      <c r="AV17" s="17"/>
      <c r="AW17" s="17">
        <v>0.229943499321453</v>
      </c>
      <c r="AX17" s="17">
        <v>0.27105009464329999</v>
      </c>
    </row>
    <row r="18" spans="2:50" x14ac:dyDescent="0.35">
      <c r="B18" t="s">
        <v>67</v>
      </c>
      <c r="C18" s="17">
        <v>0.26012896115782003</v>
      </c>
      <c r="D18" s="17">
        <v>0.26948383619010302</v>
      </c>
      <c r="E18" s="17">
        <v>0.25282925169586501</v>
      </c>
      <c r="F18" s="17"/>
      <c r="G18" s="17">
        <v>0.26321820623299402</v>
      </c>
      <c r="H18" s="17">
        <v>0.202666388899467</v>
      </c>
      <c r="I18" s="17">
        <v>0.235212809406914</v>
      </c>
      <c r="J18" s="17">
        <v>0.29132145477014698</v>
      </c>
      <c r="K18" s="17">
        <v>0.224751711315548</v>
      </c>
      <c r="L18" s="17">
        <v>0.32574682483942502</v>
      </c>
      <c r="M18" s="17"/>
      <c r="N18" s="17">
        <v>0.240343707324911</v>
      </c>
      <c r="O18" s="17">
        <v>0.29396634821048401</v>
      </c>
      <c r="P18" s="17">
        <v>0.24644332326493901</v>
      </c>
      <c r="Q18" s="17">
        <v>0.25216840564259901</v>
      </c>
      <c r="R18" s="17"/>
      <c r="S18" s="17">
        <v>0.25592356952836198</v>
      </c>
      <c r="T18" s="17">
        <v>0.142521086490806</v>
      </c>
      <c r="U18" s="17">
        <v>0.29501441928974098</v>
      </c>
      <c r="V18" s="17">
        <v>0.204769995422134</v>
      </c>
      <c r="W18" s="17">
        <v>0.36763746488195598</v>
      </c>
      <c r="X18" s="17">
        <v>0.38648064832984402</v>
      </c>
      <c r="Y18" s="17">
        <v>0.25022758337506201</v>
      </c>
      <c r="Z18" s="17">
        <v>0.231798013229986</v>
      </c>
      <c r="AA18" s="17">
        <v>0.28666204715050703</v>
      </c>
      <c r="AB18" s="17" t="s">
        <v>74</v>
      </c>
      <c r="AC18" s="17" t="s">
        <v>74</v>
      </c>
      <c r="AD18" s="17" t="s">
        <v>74</v>
      </c>
      <c r="AE18" s="17"/>
      <c r="AF18" s="17">
        <v>0.27091171354560301</v>
      </c>
      <c r="AG18" s="17">
        <v>0.25478961476082101</v>
      </c>
      <c r="AH18" s="17">
        <v>0.25372409425719</v>
      </c>
      <c r="AI18" s="17"/>
      <c r="AJ18" s="17">
        <v>0.32842619576765603</v>
      </c>
      <c r="AK18" s="17">
        <v>0.215404443748486</v>
      </c>
      <c r="AL18" s="17">
        <v>0.14583664040137501</v>
      </c>
      <c r="AM18" s="17">
        <v>0.21659896488161201</v>
      </c>
      <c r="AN18" s="17">
        <v>0.24160120295814999</v>
      </c>
      <c r="AO18" s="17"/>
      <c r="AP18" s="17">
        <v>0.35218009584521898</v>
      </c>
      <c r="AQ18" s="17">
        <v>0.207090373256617</v>
      </c>
      <c r="AR18" s="17">
        <v>0.27839986872036099</v>
      </c>
      <c r="AS18" s="17"/>
      <c r="AT18" s="17">
        <v>0.24103709516678101</v>
      </c>
      <c r="AU18" s="17">
        <v>0.29921048112079401</v>
      </c>
      <c r="AV18" s="17"/>
      <c r="AW18" s="17">
        <v>0.217370790828639</v>
      </c>
      <c r="AX18" s="17">
        <v>0.27407812273764098</v>
      </c>
    </row>
    <row r="19" spans="2:50" x14ac:dyDescent="0.35">
      <c r="B19" t="s">
        <v>68</v>
      </c>
      <c r="C19" s="17">
        <v>0.21725757729108899</v>
      </c>
      <c r="D19" s="17">
        <v>0.21207116083174901</v>
      </c>
      <c r="E19" s="17">
        <v>0.223050329735237</v>
      </c>
      <c r="F19" s="17"/>
      <c r="G19" s="17">
        <v>0.142408875534978</v>
      </c>
      <c r="H19" s="17">
        <v>0.131495480155358</v>
      </c>
      <c r="I19" s="17">
        <v>0.19648357448468201</v>
      </c>
      <c r="J19" s="17">
        <v>0.26528599284314403</v>
      </c>
      <c r="K19" s="17">
        <v>0.15964333913638301</v>
      </c>
      <c r="L19" s="17">
        <v>0.34313860811665797</v>
      </c>
      <c r="M19" s="17"/>
      <c r="N19" s="17">
        <v>0.26139292289361998</v>
      </c>
      <c r="O19" s="17">
        <v>0.22699340766727699</v>
      </c>
      <c r="P19" s="17">
        <v>0.17287215717115401</v>
      </c>
      <c r="Q19" s="17">
        <v>0.20783149644103999</v>
      </c>
      <c r="R19" s="17"/>
      <c r="S19" s="17">
        <v>0.210274876903526</v>
      </c>
      <c r="T19" s="17">
        <v>0.17961267643159401</v>
      </c>
      <c r="U19" s="17">
        <v>0.24081790928006</v>
      </c>
      <c r="V19" s="17">
        <v>0.29193509737905499</v>
      </c>
      <c r="W19" s="17">
        <v>0.27701619798140198</v>
      </c>
      <c r="X19" s="17">
        <v>0.28278046659692102</v>
      </c>
      <c r="Y19" s="17">
        <v>0.170506560019581</v>
      </c>
      <c r="Z19" s="17">
        <v>0.167940763205083</v>
      </c>
      <c r="AA19" s="17">
        <v>0.15384503071678801</v>
      </c>
      <c r="AB19" s="17" t="s">
        <v>74</v>
      </c>
      <c r="AC19" s="17" t="s">
        <v>74</v>
      </c>
      <c r="AD19" s="17" t="s">
        <v>74</v>
      </c>
      <c r="AE19" s="17"/>
      <c r="AF19" s="17">
        <v>0.28601147983050101</v>
      </c>
      <c r="AG19" s="17">
        <v>0.19748761265367101</v>
      </c>
      <c r="AH19" s="17">
        <v>8.1284779328057999E-2</v>
      </c>
      <c r="AI19" s="17"/>
      <c r="AJ19" s="17">
        <v>0.283890000009204</v>
      </c>
      <c r="AK19" s="17">
        <v>0.12904269939062399</v>
      </c>
      <c r="AL19" s="17">
        <v>0.34796851137971702</v>
      </c>
      <c r="AM19" s="17">
        <v>0.50150347764328496</v>
      </c>
      <c r="AN19" s="17">
        <v>0.151988040232684</v>
      </c>
      <c r="AO19" s="17"/>
      <c r="AP19" s="17">
        <v>0.292936571865132</v>
      </c>
      <c r="AQ19" s="17">
        <v>0.16884095182785899</v>
      </c>
      <c r="AR19" s="17">
        <v>0.29021408814482802</v>
      </c>
      <c r="AS19" s="17"/>
      <c r="AT19" s="17">
        <v>0.23362060954362401</v>
      </c>
      <c r="AU19" s="17">
        <v>0.188184659027473</v>
      </c>
      <c r="AV19" s="17"/>
      <c r="AW19" s="17">
        <v>0.24460889393638299</v>
      </c>
      <c r="AX19" s="17">
        <v>0.20833465256421699</v>
      </c>
    </row>
    <row r="20" spans="2:50" x14ac:dyDescent="0.35">
      <c r="B20" t="s">
        <v>69</v>
      </c>
      <c r="C20" s="17">
        <v>0.195125151840399</v>
      </c>
      <c r="D20" s="17">
        <v>0.21244022734790999</v>
      </c>
      <c r="E20" s="17">
        <v>0.17540160750105099</v>
      </c>
      <c r="F20" s="17"/>
      <c r="G20" s="17">
        <v>0.17754466670406299</v>
      </c>
      <c r="H20" s="17">
        <v>0.192320563577079</v>
      </c>
      <c r="I20" s="17">
        <v>0.20851536216792199</v>
      </c>
      <c r="J20" s="17">
        <v>0.182478096866764</v>
      </c>
      <c r="K20" s="17">
        <v>0.199937841597711</v>
      </c>
      <c r="L20" s="17">
        <v>0.20018629396997101</v>
      </c>
      <c r="M20" s="17"/>
      <c r="N20" s="17">
        <v>0.21572146383246399</v>
      </c>
      <c r="O20" s="17">
        <v>0.229489858941333</v>
      </c>
      <c r="P20" s="17">
        <v>0.210767784662442</v>
      </c>
      <c r="Q20" s="17">
        <v>0.13051953908584399</v>
      </c>
      <c r="R20" s="17"/>
      <c r="S20" s="17">
        <v>0.183419431442648</v>
      </c>
      <c r="T20" s="17">
        <v>0.222626891775346</v>
      </c>
      <c r="U20" s="17">
        <v>0.24337516578742699</v>
      </c>
      <c r="V20" s="17">
        <v>0.24063352846598801</v>
      </c>
      <c r="W20" s="17">
        <v>0.112639663476227</v>
      </c>
      <c r="X20" s="17">
        <v>0.17243550602579899</v>
      </c>
      <c r="Y20" s="17">
        <v>0.21281625145379901</v>
      </c>
      <c r="Z20" s="17">
        <v>0.20541892353986599</v>
      </c>
      <c r="AA20" s="17">
        <v>0.14006681633807899</v>
      </c>
      <c r="AB20" s="17" t="s">
        <v>74</v>
      </c>
      <c r="AC20" s="17" t="s">
        <v>74</v>
      </c>
      <c r="AD20" s="17" t="s">
        <v>74</v>
      </c>
      <c r="AE20" s="17"/>
      <c r="AF20" s="17">
        <v>0.18327210502001401</v>
      </c>
      <c r="AG20" s="17">
        <v>0.21777050576929</v>
      </c>
      <c r="AH20" s="17">
        <v>0.201853267133281</v>
      </c>
      <c r="AI20" s="17"/>
      <c r="AJ20" s="17">
        <v>0.169177339649486</v>
      </c>
      <c r="AK20" s="17">
        <v>0.19486763246632199</v>
      </c>
      <c r="AL20" s="17">
        <v>0.19933281255621199</v>
      </c>
      <c r="AM20" s="17">
        <v>0.50014858595934297</v>
      </c>
      <c r="AN20" s="17">
        <v>0.24686284207550399</v>
      </c>
      <c r="AO20" s="17"/>
      <c r="AP20" s="17">
        <v>0.16452736752391101</v>
      </c>
      <c r="AQ20" s="17">
        <v>0.22894152860914799</v>
      </c>
      <c r="AR20" s="17">
        <v>0.20079438520937801</v>
      </c>
      <c r="AS20" s="17"/>
      <c r="AT20" s="17">
        <v>0.193680578394715</v>
      </c>
      <c r="AU20" s="17">
        <v>0.199844847376519</v>
      </c>
      <c r="AV20" s="17"/>
      <c r="AW20" s="17">
        <v>0.209343362875198</v>
      </c>
      <c r="AX20" s="17">
        <v>0.190486690428849</v>
      </c>
    </row>
    <row r="21" spans="2:50" x14ac:dyDescent="0.35">
      <c r="B21" t="s">
        <v>70</v>
      </c>
      <c r="C21" s="17">
        <v>5.18141714946454E-2</v>
      </c>
      <c r="D21" s="17">
        <v>5.7592662241404101E-2</v>
      </c>
      <c r="E21" s="17">
        <v>4.6779382109071302E-2</v>
      </c>
      <c r="F21" s="17"/>
      <c r="G21" s="17">
        <v>0</v>
      </c>
      <c r="H21" s="17">
        <v>4.9262740825108599E-2</v>
      </c>
      <c r="I21" s="17">
        <v>5.8637391077034903E-2</v>
      </c>
      <c r="J21" s="17">
        <v>0</v>
      </c>
      <c r="K21" s="17">
        <v>0.13426216676382699</v>
      </c>
      <c r="L21" s="17">
        <v>4.7240474385867502E-2</v>
      </c>
      <c r="M21" s="17"/>
      <c r="N21" s="17">
        <v>3.7755927495765597E-2</v>
      </c>
      <c r="O21" s="17">
        <v>4.1500702380032499E-2</v>
      </c>
      <c r="P21" s="17">
        <v>7.7501884177592101E-2</v>
      </c>
      <c r="Q21" s="17">
        <v>5.5800803240286002E-2</v>
      </c>
      <c r="R21" s="17"/>
      <c r="S21" s="17">
        <v>3.5423194235802299E-2</v>
      </c>
      <c r="T21" s="17">
        <v>8.8598219700775499E-2</v>
      </c>
      <c r="U21" s="17">
        <v>5.5311746102450501E-2</v>
      </c>
      <c r="V21" s="17">
        <v>5.34560200960809E-2</v>
      </c>
      <c r="W21" s="17">
        <v>4.8637692144157897E-2</v>
      </c>
      <c r="X21" s="17">
        <v>7.1516596105159494E-2</v>
      </c>
      <c r="Y21" s="17">
        <v>6.12389649994605E-2</v>
      </c>
      <c r="Z21" s="17">
        <v>5.6655186695793502E-2</v>
      </c>
      <c r="AA21" s="17">
        <v>0</v>
      </c>
      <c r="AB21" s="17" t="s">
        <v>74</v>
      </c>
      <c r="AC21" s="17" t="s">
        <v>74</v>
      </c>
      <c r="AD21" s="17" t="s">
        <v>74</v>
      </c>
      <c r="AE21" s="17"/>
      <c r="AF21" s="17">
        <v>8.8951155552758399E-2</v>
      </c>
      <c r="AG21" s="17">
        <v>2.03277423372407E-2</v>
      </c>
      <c r="AH21" s="17">
        <v>2.3490145621242301E-2</v>
      </c>
      <c r="AI21" s="17"/>
      <c r="AJ21" s="17">
        <v>6.1788074974795798E-2</v>
      </c>
      <c r="AK21" s="17">
        <v>2.1034412506553999E-2</v>
      </c>
      <c r="AL21" s="17">
        <v>0</v>
      </c>
      <c r="AM21" s="17">
        <v>0</v>
      </c>
      <c r="AN21" s="17">
        <v>6.6783708116988999E-2</v>
      </c>
      <c r="AO21" s="17"/>
      <c r="AP21" s="17">
        <v>4.0585322361610901E-2</v>
      </c>
      <c r="AQ21" s="17">
        <v>1.6349004611734198E-2</v>
      </c>
      <c r="AR21" s="17">
        <v>2.7755342031067599E-2</v>
      </c>
      <c r="AS21" s="17"/>
      <c r="AT21" s="17">
        <v>4.5712758395251102E-2</v>
      </c>
      <c r="AU21" s="17">
        <v>5.9220729093229403E-2</v>
      </c>
      <c r="AV21" s="17"/>
      <c r="AW21" s="17">
        <v>3.6996231445904998E-2</v>
      </c>
      <c r="AX21" s="17">
        <v>5.6648284798107199E-2</v>
      </c>
    </row>
    <row r="22" spans="2:50" x14ac:dyDescent="0.35">
      <c r="B22" t="s">
        <v>71</v>
      </c>
      <c r="C22" s="17">
        <v>3.1451736260737002E-2</v>
      </c>
      <c r="D22" s="17">
        <v>5.0495647047602898E-2</v>
      </c>
      <c r="E22" s="17">
        <v>1.41860144730028E-2</v>
      </c>
      <c r="F22" s="17"/>
      <c r="G22" s="17">
        <v>0</v>
      </c>
      <c r="H22" s="17">
        <v>0</v>
      </c>
      <c r="I22" s="17">
        <v>2.1892628112090501E-2</v>
      </c>
      <c r="J22" s="17">
        <v>3.4168996251412599E-2</v>
      </c>
      <c r="K22" s="17">
        <v>9.6072852526136301E-2</v>
      </c>
      <c r="L22" s="17">
        <v>2.95144192570382E-2</v>
      </c>
      <c r="M22" s="17"/>
      <c r="N22" s="17">
        <v>5.23137164207782E-2</v>
      </c>
      <c r="O22" s="17">
        <v>1.94107543023227E-2</v>
      </c>
      <c r="P22" s="17">
        <v>3.00896942386971E-2</v>
      </c>
      <c r="Q22" s="17">
        <v>2.6674556793096198E-2</v>
      </c>
      <c r="R22" s="17"/>
      <c r="S22" s="17">
        <v>0</v>
      </c>
      <c r="T22" s="17">
        <v>3.7758412714309797E-2</v>
      </c>
      <c r="U22" s="17">
        <v>3.0559853235319401E-2</v>
      </c>
      <c r="V22" s="17">
        <v>3.0469205280714201E-2</v>
      </c>
      <c r="W22" s="17">
        <v>9.2348441058226705E-2</v>
      </c>
      <c r="X22" s="17">
        <v>0</v>
      </c>
      <c r="Y22" s="17">
        <v>3.8757016437513898E-2</v>
      </c>
      <c r="Z22" s="17">
        <v>0</v>
      </c>
      <c r="AA22" s="17">
        <v>5.9156013032016501E-2</v>
      </c>
      <c r="AB22" s="17" t="s">
        <v>74</v>
      </c>
      <c r="AC22" s="17" t="s">
        <v>74</v>
      </c>
      <c r="AD22" s="17" t="s">
        <v>74</v>
      </c>
      <c r="AE22" s="17"/>
      <c r="AF22" s="17">
        <v>4.9906968804030997E-2</v>
      </c>
      <c r="AG22" s="17">
        <v>2.79363762911875E-2</v>
      </c>
      <c r="AH22" s="17">
        <v>0</v>
      </c>
      <c r="AI22" s="17"/>
      <c r="AJ22" s="17">
        <v>3.89507697932681E-2</v>
      </c>
      <c r="AK22" s="17">
        <v>3.3664531000289002E-2</v>
      </c>
      <c r="AL22" s="17">
        <v>6.02351787609492E-2</v>
      </c>
      <c r="AM22" s="17">
        <v>0</v>
      </c>
      <c r="AN22" s="17">
        <v>0</v>
      </c>
      <c r="AO22" s="17"/>
      <c r="AP22" s="17">
        <v>1.4852048104606301E-2</v>
      </c>
      <c r="AQ22" s="17">
        <v>1.0563857527989599E-2</v>
      </c>
      <c r="AR22" s="17">
        <v>5.1185720220243099E-2</v>
      </c>
      <c r="AS22" s="17"/>
      <c r="AT22" s="17">
        <v>2.8117148640452099E-2</v>
      </c>
      <c r="AU22" s="17">
        <v>3.8137242221327701E-2</v>
      </c>
      <c r="AV22" s="17"/>
      <c r="AW22" s="17">
        <v>2.0954396566528002E-2</v>
      </c>
      <c r="AX22" s="17">
        <v>3.4876323571781498E-2</v>
      </c>
    </row>
    <row r="23" spans="2:50" x14ac:dyDescent="0.35">
      <c r="B23" t="s">
        <v>72</v>
      </c>
      <c r="C23" s="17">
        <v>1.55282564704375E-2</v>
      </c>
      <c r="D23" s="17">
        <v>2.82854545320061E-2</v>
      </c>
      <c r="E23" s="17">
        <v>3.93547868392383E-3</v>
      </c>
      <c r="F23" s="17"/>
      <c r="G23" s="17">
        <v>0</v>
      </c>
      <c r="H23" s="17">
        <v>2.69780899524985E-2</v>
      </c>
      <c r="I23" s="17">
        <v>1.78525820469763E-2</v>
      </c>
      <c r="J23" s="17">
        <v>1.16660271607758E-2</v>
      </c>
      <c r="K23" s="17">
        <v>2.5024083932935801E-2</v>
      </c>
      <c r="L23" s="17">
        <v>8.2409144946952902E-3</v>
      </c>
      <c r="M23" s="17"/>
      <c r="N23" s="17">
        <v>1.46401517151864E-2</v>
      </c>
      <c r="O23" s="17">
        <v>2.5276560554981401E-2</v>
      </c>
      <c r="P23" s="17">
        <v>0</v>
      </c>
      <c r="Q23" s="17">
        <v>1.1869300625812E-2</v>
      </c>
      <c r="R23" s="17"/>
      <c r="S23" s="17">
        <v>1.9585010001193701E-2</v>
      </c>
      <c r="T23" s="17">
        <v>1.1325489592615701E-2</v>
      </c>
      <c r="U23" s="17">
        <v>0</v>
      </c>
      <c r="V23" s="17">
        <v>0</v>
      </c>
      <c r="W23" s="17">
        <v>3.46897263957444E-2</v>
      </c>
      <c r="X23" s="17">
        <v>0</v>
      </c>
      <c r="Y23" s="17">
        <v>3.9270375926068302E-2</v>
      </c>
      <c r="Z23" s="17">
        <v>0</v>
      </c>
      <c r="AA23" s="17">
        <v>2.99380924213998E-2</v>
      </c>
      <c r="AB23" s="17" t="s">
        <v>74</v>
      </c>
      <c r="AC23" s="17" t="s">
        <v>74</v>
      </c>
      <c r="AD23" s="17" t="s">
        <v>74</v>
      </c>
      <c r="AE23" s="17"/>
      <c r="AF23" s="17">
        <v>1.8729933826361199E-2</v>
      </c>
      <c r="AG23" s="17">
        <v>6.8958845091959898E-3</v>
      </c>
      <c r="AH23" s="17">
        <v>4.5469990501521E-2</v>
      </c>
      <c r="AI23" s="17"/>
      <c r="AJ23" s="17">
        <v>1.3768677023288999E-2</v>
      </c>
      <c r="AK23" s="17">
        <v>9.7887418826828297E-3</v>
      </c>
      <c r="AL23" s="17">
        <v>3.1790973216309401E-2</v>
      </c>
      <c r="AM23" s="17">
        <v>0</v>
      </c>
      <c r="AN23" s="17">
        <v>3.7351150752244697E-2</v>
      </c>
      <c r="AO23" s="17"/>
      <c r="AP23" s="17">
        <v>2.5298472074693198E-2</v>
      </c>
      <c r="AQ23" s="17">
        <v>1.9767872947126602E-2</v>
      </c>
      <c r="AR23" s="17">
        <v>0</v>
      </c>
      <c r="AS23" s="17"/>
      <c r="AT23" s="17">
        <v>1.04180900006822E-2</v>
      </c>
      <c r="AU23" s="17">
        <v>2.5445383507613301E-2</v>
      </c>
      <c r="AV23" s="17"/>
      <c r="AW23" s="17">
        <v>6.9160947813117699E-3</v>
      </c>
      <c r="AX23" s="17">
        <v>1.83378349446402E-2</v>
      </c>
    </row>
    <row r="24" spans="2:50" x14ac:dyDescent="0.35">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row>
    <row r="25" spans="2:50" x14ac:dyDescent="0.35">
      <c r="B25" s="6" t="s">
        <v>75</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row>
    <row r="26" spans="2:50" x14ac:dyDescent="0.35">
      <c r="B26" s="24" t="s">
        <v>76</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row>
    <row r="27" spans="2:50" x14ac:dyDescent="0.35">
      <c r="B27" t="s">
        <v>79</v>
      </c>
      <c r="C27" s="17">
        <v>0.49975354863226301</v>
      </c>
      <c r="D27" s="17">
        <v>0.48798215190153299</v>
      </c>
      <c r="E27" s="17">
        <v>0.51238218570927896</v>
      </c>
      <c r="F27" s="17"/>
      <c r="G27" s="17">
        <v>0.46786055935214499</v>
      </c>
      <c r="H27" s="17">
        <v>0.51844927688119702</v>
      </c>
      <c r="I27" s="17">
        <v>0.52866351605804396</v>
      </c>
      <c r="J27" s="17">
        <v>0.46847795066707598</v>
      </c>
      <c r="K27" s="17">
        <v>0.38064309575625899</v>
      </c>
      <c r="L27" s="17">
        <v>0.58443197906645095</v>
      </c>
      <c r="M27" s="17"/>
      <c r="N27" s="17">
        <v>0.46522703596623599</v>
      </c>
      <c r="O27" s="17">
        <v>0.45535276184113899</v>
      </c>
      <c r="P27" s="17">
        <v>0.53305617678084904</v>
      </c>
      <c r="Q27" s="17">
        <v>0.55502056785312104</v>
      </c>
      <c r="R27" s="17"/>
      <c r="S27" s="17">
        <v>0.50355057534298098</v>
      </c>
      <c r="T27" s="17">
        <v>0.49846940718349297</v>
      </c>
      <c r="U27" s="17">
        <v>0.53810810672262299</v>
      </c>
      <c r="V27" s="17">
        <v>0.46216392996904798</v>
      </c>
      <c r="W27" s="17">
        <v>0.53860466698878995</v>
      </c>
      <c r="X27" s="17">
        <v>0.48801448569803502</v>
      </c>
      <c r="Y27" s="17">
        <v>0.60561131362804899</v>
      </c>
      <c r="Z27" s="17">
        <v>0.27819766708716998</v>
      </c>
      <c r="AA27" s="17">
        <v>0.48129473473314699</v>
      </c>
      <c r="AB27" s="17" t="s">
        <v>74</v>
      </c>
      <c r="AC27" s="17" t="s">
        <v>74</v>
      </c>
      <c r="AD27" s="17" t="s">
        <v>74</v>
      </c>
      <c r="AE27" s="17"/>
      <c r="AF27" s="17">
        <v>0.59886994970733498</v>
      </c>
      <c r="AG27" s="17">
        <v>0.389181470736297</v>
      </c>
      <c r="AH27" s="17">
        <v>0.607396262132329</v>
      </c>
      <c r="AI27" s="17"/>
      <c r="AJ27" s="17">
        <v>0.58615887108974096</v>
      </c>
      <c r="AK27" s="17">
        <v>0.37257479127730803</v>
      </c>
      <c r="AL27" s="17">
        <v>0.44593414203836801</v>
      </c>
      <c r="AM27" s="17">
        <v>0.65168645976043404</v>
      </c>
      <c r="AN27" s="17">
        <v>0.51563703446161102</v>
      </c>
      <c r="AO27" s="17"/>
      <c r="AP27" s="17">
        <v>0.60187851322017405</v>
      </c>
      <c r="AQ27" s="17">
        <v>0.394443055745683</v>
      </c>
      <c r="AR27" s="17">
        <v>0.51274102879885997</v>
      </c>
      <c r="AS27" s="17"/>
      <c r="AT27" s="17">
        <v>0.51192068570209603</v>
      </c>
      <c r="AU27" s="17">
        <v>0.47212409794392701</v>
      </c>
      <c r="AV27" s="17"/>
      <c r="AW27" s="17">
        <v>0.51527627514155905</v>
      </c>
      <c r="AX27" s="17">
        <v>0.494969359516931</v>
      </c>
    </row>
    <row r="28" spans="2:50" x14ac:dyDescent="0.35">
      <c r="B28" t="s">
        <v>80</v>
      </c>
      <c r="C28" s="17">
        <v>0.47352797346034398</v>
      </c>
      <c r="D28" s="17">
        <v>0.43532761387455798</v>
      </c>
      <c r="E28" s="17">
        <v>0.50826652842730002</v>
      </c>
      <c r="F28" s="17"/>
      <c r="G28" s="17">
        <v>0.59311317915881601</v>
      </c>
      <c r="H28" s="17">
        <v>0.48653791349888098</v>
      </c>
      <c r="I28" s="17">
        <v>0.44291909689028403</v>
      </c>
      <c r="J28" s="17">
        <v>0.434949305090998</v>
      </c>
      <c r="K28" s="17">
        <v>0.42714192271189499</v>
      </c>
      <c r="L28" s="17">
        <v>0.49530655440647597</v>
      </c>
      <c r="M28" s="17"/>
      <c r="N28" s="17">
        <v>0.41318948876017703</v>
      </c>
      <c r="O28" s="17">
        <v>0.52510888521160004</v>
      </c>
      <c r="P28" s="17">
        <v>0.47069890211704501</v>
      </c>
      <c r="Q28" s="17">
        <v>0.49720363262478001</v>
      </c>
      <c r="R28" s="17"/>
      <c r="S28" s="17">
        <v>0.55832578754246998</v>
      </c>
      <c r="T28" s="17">
        <v>0.41451972451115199</v>
      </c>
      <c r="U28" s="17">
        <v>0.45858297505705797</v>
      </c>
      <c r="V28" s="17">
        <v>0.50425567296098495</v>
      </c>
      <c r="W28" s="17">
        <v>0.43071832480073802</v>
      </c>
      <c r="X28" s="17">
        <v>0.53377930527321804</v>
      </c>
      <c r="Y28" s="17">
        <v>0.48929148726988603</v>
      </c>
      <c r="Z28" s="17">
        <v>0.41041761972731899</v>
      </c>
      <c r="AA28" s="17">
        <v>0.42898921928545303</v>
      </c>
      <c r="AB28" s="17" t="s">
        <v>74</v>
      </c>
      <c r="AC28" s="17" t="s">
        <v>74</v>
      </c>
      <c r="AD28" s="17" t="s">
        <v>74</v>
      </c>
      <c r="AE28" s="17"/>
      <c r="AF28" s="17">
        <v>0.43129223366149899</v>
      </c>
      <c r="AG28" s="17">
        <v>0.487165870803697</v>
      </c>
      <c r="AH28" s="17">
        <v>0.49303746308635998</v>
      </c>
      <c r="AI28" s="17"/>
      <c r="AJ28" s="17">
        <v>0.50163563773252295</v>
      </c>
      <c r="AK28" s="17">
        <v>0.45526633820810603</v>
      </c>
      <c r="AL28" s="17">
        <v>0.39939846964863601</v>
      </c>
      <c r="AM28" s="17">
        <v>0.22293073554833701</v>
      </c>
      <c r="AN28" s="17">
        <v>0.51322737577369204</v>
      </c>
      <c r="AO28" s="17"/>
      <c r="AP28" s="17">
        <v>0.50976335812811402</v>
      </c>
      <c r="AQ28" s="17">
        <v>0.483614055736513</v>
      </c>
      <c r="AR28" s="17">
        <v>0.47634575765998599</v>
      </c>
      <c r="AS28" s="17"/>
      <c r="AT28" s="17">
        <v>0.47459000623880598</v>
      </c>
      <c r="AU28" s="17">
        <v>0.471116281859149</v>
      </c>
      <c r="AV28" s="17"/>
      <c r="AW28" s="17">
        <v>0.47267823349853499</v>
      </c>
      <c r="AX28" s="17">
        <v>0.47378986795895101</v>
      </c>
    </row>
    <row r="29" spans="2:50" x14ac:dyDescent="0.35">
      <c r="B29" t="s">
        <v>81</v>
      </c>
      <c r="C29" s="17">
        <v>0.41619374049944802</v>
      </c>
      <c r="D29" s="17">
        <v>0.45555299141570499</v>
      </c>
      <c r="E29" s="17">
        <v>0.380034383207279</v>
      </c>
      <c r="F29" s="17"/>
      <c r="G29" s="17">
        <v>0.454768368011638</v>
      </c>
      <c r="H29" s="17">
        <v>0.31001602094828101</v>
      </c>
      <c r="I29" s="17">
        <v>0.47016973413316998</v>
      </c>
      <c r="J29" s="17">
        <v>0.450426665892526</v>
      </c>
      <c r="K29" s="17">
        <v>0.43346811232815202</v>
      </c>
      <c r="L29" s="17">
        <v>0.40012241894705203</v>
      </c>
      <c r="M29" s="17"/>
      <c r="N29" s="17">
        <v>0.45185190761635702</v>
      </c>
      <c r="O29" s="17">
        <v>0.50059377806197802</v>
      </c>
      <c r="P29" s="17">
        <v>0.37913609686316102</v>
      </c>
      <c r="Q29" s="17">
        <v>0.32323815981604997</v>
      </c>
      <c r="R29" s="17"/>
      <c r="S29" s="17">
        <v>0.446885084933759</v>
      </c>
      <c r="T29" s="17">
        <v>0.330090202867309</v>
      </c>
      <c r="U29" s="17">
        <v>0.34740525218135498</v>
      </c>
      <c r="V29" s="17">
        <v>0.46018116949933802</v>
      </c>
      <c r="W29" s="17">
        <v>0.39038748477329599</v>
      </c>
      <c r="X29" s="17">
        <v>0.652965769118379</v>
      </c>
      <c r="Y29" s="17">
        <v>0.29288625593286899</v>
      </c>
      <c r="Z29" s="17">
        <v>0.624271791057601</v>
      </c>
      <c r="AA29" s="17">
        <v>0.34412217863287498</v>
      </c>
      <c r="AB29" s="17" t="s">
        <v>74</v>
      </c>
      <c r="AC29" s="17" t="s">
        <v>74</v>
      </c>
      <c r="AD29" s="17" t="s">
        <v>74</v>
      </c>
      <c r="AE29" s="17"/>
      <c r="AF29" s="17">
        <v>0.41626971339339103</v>
      </c>
      <c r="AG29" s="17">
        <v>0.42765408518626702</v>
      </c>
      <c r="AH29" s="17">
        <v>0.34480158340183598</v>
      </c>
      <c r="AI29" s="17"/>
      <c r="AJ29" s="17">
        <v>0.47353619837319699</v>
      </c>
      <c r="AK29" s="17">
        <v>0.39195676257671802</v>
      </c>
      <c r="AL29" s="17">
        <v>0.375425067901969</v>
      </c>
      <c r="AM29" s="17">
        <v>0.474263323141705</v>
      </c>
      <c r="AN29" s="17">
        <v>0.42499671790268001</v>
      </c>
      <c r="AO29" s="17"/>
      <c r="AP29" s="17">
        <v>0.42740497669000899</v>
      </c>
      <c r="AQ29" s="17">
        <v>0.409000399107178</v>
      </c>
      <c r="AR29" s="17">
        <v>0.47069053744809197</v>
      </c>
      <c r="AS29" s="17"/>
      <c r="AT29" s="17">
        <v>0.42079417224423799</v>
      </c>
      <c r="AU29" s="17">
        <v>0.40574696067702898</v>
      </c>
      <c r="AV29" s="17"/>
      <c r="AW29" s="17">
        <v>0.44184857910021602</v>
      </c>
      <c r="AX29" s="17">
        <v>0.40828677908284999</v>
      </c>
    </row>
    <row r="30" spans="2:50" x14ac:dyDescent="0.35">
      <c r="B30" t="s">
        <v>82</v>
      </c>
      <c r="C30" s="17">
        <v>0.385295338727773</v>
      </c>
      <c r="D30" s="17">
        <v>0.40280992902374402</v>
      </c>
      <c r="E30" s="17">
        <v>0.36687982931559099</v>
      </c>
      <c r="F30" s="17"/>
      <c r="G30" s="17">
        <v>0.26180297531215002</v>
      </c>
      <c r="H30" s="17">
        <v>0.26186513157020302</v>
      </c>
      <c r="I30" s="17">
        <v>0.29091700109688801</v>
      </c>
      <c r="J30" s="17">
        <v>0.45701468654029398</v>
      </c>
      <c r="K30" s="17">
        <v>0.431354750507003</v>
      </c>
      <c r="L30" s="17">
        <v>0.50103813855043</v>
      </c>
      <c r="M30" s="17"/>
      <c r="N30" s="17">
        <v>0.453850887299029</v>
      </c>
      <c r="O30" s="17">
        <v>0.37613765840091301</v>
      </c>
      <c r="P30" s="17">
        <v>0.35363327843144898</v>
      </c>
      <c r="Q30" s="17">
        <v>0.34094644111936201</v>
      </c>
      <c r="R30" s="17"/>
      <c r="S30" s="17">
        <v>0.32364423032582401</v>
      </c>
      <c r="T30" s="17">
        <v>0.40676416199219201</v>
      </c>
      <c r="U30" s="17">
        <v>0.42569644753201602</v>
      </c>
      <c r="V30" s="17">
        <v>0.45705944360678402</v>
      </c>
      <c r="W30" s="17">
        <v>0.481777496879364</v>
      </c>
      <c r="X30" s="17">
        <v>0.33010696667499501</v>
      </c>
      <c r="Y30" s="17">
        <v>0.210769636726028</v>
      </c>
      <c r="Z30" s="17">
        <v>0.70425487210065996</v>
      </c>
      <c r="AA30" s="17">
        <v>0.33464656948079402</v>
      </c>
      <c r="AB30" s="17" t="s">
        <v>74</v>
      </c>
      <c r="AC30" s="17" t="s">
        <v>74</v>
      </c>
      <c r="AD30" s="17" t="s">
        <v>74</v>
      </c>
      <c r="AE30" s="17"/>
      <c r="AF30" s="17">
        <v>0.37665210527443299</v>
      </c>
      <c r="AG30" s="17">
        <v>0.46669999402968199</v>
      </c>
      <c r="AH30" s="17">
        <v>0.23069723826490701</v>
      </c>
      <c r="AI30" s="17"/>
      <c r="AJ30" s="17">
        <v>0.396407053448177</v>
      </c>
      <c r="AK30" s="17">
        <v>0.36941794139546802</v>
      </c>
      <c r="AL30" s="17">
        <v>0.52281362985721702</v>
      </c>
      <c r="AM30" s="17">
        <v>0.26156866803442902</v>
      </c>
      <c r="AN30" s="17">
        <v>0.36044040013864098</v>
      </c>
      <c r="AO30" s="17"/>
      <c r="AP30" s="17">
        <v>0.32779721920553601</v>
      </c>
      <c r="AQ30" s="17">
        <v>0.411292559839257</v>
      </c>
      <c r="AR30" s="17">
        <v>0.50863857500986898</v>
      </c>
      <c r="AS30" s="17"/>
      <c r="AT30" s="17">
        <v>0.429636402755466</v>
      </c>
      <c r="AU30" s="17">
        <v>0.28460449954432598</v>
      </c>
      <c r="AV30" s="17"/>
      <c r="AW30" s="17">
        <v>0.404219123424785</v>
      </c>
      <c r="AX30" s="17">
        <v>0.37946292489801697</v>
      </c>
    </row>
    <row r="31" spans="2:50" x14ac:dyDescent="0.35">
      <c r="B31" t="s">
        <v>83</v>
      </c>
      <c r="C31" s="17">
        <v>0.351260595236844</v>
      </c>
      <c r="D31" s="17">
        <v>0.35926465414928099</v>
      </c>
      <c r="E31" s="17">
        <v>0.34177578200917602</v>
      </c>
      <c r="F31" s="17"/>
      <c r="G31" s="17">
        <v>0.26867383126411698</v>
      </c>
      <c r="H31" s="17">
        <v>0.26753397464402301</v>
      </c>
      <c r="I31" s="17">
        <v>0.40942491105682399</v>
      </c>
      <c r="J31" s="17">
        <v>0.38131138936537501</v>
      </c>
      <c r="K31" s="17">
        <v>0.41882969913461199</v>
      </c>
      <c r="L31" s="17">
        <v>0.33828692277857803</v>
      </c>
      <c r="M31" s="17"/>
      <c r="N31" s="17">
        <v>0.35655388647205499</v>
      </c>
      <c r="O31" s="17">
        <v>0.31930811113465501</v>
      </c>
      <c r="P31" s="17">
        <v>0.38589074745021501</v>
      </c>
      <c r="Q31" s="17">
        <v>0.34520289690043898</v>
      </c>
      <c r="R31" s="17"/>
      <c r="S31" s="17">
        <v>0.290656121794797</v>
      </c>
      <c r="T31" s="17">
        <v>0.372936775542414</v>
      </c>
      <c r="U31" s="17">
        <v>0.40908181743949601</v>
      </c>
      <c r="V31" s="17">
        <v>0.46551192068242098</v>
      </c>
      <c r="W31" s="17">
        <v>0.35918016250214702</v>
      </c>
      <c r="X31" s="17">
        <v>0.259821026940524</v>
      </c>
      <c r="Y31" s="17">
        <v>0.30718068892492101</v>
      </c>
      <c r="Z31" s="17">
        <v>0.24919570054444501</v>
      </c>
      <c r="AA31" s="17">
        <v>0.39826040378113697</v>
      </c>
      <c r="AB31" s="17" t="s">
        <v>74</v>
      </c>
      <c r="AC31" s="17" t="s">
        <v>74</v>
      </c>
      <c r="AD31" s="17" t="s">
        <v>74</v>
      </c>
      <c r="AE31" s="17"/>
      <c r="AF31" s="17">
        <v>0.37024199963525201</v>
      </c>
      <c r="AG31" s="17">
        <v>0.36856752895086597</v>
      </c>
      <c r="AH31" s="17">
        <v>0.25938875188497901</v>
      </c>
      <c r="AI31" s="17"/>
      <c r="AJ31" s="17">
        <v>0.315583435990064</v>
      </c>
      <c r="AK31" s="17">
        <v>0.37276247252530698</v>
      </c>
      <c r="AL31" s="17">
        <v>0.403409839573449</v>
      </c>
      <c r="AM31" s="17">
        <v>0.56198330499424898</v>
      </c>
      <c r="AN31" s="17">
        <v>0.31428888788584902</v>
      </c>
      <c r="AO31" s="17"/>
      <c r="AP31" s="17">
        <v>0.29645172103204098</v>
      </c>
      <c r="AQ31" s="17">
        <v>0.358960060152478</v>
      </c>
      <c r="AR31" s="17">
        <v>0.28740809381674098</v>
      </c>
      <c r="AS31" s="17"/>
      <c r="AT31" s="17">
        <v>0.380904450601941</v>
      </c>
      <c r="AU31" s="17">
        <v>0.28394455898926801</v>
      </c>
      <c r="AV31" s="17"/>
      <c r="AW31" s="17">
        <v>0.33604751954517598</v>
      </c>
      <c r="AX31" s="17">
        <v>0.35594934827847102</v>
      </c>
    </row>
    <row r="32" spans="2:50" x14ac:dyDescent="0.35">
      <c r="B32" t="s">
        <v>84</v>
      </c>
      <c r="C32" s="17">
        <v>0.15551455867837199</v>
      </c>
      <c r="D32" s="17">
        <v>0.16691530313262001</v>
      </c>
      <c r="E32" s="17">
        <v>0.14514229982746901</v>
      </c>
      <c r="F32" s="17"/>
      <c r="G32" s="17">
        <v>0.189762138736392</v>
      </c>
      <c r="H32" s="17">
        <v>0.213698588642213</v>
      </c>
      <c r="I32" s="17">
        <v>0.123557102950939</v>
      </c>
      <c r="J32" s="17">
        <v>0.15185641926266399</v>
      </c>
      <c r="K32" s="17">
        <v>0.112580278830289</v>
      </c>
      <c r="L32" s="17">
        <v>0.152279977128427</v>
      </c>
      <c r="M32" s="17"/>
      <c r="N32" s="17">
        <v>0.14434672600740101</v>
      </c>
      <c r="O32" s="17">
        <v>0.13624046016191901</v>
      </c>
      <c r="P32" s="17">
        <v>0.16684115027260901</v>
      </c>
      <c r="Q32" s="17">
        <v>0.177768063991215</v>
      </c>
      <c r="R32" s="17"/>
      <c r="S32" s="17">
        <v>0.155914991225891</v>
      </c>
      <c r="T32" s="17">
        <v>6.7768961341400799E-2</v>
      </c>
      <c r="U32" s="17">
        <v>0.27218714063298499</v>
      </c>
      <c r="V32" s="17">
        <v>0.127716287490029</v>
      </c>
      <c r="W32" s="17">
        <v>0.24610060036265899</v>
      </c>
      <c r="X32" s="17">
        <v>0.111144952353191</v>
      </c>
      <c r="Y32" s="17">
        <v>0.14458529156015701</v>
      </c>
      <c r="Z32" s="17">
        <v>0.145958232530084</v>
      </c>
      <c r="AA32" s="17">
        <v>0.18629106101331699</v>
      </c>
      <c r="AB32" s="17" t="s">
        <v>74</v>
      </c>
      <c r="AC32" s="17" t="s">
        <v>74</v>
      </c>
      <c r="AD32" s="17" t="s">
        <v>74</v>
      </c>
      <c r="AE32" s="17"/>
      <c r="AF32" s="17">
        <v>0.17679634702112201</v>
      </c>
      <c r="AG32" s="17">
        <v>0.133160940566389</v>
      </c>
      <c r="AH32" s="17">
        <v>0.15986705513789601</v>
      </c>
      <c r="AI32" s="17"/>
      <c r="AJ32" s="17">
        <v>0.178774909112457</v>
      </c>
      <c r="AK32" s="17">
        <v>0.1897116097637</v>
      </c>
      <c r="AL32" s="17">
        <v>0.10787558718514199</v>
      </c>
      <c r="AM32" s="17">
        <v>7.7138441277411401E-2</v>
      </c>
      <c r="AN32" s="17">
        <v>7.0708466674716405E-2</v>
      </c>
      <c r="AO32" s="17"/>
      <c r="AP32" s="17">
        <v>0.16631457883045001</v>
      </c>
      <c r="AQ32" s="17">
        <v>0.18811062631737299</v>
      </c>
      <c r="AR32" s="17">
        <v>0.100352485704814</v>
      </c>
      <c r="AS32" s="17"/>
      <c r="AT32" s="17">
        <v>0.131236855018526</v>
      </c>
      <c r="AU32" s="17">
        <v>0.21064499834103401</v>
      </c>
      <c r="AV32" s="17"/>
      <c r="AW32" s="17">
        <v>9.7980157998218895E-2</v>
      </c>
      <c r="AX32" s="17">
        <v>0.17324697529515101</v>
      </c>
    </row>
    <row r="33" spans="2:50" x14ac:dyDescent="0.35">
      <c r="B33" t="s">
        <v>85</v>
      </c>
      <c r="C33" s="17">
        <v>0.149724121526608</v>
      </c>
      <c r="D33" s="17">
        <v>0.157301858113852</v>
      </c>
      <c r="E33" s="17">
        <v>0.14296472411889199</v>
      </c>
      <c r="F33" s="17"/>
      <c r="G33" s="17">
        <v>0.22444612983144199</v>
      </c>
      <c r="H33" s="17">
        <v>0.24204570427972999</v>
      </c>
      <c r="I33" s="17">
        <v>0.116126114835144</v>
      </c>
      <c r="J33" s="17">
        <v>0.14892461510443</v>
      </c>
      <c r="K33" s="17">
        <v>9.3653308665972698E-2</v>
      </c>
      <c r="L33" s="17">
        <v>0.11245501024648299</v>
      </c>
      <c r="M33" s="17"/>
      <c r="N33" s="17">
        <v>0.15395329049645701</v>
      </c>
      <c r="O33" s="17">
        <v>0.166209799503971</v>
      </c>
      <c r="P33" s="17">
        <v>0.15161019677131901</v>
      </c>
      <c r="Q33" s="17">
        <v>0.12655950315682299</v>
      </c>
      <c r="R33" s="17"/>
      <c r="S33" s="17">
        <v>0.14154114646794899</v>
      </c>
      <c r="T33" s="17">
        <v>0.144637863181316</v>
      </c>
      <c r="U33" s="17">
        <v>8.7556029513173705E-2</v>
      </c>
      <c r="V33" s="17">
        <v>0.13835773155230199</v>
      </c>
      <c r="W33" s="17">
        <v>0.17679085673011699</v>
      </c>
      <c r="X33" s="17">
        <v>0.14228685907571401</v>
      </c>
      <c r="Y33" s="17">
        <v>0.30250641467265899</v>
      </c>
      <c r="Z33" s="17">
        <v>0.16695399195045901</v>
      </c>
      <c r="AA33" s="17">
        <v>0.102499442252866</v>
      </c>
      <c r="AB33" s="17" t="s">
        <v>74</v>
      </c>
      <c r="AC33" s="17" t="s">
        <v>74</v>
      </c>
      <c r="AD33" s="17" t="s">
        <v>74</v>
      </c>
      <c r="AE33" s="17"/>
      <c r="AF33" s="17">
        <v>0.15288312815545799</v>
      </c>
      <c r="AG33" s="17">
        <v>0.15030812974328001</v>
      </c>
      <c r="AH33" s="17">
        <v>0.17046076485350001</v>
      </c>
      <c r="AI33" s="17"/>
      <c r="AJ33" s="17">
        <v>0.11935944299252001</v>
      </c>
      <c r="AK33" s="17">
        <v>0.17456811192757099</v>
      </c>
      <c r="AL33" s="17">
        <v>0.10644228166743799</v>
      </c>
      <c r="AM33" s="17">
        <v>9.7034343297969602E-2</v>
      </c>
      <c r="AN33" s="17">
        <v>0.16689907035350601</v>
      </c>
      <c r="AO33" s="17"/>
      <c r="AP33" s="17">
        <v>0.19371794039579901</v>
      </c>
      <c r="AQ33" s="17">
        <v>0.14803149692509199</v>
      </c>
      <c r="AR33" s="17">
        <v>8.3766441038931896E-2</v>
      </c>
      <c r="AS33" s="17"/>
      <c r="AT33" s="17">
        <v>0.16273243045778199</v>
      </c>
      <c r="AU33" s="17">
        <v>0.12018451594070199</v>
      </c>
      <c r="AV33" s="17"/>
      <c r="AW33" s="17">
        <v>0.183061190865144</v>
      </c>
      <c r="AX33" s="17">
        <v>0.13944945462637101</v>
      </c>
    </row>
    <row r="34" spans="2:50" x14ac:dyDescent="0.35">
      <c r="B34" t="s">
        <v>86</v>
      </c>
      <c r="C34" s="17">
        <v>0.14726940496972599</v>
      </c>
      <c r="D34" s="17">
        <v>0.14041486770877701</v>
      </c>
      <c r="E34" s="17">
        <v>0.15420535370792601</v>
      </c>
      <c r="F34" s="17"/>
      <c r="G34" s="17">
        <v>0.15593919623538</v>
      </c>
      <c r="H34" s="17">
        <v>0.156497097486578</v>
      </c>
      <c r="I34" s="17">
        <v>0.15026623960327801</v>
      </c>
      <c r="J34" s="17">
        <v>0.16888597891811699</v>
      </c>
      <c r="K34" s="17">
        <v>0.13709415092251001</v>
      </c>
      <c r="L34" s="17">
        <v>0.124407296614214</v>
      </c>
      <c r="M34" s="17"/>
      <c r="N34" s="17">
        <v>0.14767999195977799</v>
      </c>
      <c r="O34" s="17">
        <v>0.10123889903951901</v>
      </c>
      <c r="P34" s="17">
        <v>0.155033162000528</v>
      </c>
      <c r="Q34" s="17">
        <v>0.18545962461361501</v>
      </c>
      <c r="R34" s="17"/>
      <c r="S34" s="17">
        <v>0.17648066031579901</v>
      </c>
      <c r="T34" s="17">
        <v>0.16787985606085901</v>
      </c>
      <c r="U34" s="17">
        <v>0.20907662534508401</v>
      </c>
      <c r="V34" s="17">
        <v>0.109426894786551</v>
      </c>
      <c r="W34" s="17">
        <v>0.111274395712716</v>
      </c>
      <c r="X34" s="17">
        <v>0.160443932756754</v>
      </c>
      <c r="Y34" s="17">
        <v>5.0149844865523999E-2</v>
      </c>
      <c r="Z34" s="17">
        <v>3.3049544801239499E-2</v>
      </c>
      <c r="AA34" s="17">
        <v>0.18321974319671999</v>
      </c>
      <c r="AB34" s="17" t="s">
        <v>74</v>
      </c>
      <c r="AC34" s="17" t="s">
        <v>74</v>
      </c>
      <c r="AD34" s="17" t="s">
        <v>74</v>
      </c>
      <c r="AE34" s="17"/>
      <c r="AF34" s="17">
        <v>0.12571193002143599</v>
      </c>
      <c r="AG34" s="17">
        <v>0.150810631886904</v>
      </c>
      <c r="AH34" s="17">
        <v>0.19028567173944499</v>
      </c>
      <c r="AI34" s="17"/>
      <c r="AJ34" s="17">
        <v>0.144005802981652</v>
      </c>
      <c r="AK34" s="17">
        <v>0.16698839757076001</v>
      </c>
      <c r="AL34" s="17">
        <v>8.1964520267270302E-2</v>
      </c>
      <c r="AM34" s="17">
        <v>0.334066779289727</v>
      </c>
      <c r="AN34" s="17">
        <v>0.127300953164908</v>
      </c>
      <c r="AO34" s="17"/>
      <c r="AP34" s="17">
        <v>0.16827455541944999</v>
      </c>
      <c r="AQ34" s="17">
        <v>0.156407885047887</v>
      </c>
      <c r="AR34" s="17">
        <v>0.116715517393698</v>
      </c>
      <c r="AS34" s="17"/>
      <c r="AT34" s="17">
        <v>0.14698144987912401</v>
      </c>
      <c r="AU34" s="17">
        <v>0.14792330086409899</v>
      </c>
      <c r="AV34" s="17"/>
      <c r="AW34" s="17">
        <v>0.185512584911145</v>
      </c>
      <c r="AX34" s="17">
        <v>0.135482647978172</v>
      </c>
    </row>
    <row r="35" spans="2:50" x14ac:dyDescent="0.35">
      <c r="B35" t="s">
        <v>70</v>
      </c>
      <c r="C35" s="17">
        <v>3.2910752673428002E-2</v>
      </c>
      <c r="D35" s="17">
        <v>1.8587705515956801E-2</v>
      </c>
      <c r="E35" s="17">
        <v>4.66051814282782E-2</v>
      </c>
      <c r="F35" s="17"/>
      <c r="G35" s="17">
        <v>3.7844091906251098E-2</v>
      </c>
      <c r="H35" s="17">
        <v>0</v>
      </c>
      <c r="I35" s="17">
        <v>4.5893708456797397E-2</v>
      </c>
      <c r="J35" s="17">
        <v>3.3232975146097E-2</v>
      </c>
      <c r="K35" s="17">
        <v>4.90921990235898E-2</v>
      </c>
      <c r="L35" s="17">
        <v>3.4531646835430203E-2</v>
      </c>
      <c r="M35" s="17"/>
      <c r="N35" s="17">
        <v>3.0413993979710299E-2</v>
      </c>
      <c r="O35" s="17">
        <v>4.3001087377196601E-2</v>
      </c>
      <c r="P35" s="17">
        <v>0</v>
      </c>
      <c r="Q35" s="17">
        <v>5.5774910809652398E-2</v>
      </c>
      <c r="R35" s="17"/>
      <c r="S35" s="17">
        <v>1.13319980291743E-2</v>
      </c>
      <c r="T35" s="17">
        <v>5.2204838439682197E-2</v>
      </c>
      <c r="U35" s="17">
        <v>3.1648138623248202E-2</v>
      </c>
      <c r="V35" s="17">
        <v>0</v>
      </c>
      <c r="W35" s="17">
        <v>2.2683644690662301E-2</v>
      </c>
      <c r="X35" s="17">
        <v>3.0495353895314398E-2</v>
      </c>
      <c r="Y35" s="17">
        <v>4.1816513939100103E-2</v>
      </c>
      <c r="Z35" s="17">
        <v>3.47953983022007E-2</v>
      </c>
      <c r="AA35" s="17">
        <v>6.1532233853944997E-2</v>
      </c>
      <c r="AB35" s="17" t="s">
        <v>74</v>
      </c>
      <c r="AC35" s="17" t="s">
        <v>74</v>
      </c>
      <c r="AD35" s="17" t="s">
        <v>74</v>
      </c>
      <c r="AE35" s="17"/>
      <c r="AF35" s="17">
        <v>2.65348519878418E-2</v>
      </c>
      <c r="AG35" s="17">
        <v>3.5015403705560999E-2</v>
      </c>
      <c r="AH35" s="17">
        <v>3.73311792567321E-2</v>
      </c>
      <c r="AI35" s="17"/>
      <c r="AJ35" s="17">
        <v>2.24481270386887E-2</v>
      </c>
      <c r="AK35" s="17">
        <v>2.8434133697844598E-2</v>
      </c>
      <c r="AL35" s="17">
        <v>5.8149877183637198E-2</v>
      </c>
      <c r="AM35" s="17">
        <v>0</v>
      </c>
      <c r="AN35" s="17">
        <v>6.0120629050528902E-2</v>
      </c>
      <c r="AO35" s="17"/>
      <c r="AP35" s="17">
        <v>6.7075476269661503E-3</v>
      </c>
      <c r="AQ35" s="17">
        <v>2.9894650026967499E-2</v>
      </c>
      <c r="AR35" s="17">
        <v>4.5778263942754298E-2</v>
      </c>
      <c r="AS35" s="17"/>
      <c r="AT35" s="17">
        <v>1.3573713949841601E-2</v>
      </c>
      <c r="AU35" s="17">
        <v>7.6821802150830704E-2</v>
      </c>
      <c r="AV35" s="17"/>
      <c r="AW35" s="17">
        <v>7.7321771203733101E-3</v>
      </c>
      <c r="AX35" s="17">
        <v>4.0670927216756698E-2</v>
      </c>
    </row>
    <row r="36" spans="2:50" x14ac:dyDescent="0.35">
      <c r="B36" t="s">
        <v>71</v>
      </c>
      <c r="C36" s="17">
        <v>2.6406908854961199E-2</v>
      </c>
      <c r="D36" s="17">
        <v>3.4699085738805202E-2</v>
      </c>
      <c r="E36" s="17">
        <v>1.8610789422503202E-2</v>
      </c>
      <c r="F36" s="17"/>
      <c r="G36" s="17">
        <v>8.5509527043627701E-3</v>
      </c>
      <c r="H36" s="17">
        <v>0</v>
      </c>
      <c r="I36" s="17">
        <v>2.73544897981263E-2</v>
      </c>
      <c r="J36" s="17">
        <v>2.43832096327848E-2</v>
      </c>
      <c r="K36" s="17">
        <v>6.3036304797036105E-2</v>
      </c>
      <c r="L36" s="17">
        <v>2.95778911434381E-2</v>
      </c>
      <c r="M36" s="17"/>
      <c r="N36" s="17">
        <v>3.2575574814320399E-2</v>
      </c>
      <c r="O36" s="17">
        <v>3.00841398453277E-2</v>
      </c>
      <c r="P36" s="17">
        <v>3.0765308033646702E-2</v>
      </c>
      <c r="Q36" s="17">
        <v>1.1396932663756101E-2</v>
      </c>
      <c r="R36" s="17"/>
      <c r="S36" s="17">
        <v>3.4876543088288602E-2</v>
      </c>
      <c r="T36" s="17">
        <v>7.0827439272998394E-2</v>
      </c>
      <c r="U36" s="17">
        <v>0</v>
      </c>
      <c r="V36" s="17">
        <v>1.4095088661448501E-2</v>
      </c>
      <c r="W36" s="17">
        <v>0</v>
      </c>
      <c r="X36" s="17">
        <v>3.7134859070221703E-2</v>
      </c>
      <c r="Y36" s="17">
        <v>0</v>
      </c>
      <c r="Z36" s="17">
        <v>0</v>
      </c>
      <c r="AA36" s="17">
        <v>2.3023690119858001E-2</v>
      </c>
      <c r="AB36" s="17" t="s">
        <v>74</v>
      </c>
      <c r="AC36" s="17" t="s">
        <v>74</v>
      </c>
      <c r="AD36" s="17" t="s">
        <v>74</v>
      </c>
      <c r="AE36" s="17"/>
      <c r="AF36" s="17">
        <v>1.8183411440383102E-2</v>
      </c>
      <c r="AG36" s="17">
        <v>3.1048105881305299E-2</v>
      </c>
      <c r="AH36" s="17">
        <v>4.8333135051584701E-2</v>
      </c>
      <c r="AI36" s="17"/>
      <c r="AJ36" s="17">
        <v>3.0122512054294202E-2</v>
      </c>
      <c r="AK36" s="17">
        <v>1.29507426179178E-2</v>
      </c>
      <c r="AL36" s="17">
        <v>8.1219667644006399E-2</v>
      </c>
      <c r="AM36" s="17">
        <v>0</v>
      </c>
      <c r="AN36" s="17">
        <v>6.4617056474725997E-3</v>
      </c>
      <c r="AO36" s="17"/>
      <c r="AP36" s="17">
        <v>3.03123825027839E-2</v>
      </c>
      <c r="AQ36" s="17">
        <v>1.7277102472824601E-2</v>
      </c>
      <c r="AR36" s="17">
        <v>7.2292628772466602E-2</v>
      </c>
      <c r="AS36" s="17"/>
      <c r="AT36" s="17">
        <v>2.2967194970572199E-2</v>
      </c>
      <c r="AU36" s="17">
        <v>3.42179004304849E-2</v>
      </c>
      <c r="AV36" s="17"/>
      <c r="AW36" s="17">
        <v>2.1550832832515601E-2</v>
      </c>
      <c r="AX36" s="17">
        <v>2.7903578015233799E-2</v>
      </c>
    </row>
    <row r="37" spans="2:50" x14ac:dyDescent="0.35">
      <c r="B37" t="s">
        <v>72</v>
      </c>
      <c r="C37" s="17">
        <v>1.19321742316953E-2</v>
      </c>
      <c r="D37" s="17">
        <v>6.9542778579837899E-3</v>
      </c>
      <c r="E37" s="17">
        <v>1.6693034139574701E-2</v>
      </c>
      <c r="F37" s="17"/>
      <c r="G37" s="17">
        <v>0</v>
      </c>
      <c r="H37" s="17">
        <v>2.8406870266257499E-2</v>
      </c>
      <c r="I37" s="17">
        <v>2.13682332676936E-2</v>
      </c>
      <c r="J37" s="17">
        <v>6.4087287977173599E-3</v>
      </c>
      <c r="K37" s="17">
        <v>1.7119742930935399E-2</v>
      </c>
      <c r="L37" s="17">
        <v>0</v>
      </c>
      <c r="M37" s="17"/>
      <c r="N37" s="17">
        <v>0</v>
      </c>
      <c r="O37" s="17">
        <v>1.65008140910709E-2</v>
      </c>
      <c r="P37" s="17">
        <v>8.5966577109554392E-3</v>
      </c>
      <c r="Q37" s="17">
        <v>2.4731409460448901E-2</v>
      </c>
      <c r="R37" s="17"/>
      <c r="S37" s="17">
        <v>9.2532681826915705E-3</v>
      </c>
      <c r="T37" s="17">
        <v>1.5240797018062101E-2</v>
      </c>
      <c r="U37" s="17">
        <v>0</v>
      </c>
      <c r="V37" s="17">
        <v>3.3856766640106298E-2</v>
      </c>
      <c r="W37" s="17">
        <v>0</v>
      </c>
      <c r="X37" s="17">
        <v>0</v>
      </c>
      <c r="Y37" s="17">
        <v>2.1854894296871E-2</v>
      </c>
      <c r="Z37" s="17">
        <v>5.9070763681678601E-2</v>
      </c>
      <c r="AA37" s="17">
        <v>0</v>
      </c>
      <c r="AB37" s="17" t="s">
        <v>74</v>
      </c>
      <c r="AC37" s="17" t="s">
        <v>74</v>
      </c>
      <c r="AD37" s="17" t="s">
        <v>74</v>
      </c>
      <c r="AE37" s="17"/>
      <c r="AF37" s="17">
        <v>1.1600255114587701E-2</v>
      </c>
      <c r="AG37" s="17">
        <v>3.0640887055209099E-3</v>
      </c>
      <c r="AH37" s="17">
        <v>2.7251692735673998E-2</v>
      </c>
      <c r="AI37" s="17"/>
      <c r="AJ37" s="17">
        <v>4.62962380341112E-3</v>
      </c>
      <c r="AK37" s="17">
        <v>1.5380508228428401E-2</v>
      </c>
      <c r="AL37" s="17">
        <v>0</v>
      </c>
      <c r="AM37" s="17">
        <v>0</v>
      </c>
      <c r="AN37" s="17">
        <v>2.55602957710836E-2</v>
      </c>
      <c r="AO37" s="17"/>
      <c r="AP37" s="17">
        <v>1.3599831649195201E-2</v>
      </c>
      <c r="AQ37" s="17">
        <v>7.7394715976541496E-3</v>
      </c>
      <c r="AR37" s="17">
        <v>0</v>
      </c>
      <c r="AS37" s="17"/>
      <c r="AT37" s="17">
        <v>1.7186726740024898E-2</v>
      </c>
      <c r="AU37" s="17">
        <v>0</v>
      </c>
      <c r="AV37" s="17"/>
      <c r="AW37" s="17">
        <v>1.3786917215596E-2</v>
      </c>
      <c r="AX37" s="17">
        <v>1.1360532311056999E-2</v>
      </c>
    </row>
    <row r="38" spans="2:50" x14ac:dyDescent="0.35">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row>
    <row r="39" spans="2:50" x14ac:dyDescent="0.35">
      <c r="B39" s="6" t="s">
        <v>102</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row>
    <row r="40" spans="2:50" x14ac:dyDescent="0.35">
      <c r="B40" s="24" t="s">
        <v>76</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row>
    <row r="41" spans="2:50" x14ac:dyDescent="0.35">
      <c r="B41" t="s">
        <v>93</v>
      </c>
      <c r="C41" s="17">
        <v>0.53412267022195703</v>
      </c>
      <c r="D41" s="17">
        <v>0.53175184042971702</v>
      </c>
      <c r="E41" s="17">
        <v>0.53455064928627605</v>
      </c>
      <c r="F41" s="17"/>
      <c r="G41" s="17">
        <v>0.55669681333558296</v>
      </c>
      <c r="H41" s="17">
        <v>0.43516513585676803</v>
      </c>
      <c r="I41" s="17">
        <v>0.51195803622400704</v>
      </c>
      <c r="J41" s="17">
        <v>0.584577673513761</v>
      </c>
      <c r="K41" s="17">
        <v>0.55833714265968204</v>
      </c>
      <c r="L41" s="17">
        <v>0.55864348794151297</v>
      </c>
      <c r="M41" s="17"/>
      <c r="N41" s="17">
        <v>0.591503964062427</v>
      </c>
      <c r="O41" s="17">
        <v>0.47667090246689298</v>
      </c>
      <c r="P41" s="17">
        <v>0.558633689743114</v>
      </c>
      <c r="Q41" s="17">
        <v>0.51283804137274203</v>
      </c>
      <c r="R41" s="17"/>
      <c r="S41" s="17">
        <v>0.60305102742359795</v>
      </c>
      <c r="T41" s="17">
        <v>0.51990350568851296</v>
      </c>
      <c r="U41" s="17">
        <v>0.53064000238378695</v>
      </c>
      <c r="V41" s="17">
        <v>0.43277435922758201</v>
      </c>
      <c r="W41" s="17">
        <v>0.56045611337120405</v>
      </c>
      <c r="X41" s="17">
        <v>0.596494685974015</v>
      </c>
      <c r="Y41" s="17">
        <v>0.57351053701958499</v>
      </c>
      <c r="Z41" s="17">
        <v>0.46212283172403701</v>
      </c>
      <c r="AA41" s="17">
        <v>0.48670707295523002</v>
      </c>
      <c r="AB41" s="17" t="s">
        <v>74</v>
      </c>
      <c r="AC41" s="17" t="s">
        <v>74</v>
      </c>
      <c r="AD41" s="17" t="s">
        <v>74</v>
      </c>
      <c r="AE41" s="17"/>
      <c r="AF41" s="17">
        <v>0.52359199458646899</v>
      </c>
      <c r="AG41" s="17">
        <v>0.57561864509066396</v>
      </c>
      <c r="AH41" s="17">
        <v>0.37228269376872802</v>
      </c>
      <c r="AI41" s="17"/>
      <c r="AJ41" s="17">
        <v>0.53456198614987605</v>
      </c>
      <c r="AK41" s="17">
        <v>0.57527158422133495</v>
      </c>
      <c r="AL41" s="17">
        <v>0.60007057354691096</v>
      </c>
      <c r="AM41" s="17">
        <v>0.73294939892042399</v>
      </c>
      <c r="AN41" s="17">
        <v>0.40927860920107401</v>
      </c>
      <c r="AO41" s="17"/>
      <c r="AP41" s="17">
        <v>0.49467625820743499</v>
      </c>
      <c r="AQ41" s="17">
        <v>0.58502394835936</v>
      </c>
      <c r="AR41" s="17">
        <v>0.59425713916684497</v>
      </c>
      <c r="AS41" s="17"/>
      <c r="AT41" s="17">
        <v>0.55932483409661404</v>
      </c>
      <c r="AU41" s="17">
        <v>0.48138753984695198</v>
      </c>
      <c r="AV41" s="17"/>
      <c r="AW41" s="17">
        <v>0.57894703672346404</v>
      </c>
      <c r="AX41" s="17">
        <v>0.51991084181368397</v>
      </c>
    </row>
    <row r="42" spans="2:50" x14ac:dyDescent="0.35">
      <c r="B42" t="s">
        <v>94</v>
      </c>
      <c r="C42" s="17">
        <v>0.37641369986916001</v>
      </c>
      <c r="D42" s="17">
        <v>0.35256249494647501</v>
      </c>
      <c r="E42" s="17">
        <v>0.40013852832524699</v>
      </c>
      <c r="F42" s="17"/>
      <c r="G42" s="17">
        <v>0.35416916659428099</v>
      </c>
      <c r="H42" s="17">
        <v>0.44601051196256403</v>
      </c>
      <c r="I42" s="17">
        <v>0.398936045228513</v>
      </c>
      <c r="J42" s="17">
        <v>0.36172804626769101</v>
      </c>
      <c r="K42" s="17">
        <v>0.35732159142550501</v>
      </c>
      <c r="L42" s="17">
        <v>0.34362345520169002</v>
      </c>
      <c r="M42" s="17"/>
      <c r="N42" s="17">
        <v>0.33067334915512397</v>
      </c>
      <c r="O42" s="17">
        <v>0.426574423749016</v>
      </c>
      <c r="P42" s="17">
        <v>0.331603244349154</v>
      </c>
      <c r="Q42" s="17">
        <v>0.41312083165696301</v>
      </c>
      <c r="R42" s="17"/>
      <c r="S42" s="17">
        <v>0.29427186785257697</v>
      </c>
      <c r="T42" s="17">
        <v>0.40752474473047301</v>
      </c>
      <c r="U42" s="17">
        <v>0.35166351771727999</v>
      </c>
      <c r="V42" s="17">
        <v>0.43057420355992199</v>
      </c>
      <c r="W42" s="17">
        <v>0.36795511664511199</v>
      </c>
      <c r="X42" s="17">
        <v>0.35826381005390401</v>
      </c>
      <c r="Y42" s="17">
        <v>0.34838378865256198</v>
      </c>
      <c r="Z42" s="17">
        <v>0.46459091335886399</v>
      </c>
      <c r="AA42" s="17">
        <v>0.41854987266647098</v>
      </c>
      <c r="AB42" s="17" t="s">
        <v>74</v>
      </c>
      <c r="AC42" s="17" t="s">
        <v>74</v>
      </c>
      <c r="AD42" s="17" t="s">
        <v>74</v>
      </c>
      <c r="AE42" s="17"/>
      <c r="AF42" s="17">
        <v>0.373404296934223</v>
      </c>
      <c r="AG42" s="17">
        <v>0.34297999147345398</v>
      </c>
      <c r="AH42" s="17">
        <v>0.54175780828681597</v>
      </c>
      <c r="AI42" s="17"/>
      <c r="AJ42" s="17">
        <v>0.36872021476337002</v>
      </c>
      <c r="AK42" s="17">
        <v>0.33637554790537499</v>
      </c>
      <c r="AL42" s="17">
        <v>0.34019416395746899</v>
      </c>
      <c r="AM42" s="17">
        <v>0.183712946109752</v>
      </c>
      <c r="AN42" s="17">
        <v>0.51728293661986602</v>
      </c>
      <c r="AO42" s="17"/>
      <c r="AP42" s="17">
        <v>0.385940982441349</v>
      </c>
      <c r="AQ42" s="17">
        <v>0.34621075863707301</v>
      </c>
      <c r="AR42" s="17">
        <v>0.28983029925359099</v>
      </c>
      <c r="AS42" s="17"/>
      <c r="AT42" s="17">
        <v>0.362581102510172</v>
      </c>
      <c r="AU42" s="17">
        <v>0.40729340731657498</v>
      </c>
      <c r="AV42" s="17"/>
      <c r="AW42" s="17">
        <v>0.35752011900091402</v>
      </c>
      <c r="AX42" s="17">
        <v>0.382404020542366</v>
      </c>
    </row>
    <row r="43" spans="2:50" x14ac:dyDescent="0.35">
      <c r="B43" t="s">
        <v>95</v>
      </c>
      <c r="C43" s="17">
        <v>6.2170551029325803E-2</v>
      </c>
      <c r="D43" s="17">
        <v>8.3011338618391106E-2</v>
      </c>
      <c r="E43" s="17">
        <v>4.2940084147562597E-2</v>
      </c>
      <c r="F43" s="17"/>
      <c r="G43" s="17">
        <v>6.7517696950760098E-2</v>
      </c>
      <c r="H43" s="17">
        <v>8.0139373138609304E-2</v>
      </c>
      <c r="I43" s="17">
        <v>5.4926987955807298E-2</v>
      </c>
      <c r="J43" s="17">
        <v>3.8049101350075797E-2</v>
      </c>
      <c r="K43" s="17">
        <v>5.7936405835384702E-2</v>
      </c>
      <c r="L43" s="17">
        <v>7.2027081580780597E-2</v>
      </c>
      <c r="M43" s="17"/>
      <c r="N43" s="17">
        <v>6.0472275756314801E-2</v>
      </c>
      <c r="O43" s="17">
        <v>5.7102809012793403E-2</v>
      </c>
      <c r="P43" s="17">
        <v>9.0673916800667401E-2</v>
      </c>
      <c r="Q43" s="17">
        <v>4.4988729929811698E-2</v>
      </c>
      <c r="R43" s="17"/>
      <c r="S43" s="17">
        <v>7.9778580053160505E-2</v>
      </c>
      <c r="T43" s="17">
        <v>3.7408811504110399E-2</v>
      </c>
      <c r="U43" s="17">
        <v>0.103023249254434</v>
      </c>
      <c r="V43" s="17">
        <v>9.0653535855952996E-2</v>
      </c>
      <c r="W43" s="17">
        <v>5.1732763304679602E-2</v>
      </c>
      <c r="X43" s="17">
        <v>4.5241503972080897E-2</v>
      </c>
      <c r="Y43" s="17">
        <v>4.0375876802612197E-2</v>
      </c>
      <c r="Z43" s="17">
        <v>5.09011984363879E-2</v>
      </c>
      <c r="AA43" s="17">
        <v>5.6978442613769699E-2</v>
      </c>
      <c r="AB43" s="17" t="s">
        <v>74</v>
      </c>
      <c r="AC43" s="17" t="s">
        <v>74</v>
      </c>
      <c r="AD43" s="17" t="s">
        <v>74</v>
      </c>
      <c r="AE43" s="17"/>
      <c r="AF43" s="17">
        <v>7.2448591607134002E-2</v>
      </c>
      <c r="AG43" s="17">
        <v>5.4146051670928903E-2</v>
      </c>
      <c r="AH43" s="17">
        <v>6.0956980014043198E-2</v>
      </c>
      <c r="AI43" s="17"/>
      <c r="AJ43" s="17">
        <v>8.2396363716324694E-2</v>
      </c>
      <c r="AK43" s="17">
        <v>4.01829104630251E-2</v>
      </c>
      <c r="AL43" s="17">
        <v>4.8699602741672503E-2</v>
      </c>
      <c r="AM43" s="17">
        <v>8.3337654969824607E-2</v>
      </c>
      <c r="AN43" s="17">
        <v>3.91123438196724E-2</v>
      </c>
      <c r="AO43" s="17"/>
      <c r="AP43" s="17">
        <v>0.10312214172131901</v>
      </c>
      <c r="AQ43" s="17">
        <v>3.3654848493489598E-2</v>
      </c>
      <c r="AR43" s="17">
        <v>8.4323969719554304E-2</v>
      </c>
      <c r="AS43" s="17"/>
      <c r="AT43" s="17">
        <v>6.1092799019502202E-2</v>
      </c>
      <c r="AU43" s="17">
        <v>6.4743231221370198E-2</v>
      </c>
      <c r="AV43" s="17"/>
      <c r="AW43" s="17">
        <v>4.5602750195138798E-2</v>
      </c>
      <c r="AX43" s="17">
        <v>6.7423469496115093E-2</v>
      </c>
    </row>
    <row r="44" spans="2:50" x14ac:dyDescent="0.35">
      <c r="B44" t="s">
        <v>96</v>
      </c>
      <c r="C44" s="17">
        <v>1.1966411705771601E-2</v>
      </c>
      <c r="D44" s="17">
        <v>1.10639827147062E-2</v>
      </c>
      <c r="E44" s="17">
        <v>1.28553318999057E-2</v>
      </c>
      <c r="F44" s="17"/>
      <c r="G44" s="17">
        <v>2.16163231193752E-2</v>
      </c>
      <c r="H44" s="17">
        <v>2.0890324200165698E-2</v>
      </c>
      <c r="I44" s="17">
        <v>1.6561435771881398E-2</v>
      </c>
      <c r="J44" s="17">
        <v>0</v>
      </c>
      <c r="K44" s="17">
        <v>5.7291891442667496E-3</v>
      </c>
      <c r="L44" s="17">
        <v>1.0788562235864999E-2</v>
      </c>
      <c r="M44" s="17"/>
      <c r="N44" s="17">
        <v>3.9597506758003997E-3</v>
      </c>
      <c r="O44" s="17">
        <v>2.5069724349231898E-2</v>
      </c>
      <c r="P44" s="17">
        <v>1.32779409640826E-2</v>
      </c>
      <c r="Q44" s="17">
        <v>5.9977284050161499E-3</v>
      </c>
      <c r="R44" s="17"/>
      <c r="S44" s="17">
        <v>1.1752569921468701E-2</v>
      </c>
      <c r="T44" s="17">
        <v>1.04033389720171E-2</v>
      </c>
      <c r="U44" s="17">
        <v>1.46732306444985E-2</v>
      </c>
      <c r="V44" s="17">
        <v>2.6428454206734599E-2</v>
      </c>
      <c r="W44" s="17">
        <v>1.05982098948454E-2</v>
      </c>
      <c r="X44" s="17">
        <v>0</v>
      </c>
      <c r="Y44" s="17">
        <v>0</v>
      </c>
      <c r="Z44" s="17">
        <v>2.2385056480711599E-2</v>
      </c>
      <c r="AA44" s="17">
        <v>1.55218036649293E-2</v>
      </c>
      <c r="AB44" s="17" t="s">
        <v>74</v>
      </c>
      <c r="AC44" s="17" t="s">
        <v>74</v>
      </c>
      <c r="AD44" s="17" t="s">
        <v>74</v>
      </c>
      <c r="AE44" s="17"/>
      <c r="AF44" s="17">
        <v>8.9860968433757692E-3</v>
      </c>
      <c r="AG44" s="17">
        <v>1.3847859012973199E-2</v>
      </c>
      <c r="AH44" s="17">
        <v>1.4264888972075101E-2</v>
      </c>
      <c r="AI44" s="17"/>
      <c r="AJ44" s="17">
        <v>2.4350585295436098E-3</v>
      </c>
      <c r="AK44" s="17">
        <v>2.02557346763498E-2</v>
      </c>
      <c r="AL44" s="17">
        <v>0</v>
      </c>
      <c r="AM44" s="17">
        <v>0</v>
      </c>
      <c r="AN44" s="17">
        <v>1.86388842059424E-2</v>
      </c>
      <c r="AO44" s="17"/>
      <c r="AP44" s="17">
        <v>8.9315866064291292E-3</v>
      </c>
      <c r="AQ44" s="17">
        <v>1.8359313042107899E-2</v>
      </c>
      <c r="AR44" s="17">
        <v>2.0639543224822698E-2</v>
      </c>
      <c r="AS44" s="17"/>
      <c r="AT44" s="17">
        <v>8.6662233760352297E-3</v>
      </c>
      <c r="AU44" s="17">
        <v>1.6529146055828801E-2</v>
      </c>
      <c r="AV44" s="17"/>
      <c r="AW44" s="17">
        <v>6.8196747146976999E-3</v>
      </c>
      <c r="AX44" s="17">
        <v>1.35982148675004E-2</v>
      </c>
    </row>
    <row r="45" spans="2:50" x14ac:dyDescent="0.35">
      <c r="B45" t="s">
        <v>97</v>
      </c>
      <c r="C45" s="17">
        <v>5.8462904680106299E-3</v>
      </c>
      <c r="D45" s="17">
        <v>1.21285422092613E-2</v>
      </c>
      <c r="E45" s="17">
        <v>0</v>
      </c>
      <c r="F45" s="17"/>
      <c r="G45" s="17">
        <v>0</v>
      </c>
      <c r="H45" s="17">
        <v>1.7794654841892799E-2</v>
      </c>
      <c r="I45" s="17">
        <v>7.6650467676062902E-3</v>
      </c>
      <c r="J45" s="17">
        <v>0</v>
      </c>
      <c r="K45" s="17">
        <v>0</v>
      </c>
      <c r="L45" s="17">
        <v>6.7075264577508504E-3</v>
      </c>
      <c r="M45" s="17"/>
      <c r="N45" s="17">
        <v>2.8586313135896199E-3</v>
      </c>
      <c r="O45" s="17">
        <v>7.9433513513317705E-3</v>
      </c>
      <c r="P45" s="17">
        <v>5.8112081429814496E-3</v>
      </c>
      <c r="Q45" s="17">
        <v>6.9876190614104597E-3</v>
      </c>
      <c r="R45" s="17"/>
      <c r="S45" s="17">
        <v>1.1145954749195599E-2</v>
      </c>
      <c r="T45" s="17">
        <v>0</v>
      </c>
      <c r="U45" s="17">
        <v>0</v>
      </c>
      <c r="V45" s="17">
        <v>1.15666464181482E-2</v>
      </c>
      <c r="W45" s="17">
        <v>9.2577967841582006E-3</v>
      </c>
      <c r="X45" s="17">
        <v>0</v>
      </c>
      <c r="Y45" s="17">
        <v>1.28067273460916E-2</v>
      </c>
      <c r="Z45" s="17">
        <v>0</v>
      </c>
      <c r="AA45" s="17">
        <v>5.9117024122007002E-3</v>
      </c>
      <c r="AB45" s="17" t="s">
        <v>74</v>
      </c>
      <c r="AC45" s="17" t="s">
        <v>74</v>
      </c>
      <c r="AD45" s="17" t="s">
        <v>74</v>
      </c>
      <c r="AE45" s="17"/>
      <c r="AF45" s="17">
        <v>9.2899040798780103E-3</v>
      </c>
      <c r="AG45" s="17">
        <v>1.9734704694496499E-3</v>
      </c>
      <c r="AH45" s="17">
        <v>1.07376289583382E-2</v>
      </c>
      <c r="AI45" s="17"/>
      <c r="AJ45" s="17">
        <v>1.9039214478738099E-3</v>
      </c>
      <c r="AK45" s="17">
        <v>1.41743721658908E-2</v>
      </c>
      <c r="AL45" s="17">
        <v>0</v>
      </c>
      <c r="AM45" s="17">
        <v>0</v>
      </c>
      <c r="AN45" s="17">
        <v>9.4655524451561397E-3</v>
      </c>
      <c r="AO45" s="17"/>
      <c r="AP45" s="17">
        <v>3.4206545226586802E-3</v>
      </c>
      <c r="AQ45" s="17">
        <v>6.8261445437828097E-3</v>
      </c>
      <c r="AR45" s="17">
        <v>0</v>
      </c>
      <c r="AS45" s="17"/>
      <c r="AT45" s="17">
        <v>4.1812260203976997E-3</v>
      </c>
      <c r="AU45" s="17">
        <v>9.3630275309392694E-3</v>
      </c>
      <c r="AV45" s="17"/>
      <c r="AW45" s="17">
        <v>5.2240629344027E-3</v>
      </c>
      <c r="AX45" s="17">
        <v>6.04357135848883E-3</v>
      </c>
    </row>
    <row r="46" spans="2:50" x14ac:dyDescent="0.35">
      <c r="B46" t="s">
        <v>70</v>
      </c>
      <c r="C46" s="17">
        <v>9.48037670577535E-3</v>
      </c>
      <c r="D46" s="17">
        <v>9.4818010814491007E-3</v>
      </c>
      <c r="E46" s="17">
        <v>9.5154063410089699E-3</v>
      </c>
      <c r="F46" s="17"/>
      <c r="G46" s="17">
        <v>0</v>
      </c>
      <c r="H46" s="17">
        <v>0</v>
      </c>
      <c r="I46" s="17">
        <v>9.9524480521852397E-3</v>
      </c>
      <c r="J46" s="17">
        <v>1.56451788684722E-2</v>
      </c>
      <c r="K46" s="17">
        <v>2.06756709351615E-2</v>
      </c>
      <c r="L46" s="17">
        <v>8.2098865824002006E-3</v>
      </c>
      <c r="M46" s="17"/>
      <c r="N46" s="17">
        <v>1.05320290367439E-2</v>
      </c>
      <c r="O46" s="17">
        <v>6.6387890707338996E-3</v>
      </c>
      <c r="P46" s="17">
        <v>0</v>
      </c>
      <c r="Q46" s="17">
        <v>1.6067049574057399E-2</v>
      </c>
      <c r="R46" s="17"/>
      <c r="S46" s="17">
        <v>0</v>
      </c>
      <c r="T46" s="17">
        <v>2.4759599104886499E-2</v>
      </c>
      <c r="U46" s="17">
        <v>0</v>
      </c>
      <c r="V46" s="17">
        <v>8.0028007316604293E-3</v>
      </c>
      <c r="W46" s="17">
        <v>0</v>
      </c>
      <c r="X46" s="17">
        <v>0</v>
      </c>
      <c r="Y46" s="17">
        <v>2.4923070179148799E-2</v>
      </c>
      <c r="Z46" s="17">
        <v>0</v>
      </c>
      <c r="AA46" s="17">
        <v>1.6331105687399899E-2</v>
      </c>
      <c r="AB46" s="17" t="s">
        <v>74</v>
      </c>
      <c r="AC46" s="17" t="s">
        <v>74</v>
      </c>
      <c r="AD46" s="17" t="s">
        <v>74</v>
      </c>
      <c r="AE46" s="17"/>
      <c r="AF46" s="17">
        <v>1.22791159489209E-2</v>
      </c>
      <c r="AG46" s="17">
        <v>1.14339822825295E-2</v>
      </c>
      <c r="AH46" s="17">
        <v>0</v>
      </c>
      <c r="AI46" s="17"/>
      <c r="AJ46" s="17">
        <v>9.9824553930121501E-3</v>
      </c>
      <c r="AK46" s="17">
        <v>1.37398505680242E-2</v>
      </c>
      <c r="AL46" s="17">
        <v>1.1035659753947999E-2</v>
      </c>
      <c r="AM46" s="17">
        <v>0</v>
      </c>
      <c r="AN46" s="17">
        <v>6.2216737082886201E-3</v>
      </c>
      <c r="AO46" s="17"/>
      <c r="AP46" s="17">
        <v>3.9083765008095499E-3</v>
      </c>
      <c r="AQ46" s="17">
        <v>9.9249869241866996E-3</v>
      </c>
      <c r="AR46" s="17">
        <v>1.09490486351868E-2</v>
      </c>
      <c r="AS46" s="17"/>
      <c r="AT46" s="17">
        <v>4.15381497727812E-3</v>
      </c>
      <c r="AU46" s="17">
        <v>2.06836480283345E-2</v>
      </c>
      <c r="AV46" s="17"/>
      <c r="AW46" s="17">
        <v>5.8863564313827504E-3</v>
      </c>
      <c r="AX46" s="17">
        <v>1.0619881921845801E-2</v>
      </c>
    </row>
    <row r="47" spans="2:50" x14ac:dyDescent="0.35">
      <c r="B47" t="s">
        <v>98</v>
      </c>
      <c r="C47" s="17">
        <v>0.91053637009111699</v>
      </c>
      <c r="D47" s="17">
        <v>0.88431433537619197</v>
      </c>
      <c r="E47" s="17">
        <v>0.93468917761152304</v>
      </c>
      <c r="F47" s="17"/>
      <c r="G47" s="17">
        <v>0.91086597992986496</v>
      </c>
      <c r="H47" s="17">
        <v>0.881175647819332</v>
      </c>
      <c r="I47" s="17">
        <v>0.91089408145252004</v>
      </c>
      <c r="J47" s="17">
        <v>0.94630571978145195</v>
      </c>
      <c r="K47" s="17">
        <v>0.91565873408518705</v>
      </c>
      <c r="L47" s="17">
        <v>0.90226694314320299</v>
      </c>
      <c r="M47" s="17"/>
      <c r="N47" s="17">
        <v>0.92217731321755103</v>
      </c>
      <c r="O47" s="17">
        <v>0.90324532621590903</v>
      </c>
      <c r="P47" s="17">
        <v>0.89023693409226901</v>
      </c>
      <c r="Q47" s="17">
        <v>0.92595887302970403</v>
      </c>
      <c r="R47" s="17"/>
      <c r="S47" s="17">
        <v>0.89732289527617504</v>
      </c>
      <c r="T47" s="17">
        <v>0.92742825041898602</v>
      </c>
      <c r="U47" s="17">
        <v>0.88230352010106705</v>
      </c>
      <c r="V47" s="17">
        <v>0.86334856278750405</v>
      </c>
      <c r="W47" s="17">
        <v>0.92841123001631698</v>
      </c>
      <c r="X47" s="17">
        <v>0.95475849602791896</v>
      </c>
      <c r="Y47" s="17">
        <v>0.92189432567214702</v>
      </c>
      <c r="Z47" s="17">
        <v>0.92671374508290005</v>
      </c>
      <c r="AA47" s="17">
        <v>0.9052569456217</v>
      </c>
      <c r="AB47" s="17" t="s">
        <v>74</v>
      </c>
      <c r="AC47" s="17" t="s">
        <v>74</v>
      </c>
      <c r="AD47" s="17" t="s">
        <v>74</v>
      </c>
      <c r="AE47" s="17"/>
      <c r="AF47" s="17">
        <v>0.89699629152069105</v>
      </c>
      <c r="AG47" s="17">
        <v>0.918598636564119</v>
      </c>
      <c r="AH47" s="17">
        <v>0.91404050205554299</v>
      </c>
      <c r="AI47" s="17"/>
      <c r="AJ47" s="17">
        <v>0.90328220091324596</v>
      </c>
      <c r="AK47" s="17">
        <v>0.91164713212671</v>
      </c>
      <c r="AL47" s="17">
        <v>0.94026473750438</v>
      </c>
      <c r="AM47" s="17">
        <v>0.91666234503017596</v>
      </c>
      <c r="AN47" s="17">
        <v>0.92656154582093997</v>
      </c>
      <c r="AO47" s="17"/>
      <c r="AP47" s="17">
        <v>0.880617240648783</v>
      </c>
      <c r="AQ47" s="17">
        <v>0.93123470699643296</v>
      </c>
      <c r="AR47" s="17">
        <v>0.88408743842043602</v>
      </c>
      <c r="AS47" s="17"/>
      <c r="AT47" s="17">
        <v>0.92190593660678699</v>
      </c>
      <c r="AU47" s="17">
        <v>0.88868094716352697</v>
      </c>
      <c r="AV47" s="17"/>
      <c r="AW47" s="17">
        <v>0.936467155724378</v>
      </c>
      <c r="AX47" s="17">
        <v>0.90231486235604996</v>
      </c>
    </row>
    <row r="48" spans="2:50" x14ac:dyDescent="0.35">
      <c r="B48" t="s">
        <v>99</v>
      </c>
      <c r="C48" s="17">
        <v>1.78127021737822E-2</v>
      </c>
      <c r="D48" s="17">
        <v>2.3192524923967499E-2</v>
      </c>
      <c r="E48" s="17">
        <v>1.28553318999057E-2</v>
      </c>
      <c r="F48" s="17"/>
      <c r="G48" s="17">
        <v>2.16163231193752E-2</v>
      </c>
      <c r="H48" s="17">
        <v>3.86849790420584E-2</v>
      </c>
      <c r="I48" s="17">
        <v>2.4226482539487702E-2</v>
      </c>
      <c r="J48" s="17">
        <v>0</v>
      </c>
      <c r="K48" s="17">
        <v>5.7291891442667496E-3</v>
      </c>
      <c r="L48" s="17">
        <v>1.7496088693615901E-2</v>
      </c>
      <c r="M48" s="17"/>
      <c r="N48" s="17">
        <v>6.8183819893900197E-3</v>
      </c>
      <c r="O48" s="17">
        <v>3.30130757005637E-2</v>
      </c>
      <c r="P48" s="17">
        <v>1.9089149107064E-2</v>
      </c>
      <c r="Q48" s="17">
        <v>1.29853474664266E-2</v>
      </c>
      <c r="R48" s="17"/>
      <c r="S48" s="17">
        <v>2.2898524670664399E-2</v>
      </c>
      <c r="T48" s="17">
        <v>1.04033389720171E-2</v>
      </c>
      <c r="U48" s="17">
        <v>1.46732306444985E-2</v>
      </c>
      <c r="V48" s="17">
        <v>3.7995100624882698E-2</v>
      </c>
      <c r="W48" s="17">
        <v>1.9856006679003599E-2</v>
      </c>
      <c r="X48" s="17">
        <v>0</v>
      </c>
      <c r="Y48" s="17">
        <v>1.28067273460916E-2</v>
      </c>
      <c r="Z48" s="17">
        <v>2.2385056480711599E-2</v>
      </c>
      <c r="AA48" s="17">
        <v>2.1433506077129998E-2</v>
      </c>
      <c r="AB48" s="17" t="s">
        <v>74</v>
      </c>
      <c r="AC48" s="17" t="s">
        <v>74</v>
      </c>
      <c r="AD48" s="17" t="s">
        <v>74</v>
      </c>
      <c r="AE48" s="17"/>
      <c r="AF48" s="17">
        <v>1.82760009232538E-2</v>
      </c>
      <c r="AG48" s="17">
        <v>1.5821329482422899E-2</v>
      </c>
      <c r="AH48" s="17">
        <v>2.50025179304133E-2</v>
      </c>
      <c r="AI48" s="17"/>
      <c r="AJ48" s="17">
        <v>4.3389799774174297E-3</v>
      </c>
      <c r="AK48" s="17">
        <v>3.4430106842240599E-2</v>
      </c>
      <c r="AL48" s="17">
        <v>0</v>
      </c>
      <c r="AM48" s="17">
        <v>0</v>
      </c>
      <c r="AN48" s="17">
        <v>2.8104436651098502E-2</v>
      </c>
      <c r="AO48" s="17"/>
      <c r="AP48" s="17">
        <v>1.2352241129087799E-2</v>
      </c>
      <c r="AQ48" s="17">
        <v>2.5185457585890698E-2</v>
      </c>
      <c r="AR48" s="17">
        <v>2.0639543224822698E-2</v>
      </c>
      <c r="AS48" s="17"/>
      <c r="AT48" s="17">
        <v>1.2847449396432901E-2</v>
      </c>
      <c r="AU48" s="17">
        <v>2.5892173586768E-2</v>
      </c>
      <c r="AV48" s="17"/>
      <c r="AW48" s="17">
        <v>1.2043737649100401E-2</v>
      </c>
      <c r="AX48" s="17">
        <v>1.9641786225989201E-2</v>
      </c>
    </row>
    <row r="49" spans="2:50" x14ac:dyDescent="0.35">
      <c r="B49" t="s">
        <v>100</v>
      </c>
      <c r="C49" s="17">
        <v>0.89272366791733404</v>
      </c>
      <c r="D49" s="17">
        <v>0.86112181045222502</v>
      </c>
      <c r="E49" s="17">
        <v>0.92183384571161697</v>
      </c>
      <c r="F49" s="17"/>
      <c r="G49" s="17">
        <v>0.88924965681048995</v>
      </c>
      <c r="H49" s="17">
        <v>0.84249066877727397</v>
      </c>
      <c r="I49" s="17">
        <v>0.88666759891303204</v>
      </c>
      <c r="J49" s="17">
        <v>0.94630571978145195</v>
      </c>
      <c r="K49" s="17">
        <v>0.90992954494092004</v>
      </c>
      <c r="L49" s="17">
        <v>0.88477085444958703</v>
      </c>
      <c r="M49" s="17"/>
      <c r="N49" s="17">
        <v>0.91535893122816103</v>
      </c>
      <c r="O49" s="17">
        <v>0.87023225051534503</v>
      </c>
      <c r="P49" s="17">
        <v>0.87114778498520495</v>
      </c>
      <c r="Q49" s="17">
        <v>0.91297352556327804</v>
      </c>
      <c r="R49" s="17"/>
      <c r="S49" s="17">
        <v>0.87442437060551104</v>
      </c>
      <c r="T49" s="17">
        <v>0.91702491144696896</v>
      </c>
      <c r="U49" s="17">
        <v>0.86763028945656895</v>
      </c>
      <c r="V49" s="17">
        <v>0.82535346216262095</v>
      </c>
      <c r="W49" s="17">
        <v>0.90855522333731298</v>
      </c>
      <c r="X49" s="17">
        <v>0.95475849602791896</v>
      </c>
      <c r="Y49" s="17">
        <v>0.90908759832605601</v>
      </c>
      <c r="Z49" s="17">
        <v>0.90432868860218896</v>
      </c>
      <c r="AA49" s="17">
        <v>0.88382343954456999</v>
      </c>
      <c r="AB49" s="17" t="s">
        <v>74</v>
      </c>
      <c r="AC49" s="17" t="s">
        <v>74</v>
      </c>
      <c r="AD49" s="17" t="s">
        <v>74</v>
      </c>
      <c r="AE49" s="17"/>
      <c r="AF49" s="17">
        <v>0.87872029059743795</v>
      </c>
      <c r="AG49" s="17">
        <v>0.90277730708169601</v>
      </c>
      <c r="AH49" s="17">
        <v>0.88903798412513002</v>
      </c>
      <c r="AI49" s="17"/>
      <c r="AJ49" s="17">
        <v>0.89894322093582801</v>
      </c>
      <c r="AK49" s="17">
        <v>0.87721702528446899</v>
      </c>
      <c r="AL49" s="17">
        <v>0.94026473750438</v>
      </c>
      <c r="AM49" s="17">
        <v>0.91666234503017596</v>
      </c>
      <c r="AN49" s="17">
        <v>0.89845710916984201</v>
      </c>
      <c r="AO49" s="17"/>
      <c r="AP49" s="17">
        <v>0.86826499951969605</v>
      </c>
      <c r="AQ49" s="17">
        <v>0.90604924941054199</v>
      </c>
      <c r="AR49" s="17">
        <v>0.86344789519561305</v>
      </c>
      <c r="AS49" s="17"/>
      <c r="AT49" s="17">
        <v>0.90905848721035398</v>
      </c>
      <c r="AU49" s="17">
        <v>0.86278877357675898</v>
      </c>
      <c r="AV49" s="17"/>
      <c r="AW49" s="17">
        <v>0.92442341807527795</v>
      </c>
      <c r="AX49" s="17">
        <v>0.88267307613006096</v>
      </c>
    </row>
    <row r="50" spans="2:50" x14ac:dyDescent="0.35">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row>
    <row r="51" spans="2:50" x14ac:dyDescent="0.35">
      <c r="B51" s="6" t="s">
        <v>103</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row>
    <row r="52" spans="2:50" x14ac:dyDescent="0.35">
      <c r="B52" s="24" t="s">
        <v>76</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row>
    <row r="53" spans="2:50" x14ac:dyDescent="0.35">
      <c r="B53" t="s">
        <v>93</v>
      </c>
      <c r="C53" s="17">
        <v>0.38598997766536702</v>
      </c>
      <c r="D53" s="17">
        <v>0.35804907040633099</v>
      </c>
      <c r="E53" s="17">
        <v>0.40973670864329997</v>
      </c>
      <c r="F53" s="17"/>
      <c r="G53" s="17">
        <v>0.47056119990338302</v>
      </c>
      <c r="H53" s="17">
        <v>0.42636698472290502</v>
      </c>
      <c r="I53" s="17">
        <v>0.45725083455605697</v>
      </c>
      <c r="J53" s="17">
        <v>0.40460081432250899</v>
      </c>
      <c r="K53" s="17">
        <v>0.32708240164819802</v>
      </c>
      <c r="L53" s="17">
        <v>0.29557969513983301</v>
      </c>
      <c r="M53" s="17"/>
      <c r="N53" s="17">
        <v>0.41298374990512698</v>
      </c>
      <c r="O53" s="17">
        <v>0.32873024942797702</v>
      </c>
      <c r="P53" s="17">
        <v>0.421063853095338</v>
      </c>
      <c r="Q53" s="17">
        <v>0.38615815360250999</v>
      </c>
      <c r="R53" s="17"/>
      <c r="S53" s="17">
        <v>0.43251136070759699</v>
      </c>
      <c r="T53" s="17">
        <v>0.41992846046216398</v>
      </c>
      <c r="U53" s="17">
        <v>0.409483233862177</v>
      </c>
      <c r="V53" s="17">
        <v>0.25877399030090598</v>
      </c>
      <c r="W53" s="17">
        <v>0.34848637199582899</v>
      </c>
      <c r="X53" s="17">
        <v>0.44042957036451003</v>
      </c>
      <c r="Y53" s="17">
        <v>0.33740360182767198</v>
      </c>
      <c r="Z53" s="17">
        <v>0.31406560358828101</v>
      </c>
      <c r="AA53" s="17">
        <v>0.42125522983226699</v>
      </c>
      <c r="AB53" s="17" t="s">
        <v>74</v>
      </c>
      <c r="AC53" s="17" t="s">
        <v>74</v>
      </c>
      <c r="AD53" s="17" t="s">
        <v>74</v>
      </c>
      <c r="AE53" s="17"/>
      <c r="AF53" s="17">
        <v>0.37178080686197901</v>
      </c>
      <c r="AG53" s="17">
        <v>0.375984454329441</v>
      </c>
      <c r="AH53" s="17">
        <v>0.38670930186005198</v>
      </c>
      <c r="AI53" s="17"/>
      <c r="AJ53" s="17">
        <v>0.36627217855521299</v>
      </c>
      <c r="AK53" s="17">
        <v>0.45348444068097699</v>
      </c>
      <c r="AL53" s="17">
        <v>0.27632980135820701</v>
      </c>
      <c r="AM53" s="17">
        <v>0.36536964960808899</v>
      </c>
      <c r="AN53" s="17">
        <v>0.37614417503490299</v>
      </c>
      <c r="AO53" s="17"/>
      <c r="AP53" s="17">
        <v>0.337417104612242</v>
      </c>
      <c r="AQ53" s="17">
        <v>0.444105906373925</v>
      </c>
      <c r="AR53" s="17">
        <v>0.32725123370048098</v>
      </c>
      <c r="AS53" s="17"/>
      <c r="AT53" s="17">
        <v>0.418136476444535</v>
      </c>
      <c r="AU53" s="17">
        <v>0.31795970907840798</v>
      </c>
      <c r="AV53" s="17"/>
      <c r="AW53" s="17">
        <v>0.50465296309720298</v>
      </c>
      <c r="AX53" s="17">
        <v>0.34836718187384402</v>
      </c>
    </row>
    <row r="54" spans="2:50" x14ac:dyDescent="0.35">
      <c r="B54" t="s">
        <v>94</v>
      </c>
      <c r="C54" s="17">
        <v>0.45172373581763797</v>
      </c>
      <c r="D54" s="17">
        <v>0.43372782436542201</v>
      </c>
      <c r="E54" s="17">
        <v>0.47026754236908902</v>
      </c>
      <c r="F54" s="17"/>
      <c r="G54" s="17">
        <v>0.42665731756108499</v>
      </c>
      <c r="H54" s="17">
        <v>0.42204992427468502</v>
      </c>
      <c r="I54" s="17">
        <v>0.38831046075020698</v>
      </c>
      <c r="J54" s="17">
        <v>0.44145015813419403</v>
      </c>
      <c r="K54" s="17">
        <v>0.50181649732763201</v>
      </c>
      <c r="L54" s="17">
        <v>0.502192117050557</v>
      </c>
      <c r="M54" s="17"/>
      <c r="N54" s="17">
        <v>0.46848308493560797</v>
      </c>
      <c r="O54" s="17">
        <v>0.46907555836224302</v>
      </c>
      <c r="P54" s="17">
        <v>0.39661121430805202</v>
      </c>
      <c r="Q54" s="17">
        <v>0.46513083302436697</v>
      </c>
      <c r="R54" s="17"/>
      <c r="S54" s="17">
        <v>0.42623949950800599</v>
      </c>
      <c r="T54" s="17">
        <v>0.42563922387821401</v>
      </c>
      <c r="U54" s="17">
        <v>0.408356871740303</v>
      </c>
      <c r="V54" s="17">
        <v>0.51722764520645204</v>
      </c>
      <c r="W54" s="17">
        <v>0.49296523527380698</v>
      </c>
      <c r="X54" s="17">
        <v>0.44203587083044599</v>
      </c>
      <c r="Y54" s="17">
        <v>0.45942127665344901</v>
      </c>
      <c r="Z54" s="17">
        <v>0.58804048480403803</v>
      </c>
      <c r="AA54" s="17">
        <v>0.417323225473193</v>
      </c>
      <c r="AB54" s="17" t="s">
        <v>74</v>
      </c>
      <c r="AC54" s="17" t="s">
        <v>74</v>
      </c>
      <c r="AD54" s="17" t="s">
        <v>74</v>
      </c>
      <c r="AE54" s="17"/>
      <c r="AF54" s="17">
        <v>0.42308376579314999</v>
      </c>
      <c r="AG54" s="17">
        <v>0.484339388850551</v>
      </c>
      <c r="AH54" s="17">
        <v>0.48012039959457198</v>
      </c>
      <c r="AI54" s="17"/>
      <c r="AJ54" s="17">
        <v>0.47826040870313202</v>
      </c>
      <c r="AK54" s="17">
        <v>0.406524247431511</v>
      </c>
      <c r="AL54" s="17">
        <v>0.50847544173898496</v>
      </c>
      <c r="AM54" s="17">
        <v>0.48375757971916999</v>
      </c>
      <c r="AN54" s="17">
        <v>0.451969166721649</v>
      </c>
      <c r="AO54" s="17"/>
      <c r="AP54" s="17">
        <v>0.48493127957734999</v>
      </c>
      <c r="AQ54" s="17">
        <v>0.42717942029418299</v>
      </c>
      <c r="AR54" s="17">
        <v>0.47222048955558799</v>
      </c>
      <c r="AS54" s="17"/>
      <c r="AT54" s="17">
        <v>0.44277685506896702</v>
      </c>
      <c r="AU54" s="17">
        <v>0.47275383690040201</v>
      </c>
      <c r="AV54" s="17"/>
      <c r="AW54" s="17">
        <v>0.39902856388338698</v>
      </c>
      <c r="AX54" s="17">
        <v>0.46843104927066398</v>
      </c>
    </row>
    <row r="55" spans="2:50" x14ac:dyDescent="0.35">
      <c r="B55" t="s">
        <v>95</v>
      </c>
      <c r="C55" s="17">
        <v>0.12051233316764701</v>
      </c>
      <c r="D55" s="17">
        <v>0.17181555168807</v>
      </c>
      <c r="E55" s="17">
        <v>7.3048431011518394E-2</v>
      </c>
      <c r="F55" s="17"/>
      <c r="G55" s="17">
        <v>9.6789569899948996E-2</v>
      </c>
      <c r="H55" s="17">
        <v>0.112415014677634</v>
      </c>
      <c r="I55" s="17">
        <v>0.126482384005699</v>
      </c>
      <c r="J55" s="17">
        <v>0.109399417475997</v>
      </c>
      <c r="K55" s="17">
        <v>0.12956152043626601</v>
      </c>
      <c r="L55" s="17">
        <v>0.13464529832121</v>
      </c>
      <c r="M55" s="17"/>
      <c r="N55" s="17">
        <v>8.8607590833399905E-2</v>
      </c>
      <c r="O55" s="17">
        <v>0.16881130990774801</v>
      </c>
      <c r="P55" s="17">
        <v>0.130970399079822</v>
      </c>
      <c r="Q55" s="17">
        <v>9.7061764422912505E-2</v>
      </c>
      <c r="R55" s="17"/>
      <c r="S55" s="17">
        <v>9.8591300604329399E-2</v>
      </c>
      <c r="T55" s="17">
        <v>0.123208584373784</v>
      </c>
      <c r="U55" s="17">
        <v>8.7510289772113503E-2</v>
      </c>
      <c r="V55" s="17">
        <v>0.177135876815117</v>
      </c>
      <c r="W55" s="17">
        <v>0.12853559337666801</v>
      </c>
      <c r="X55" s="17">
        <v>8.2183430614861705E-2</v>
      </c>
      <c r="Y55" s="17">
        <v>0.169355772863344</v>
      </c>
      <c r="Z55" s="17">
        <v>9.7893911607680795E-2</v>
      </c>
      <c r="AA55" s="17">
        <v>0.11874924203199</v>
      </c>
      <c r="AB55" s="17" t="s">
        <v>74</v>
      </c>
      <c r="AC55" s="17" t="s">
        <v>74</v>
      </c>
      <c r="AD55" s="17" t="s">
        <v>74</v>
      </c>
      <c r="AE55" s="17"/>
      <c r="AF55" s="17">
        <v>0.14899120061371601</v>
      </c>
      <c r="AG55" s="17">
        <v>9.7273477349572202E-2</v>
      </c>
      <c r="AH55" s="17">
        <v>0.11930759144649999</v>
      </c>
      <c r="AI55" s="17"/>
      <c r="AJ55" s="17">
        <v>0.11701194571236601</v>
      </c>
      <c r="AK55" s="17">
        <v>9.66659891297353E-2</v>
      </c>
      <c r="AL55" s="17">
        <v>0.14258244855462299</v>
      </c>
      <c r="AM55" s="17">
        <v>0.15087277067274199</v>
      </c>
      <c r="AN55" s="17">
        <v>0.13894009208680599</v>
      </c>
      <c r="AO55" s="17"/>
      <c r="AP55" s="17">
        <v>0.142843328231093</v>
      </c>
      <c r="AQ55" s="17">
        <v>8.2788048528452493E-2</v>
      </c>
      <c r="AR55" s="17">
        <v>0.132123270784307</v>
      </c>
      <c r="AS55" s="17"/>
      <c r="AT55" s="17">
        <v>0.10597878138957199</v>
      </c>
      <c r="AU55" s="17">
        <v>0.14915154251386201</v>
      </c>
      <c r="AV55" s="17"/>
      <c r="AW55" s="17">
        <v>8.7373628024128E-2</v>
      </c>
      <c r="AX55" s="17">
        <v>0.13101915407622999</v>
      </c>
    </row>
    <row r="56" spans="2:50" x14ac:dyDescent="0.35">
      <c r="B56" t="s">
        <v>96</v>
      </c>
      <c r="C56" s="17">
        <v>1.6660299927527999E-2</v>
      </c>
      <c r="D56" s="17">
        <v>1.1970775191555399E-2</v>
      </c>
      <c r="E56" s="17">
        <v>2.1105027005373599E-2</v>
      </c>
      <c r="F56" s="17"/>
      <c r="G56" s="17">
        <v>0</v>
      </c>
      <c r="H56" s="17">
        <v>2.05707652565091E-2</v>
      </c>
      <c r="I56" s="17">
        <v>6.5316453913112898E-3</v>
      </c>
      <c r="J56" s="17">
        <v>1.6685520239847099E-2</v>
      </c>
      <c r="K56" s="17">
        <v>2.9566882797145699E-2</v>
      </c>
      <c r="L56" s="17">
        <v>1.9566812310657301E-2</v>
      </c>
      <c r="M56" s="17"/>
      <c r="N56" s="17">
        <v>3.2725253513063799E-3</v>
      </c>
      <c r="O56" s="17">
        <v>1.37815846495047E-2</v>
      </c>
      <c r="P56" s="17">
        <v>3.1236481758173E-2</v>
      </c>
      <c r="Q56" s="17">
        <v>2.14542535502668E-2</v>
      </c>
      <c r="R56" s="17"/>
      <c r="S56" s="17">
        <v>0</v>
      </c>
      <c r="T56" s="17">
        <v>6.1058438889797098E-3</v>
      </c>
      <c r="U56" s="17">
        <v>7.2470996639572405E-2</v>
      </c>
      <c r="V56" s="17">
        <v>1.55346158755356E-2</v>
      </c>
      <c r="W56" s="17">
        <v>1.10780519545567E-2</v>
      </c>
      <c r="X56" s="17">
        <v>1.8348784541511301E-2</v>
      </c>
      <c r="Y56" s="17">
        <v>8.8962784763865002E-3</v>
      </c>
      <c r="Z56" s="17">
        <v>0</v>
      </c>
      <c r="AA56" s="17">
        <v>2.14766926727126E-2</v>
      </c>
      <c r="AB56" s="17" t="s">
        <v>74</v>
      </c>
      <c r="AC56" s="17" t="s">
        <v>74</v>
      </c>
      <c r="AD56" s="17" t="s">
        <v>74</v>
      </c>
      <c r="AE56" s="17"/>
      <c r="AF56" s="17">
        <v>2.3493883776959702E-2</v>
      </c>
      <c r="AG56" s="17">
        <v>1.6051967438214899E-2</v>
      </c>
      <c r="AH56" s="17">
        <v>6.6556231695109099E-3</v>
      </c>
      <c r="AI56" s="17"/>
      <c r="AJ56" s="17">
        <v>1.3875555666566499E-2</v>
      </c>
      <c r="AK56" s="17">
        <v>1.5785838921913199E-2</v>
      </c>
      <c r="AL56" s="17">
        <v>1.3464313028850001E-2</v>
      </c>
      <c r="AM56" s="17">
        <v>0</v>
      </c>
      <c r="AN56" s="17">
        <v>2.0371624778671001E-2</v>
      </c>
      <c r="AO56" s="17"/>
      <c r="AP56" s="17">
        <v>1.58636198382478E-2</v>
      </c>
      <c r="AQ56" s="17">
        <v>1.2894879709925E-2</v>
      </c>
      <c r="AR56" s="17">
        <v>3.4313821066557899E-2</v>
      </c>
      <c r="AS56" s="17"/>
      <c r="AT56" s="17">
        <v>1.7740873766406502E-2</v>
      </c>
      <c r="AU56" s="17">
        <v>1.4481882905485299E-2</v>
      </c>
      <c r="AV56" s="17"/>
      <c r="AW56" s="17">
        <v>0</v>
      </c>
      <c r="AX56" s="17">
        <v>2.1942545774603601E-2</v>
      </c>
    </row>
    <row r="57" spans="2:50" x14ac:dyDescent="0.35">
      <c r="B57" t="s">
        <v>97</v>
      </c>
      <c r="C57" s="17">
        <v>6.0002765176644596E-3</v>
      </c>
      <c r="D57" s="17">
        <v>6.8763995952115901E-3</v>
      </c>
      <c r="E57" s="17">
        <v>5.2048385531107402E-3</v>
      </c>
      <c r="F57" s="17"/>
      <c r="G57" s="17">
        <v>0</v>
      </c>
      <c r="H57" s="17">
        <v>1.5327070837051499E-2</v>
      </c>
      <c r="I57" s="17">
        <v>4.9271328875935003E-3</v>
      </c>
      <c r="J57" s="17">
        <v>0</v>
      </c>
      <c r="K57" s="17">
        <v>0</v>
      </c>
      <c r="L57" s="17">
        <v>1.10806873850838E-2</v>
      </c>
      <c r="M57" s="17"/>
      <c r="N57" s="17">
        <v>2.8586313135896199E-3</v>
      </c>
      <c r="O57" s="17">
        <v>6.3891436879961296E-3</v>
      </c>
      <c r="P57" s="17">
        <v>8.3490639718577404E-3</v>
      </c>
      <c r="Q57" s="17">
        <v>6.9876190614104597E-3</v>
      </c>
      <c r="R57" s="17"/>
      <c r="S57" s="17">
        <v>1.1145954749195599E-2</v>
      </c>
      <c r="T57" s="17">
        <v>5.2561037988972199E-3</v>
      </c>
      <c r="U57" s="17">
        <v>0</v>
      </c>
      <c r="V57" s="17">
        <v>1.6618002403099699E-2</v>
      </c>
      <c r="W57" s="17">
        <v>9.2577967841582006E-3</v>
      </c>
      <c r="X57" s="17">
        <v>0</v>
      </c>
      <c r="Y57" s="17">
        <v>0</v>
      </c>
      <c r="Z57" s="17">
        <v>0</v>
      </c>
      <c r="AA57" s="17">
        <v>5.9117024122007002E-3</v>
      </c>
      <c r="AB57" s="17" t="s">
        <v>74</v>
      </c>
      <c r="AC57" s="17" t="s">
        <v>74</v>
      </c>
      <c r="AD57" s="17" t="s">
        <v>74</v>
      </c>
      <c r="AE57" s="17"/>
      <c r="AF57" s="17">
        <v>1.0689145510051699E-2</v>
      </c>
      <c r="AG57" s="17">
        <v>1.9734704694496499E-3</v>
      </c>
      <c r="AH57" s="17">
        <v>7.2070839293659397E-3</v>
      </c>
      <c r="AI57" s="17"/>
      <c r="AJ57" s="17">
        <v>6.2648653447119999E-3</v>
      </c>
      <c r="AK57" s="17">
        <v>9.4499072597010007E-3</v>
      </c>
      <c r="AL57" s="17">
        <v>0</v>
      </c>
      <c r="AM57" s="17">
        <v>0</v>
      </c>
      <c r="AN57" s="17">
        <v>6.3532676696823696E-3</v>
      </c>
      <c r="AO57" s="17"/>
      <c r="AP57" s="17">
        <v>7.7955692447570397E-3</v>
      </c>
      <c r="AQ57" s="17">
        <v>9.1467960290185103E-3</v>
      </c>
      <c r="AR57" s="17">
        <v>0</v>
      </c>
      <c r="AS57" s="17"/>
      <c r="AT57" s="17">
        <v>5.0983087625796003E-3</v>
      </c>
      <c r="AU57" s="17">
        <v>7.9196809161406895E-3</v>
      </c>
      <c r="AV57" s="17"/>
      <c r="AW57" s="17">
        <v>0</v>
      </c>
      <c r="AX57" s="17">
        <v>7.9026993944800502E-3</v>
      </c>
    </row>
    <row r="58" spans="2:50" x14ac:dyDescent="0.35">
      <c r="B58" t="s">
        <v>70</v>
      </c>
      <c r="C58" s="17">
        <v>1.91133769041558E-2</v>
      </c>
      <c r="D58" s="17">
        <v>1.7560378753409801E-2</v>
      </c>
      <c r="E58" s="17">
        <v>2.0637452417608899E-2</v>
      </c>
      <c r="F58" s="17"/>
      <c r="G58" s="17">
        <v>5.9919126355820803E-3</v>
      </c>
      <c r="H58" s="17">
        <v>3.27024023121586E-3</v>
      </c>
      <c r="I58" s="17">
        <v>1.6497542409131701E-2</v>
      </c>
      <c r="J58" s="17">
        <v>2.7864089827453E-2</v>
      </c>
      <c r="K58" s="17">
        <v>1.1972697790758701E-2</v>
      </c>
      <c r="L58" s="17">
        <v>3.6935389792658903E-2</v>
      </c>
      <c r="M58" s="17"/>
      <c r="N58" s="17">
        <v>2.3794417660968702E-2</v>
      </c>
      <c r="O58" s="17">
        <v>1.3212153964530999E-2</v>
      </c>
      <c r="P58" s="17">
        <v>1.1768987786757701E-2</v>
      </c>
      <c r="Q58" s="17">
        <v>2.3207376338533699E-2</v>
      </c>
      <c r="R58" s="17"/>
      <c r="S58" s="17">
        <v>3.1511884430871898E-2</v>
      </c>
      <c r="T58" s="17">
        <v>1.98617835979614E-2</v>
      </c>
      <c r="U58" s="17">
        <v>2.2178607985834198E-2</v>
      </c>
      <c r="V58" s="17">
        <v>1.47098693988906E-2</v>
      </c>
      <c r="W58" s="17">
        <v>9.6769506149820394E-3</v>
      </c>
      <c r="X58" s="17">
        <v>1.7002343648671502E-2</v>
      </c>
      <c r="Y58" s="17">
        <v>2.4923070179148799E-2</v>
      </c>
      <c r="Z58" s="17">
        <v>0</v>
      </c>
      <c r="AA58" s="17">
        <v>1.5283907577636801E-2</v>
      </c>
      <c r="AB58" s="17" t="s">
        <v>74</v>
      </c>
      <c r="AC58" s="17" t="s">
        <v>74</v>
      </c>
      <c r="AD58" s="17" t="s">
        <v>74</v>
      </c>
      <c r="AE58" s="17"/>
      <c r="AF58" s="17">
        <v>2.1961197444142801E-2</v>
      </c>
      <c r="AG58" s="17">
        <v>2.4377241562771101E-2</v>
      </c>
      <c r="AH58" s="17">
        <v>0</v>
      </c>
      <c r="AI58" s="17"/>
      <c r="AJ58" s="17">
        <v>1.83150460180104E-2</v>
      </c>
      <c r="AK58" s="17">
        <v>1.80895765761621E-2</v>
      </c>
      <c r="AL58" s="17">
        <v>5.9147995319335102E-2</v>
      </c>
      <c r="AM58" s="17">
        <v>0</v>
      </c>
      <c r="AN58" s="17">
        <v>6.2216737082886201E-3</v>
      </c>
      <c r="AO58" s="17"/>
      <c r="AP58" s="17">
        <v>1.114909849631E-2</v>
      </c>
      <c r="AQ58" s="17">
        <v>2.3884949064496501E-2</v>
      </c>
      <c r="AR58" s="17">
        <v>3.4091184893066701E-2</v>
      </c>
      <c r="AS58" s="17"/>
      <c r="AT58" s="17">
        <v>1.02687045679405E-2</v>
      </c>
      <c r="AU58" s="17">
        <v>3.7733347685701302E-2</v>
      </c>
      <c r="AV58" s="17"/>
      <c r="AW58" s="17">
        <v>8.9448449952820204E-3</v>
      </c>
      <c r="AX58" s="17">
        <v>2.2337369610178699E-2</v>
      </c>
    </row>
    <row r="59" spans="2:50" x14ac:dyDescent="0.35">
      <c r="B59" t="s">
        <v>98</v>
      </c>
      <c r="C59" s="17">
        <v>0.83771371348300505</v>
      </c>
      <c r="D59" s="17">
        <v>0.79177689477175295</v>
      </c>
      <c r="E59" s="17">
        <v>0.88000425101238799</v>
      </c>
      <c r="F59" s="17"/>
      <c r="G59" s="17">
        <v>0.89721851746446901</v>
      </c>
      <c r="H59" s="17">
        <v>0.84841690899759004</v>
      </c>
      <c r="I59" s="17">
        <v>0.845561295306264</v>
      </c>
      <c r="J59" s="17">
        <v>0.84605097245670302</v>
      </c>
      <c r="K59" s="17">
        <v>0.82889889897583002</v>
      </c>
      <c r="L59" s="17">
        <v>0.79777181219038995</v>
      </c>
      <c r="M59" s="17"/>
      <c r="N59" s="17">
        <v>0.88146683484073496</v>
      </c>
      <c r="O59" s="17">
        <v>0.79780580779022103</v>
      </c>
      <c r="P59" s="17">
        <v>0.81767506740339002</v>
      </c>
      <c r="Q59" s="17">
        <v>0.85128898662687702</v>
      </c>
      <c r="R59" s="17"/>
      <c r="S59" s="17">
        <v>0.85875086021560298</v>
      </c>
      <c r="T59" s="17">
        <v>0.84556768434037699</v>
      </c>
      <c r="U59" s="17">
        <v>0.81784010560247999</v>
      </c>
      <c r="V59" s="17">
        <v>0.77600163550735701</v>
      </c>
      <c r="W59" s="17">
        <v>0.84145160726963497</v>
      </c>
      <c r="X59" s="17">
        <v>0.88246544119495596</v>
      </c>
      <c r="Y59" s="17">
        <v>0.79682487848112105</v>
      </c>
      <c r="Z59" s="17">
        <v>0.90210608839231898</v>
      </c>
      <c r="AA59" s="17">
        <v>0.83857845530546005</v>
      </c>
      <c r="AB59" s="17" t="s">
        <v>74</v>
      </c>
      <c r="AC59" s="17" t="s">
        <v>74</v>
      </c>
      <c r="AD59" s="17" t="s">
        <v>74</v>
      </c>
      <c r="AE59" s="17"/>
      <c r="AF59" s="17">
        <v>0.79486457265513</v>
      </c>
      <c r="AG59" s="17">
        <v>0.860323843179992</v>
      </c>
      <c r="AH59" s="17">
        <v>0.86682970145462301</v>
      </c>
      <c r="AI59" s="17"/>
      <c r="AJ59" s="17">
        <v>0.84453258725834501</v>
      </c>
      <c r="AK59" s="17">
        <v>0.86000868811248798</v>
      </c>
      <c r="AL59" s="17">
        <v>0.78480524309719202</v>
      </c>
      <c r="AM59" s="17">
        <v>0.84912722932725904</v>
      </c>
      <c r="AN59" s="17">
        <v>0.82811334175655205</v>
      </c>
      <c r="AO59" s="17"/>
      <c r="AP59" s="17">
        <v>0.822348384189592</v>
      </c>
      <c r="AQ59" s="17">
        <v>0.87128532666810798</v>
      </c>
      <c r="AR59" s="17">
        <v>0.79947172325606797</v>
      </c>
      <c r="AS59" s="17"/>
      <c r="AT59" s="17">
        <v>0.86091333151350202</v>
      </c>
      <c r="AU59" s="17">
        <v>0.79071354597881005</v>
      </c>
      <c r="AV59" s="17"/>
      <c r="AW59" s="17">
        <v>0.90368152698059001</v>
      </c>
      <c r="AX59" s="17">
        <v>0.816798231144508</v>
      </c>
    </row>
    <row r="60" spans="2:50" x14ac:dyDescent="0.35">
      <c r="B60" t="s">
        <v>99</v>
      </c>
      <c r="C60" s="17">
        <v>2.2660576445192499E-2</v>
      </c>
      <c r="D60" s="17">
        <v>1.8847174786767E-2</v>
      </c>
      <c r="E60" s="17">
        <v>2.6309865558484399E-2</v>
      </c>
      <c r="F60" s="17"/>
      <c r="G60" s="17">
        <v>0</v>
      </c>
      <c r="H60" s="17">
        <v>3.5897836093560502E-2</v>
      </c>
      <c r="I60" s="17">
        <v>1.14587782789048E-2</v>
      </c>
      <c r="J60" s="17">
        <v>1.6685520239847099E-2</v>
      </c>
      <c r="K60" s="17">
        <v>2.9566882797145699E-2</v>
      </c>
      <c r="L60" s="17">
        <v>3.0647499695741098E-2</v>
      </c>
      <c r="M60" s="17"/>
      <c r="N60" s="17">
        <v>6.1311566648959998E-3</v>
      </c>
      <c r="O60" s="17">
        <v>2.01707283375008E-2</v>
      </c>
      <c r="P60" s="17">
        <v>3.9585545730030799E-2</v>
      </c>
      <c r="Q60" s="17">
        <v>2.8441872611677198E-2</v>
      </c>
      <c r="R60" s="17"/>
      <c r="S60" s="17">
        <v>1.1145954749195599E-2</v>
      </c>
      <c r="T60" s="17">
        <v>1.13619476878769E-2</v>
      </c>
      <c r="U60" s="17">
        <v>7.2470996639572405E-2</v>
      </c>
      <c r="V60" s="17">
        <v>3.2152618278635303E-2</v>
      </c>
      <c r="W60" s="17">
        <v>2.0335848738714898E-2</v>
      </c>
      <c r="X60" s="17">
        <v>1.8348784541511301E-2</v>
      </c>
      <c r="Y60" s="17">
        <v>8.8962784763865002E-3</v>
      </c>
      <c r="Z60" s="17">
        <v>0</v>
      </c>
      <c r="AA60" s="17">
        <v>2.7388395084913301E-2</v>
      </c>
      <c r="AB60" s="17" t="s">
        <v>74</v>
      </c>
      <c r="AC60" s="17" t="s">
        <v>74</v>
      </c>
      <c r="AD60" s="17" t="s">
        <v>74</v>
      </c>
      <c r="AE60" s="17"/>
      <c r="AF60" s="17">
        <v>3.4183029287011397E-2</v>
      </c>
      <c r="AG60" s="17">
        <v>1.8025437907664501E-2</v>
      </c>
      <c r="AH60" s="17">
        <v>1.3862707098876799E-2</v>
      </c>
      <c r="AI60" s="17"/>
      <c r="AJ60" s="17">
        <v>2.0140421011278501E-2</v>
      </c>
      <c r="AK60" s="17">
        <v>2.5235746181614199E-2</v>
      </c>
      <c r="AL60" s="17">
        <v>1.3464313028850001E-2</v>
      </c>
      <c r="AM60" s="17">
        <v>0</v>
      </c>
      <c r="AN60" s="17">
        <v>2.6724892448353299E-2</v>
      </c>
      <c r="AO60" s="17"/>
      <c r="AP60" s="17">
        <v>2.3659189083004802E-2</v>
      </c>
      <c r="AQ60" s="17">
        <v>2.20416757389435E-2</v>
      </c>
      <c r="AR60" s="17">
        <v>3.4313821066557899E-2</v>
      </c>
      <c r="AS60" s="17"/>
      <c r="AT60" s="17">
        <v>2.2839182528986101E-2</v>
      </c>
      <c r="AU60" s="17">
        <v>2.2401563821625999E-2</v>
      </c>
      <c r="AV60" s="17"/>
      <c r="AW60" s="17">
        <v>0</v>
      </c>
      <c r="AX60" s="17">
        <v>2.9845245169083701E-2</v>
      </c>
    </row>
    <row r="61" spans="2:50" x14ac:dyDescent="0.35">
      <c r="B61" t="s">
        <v>100</v>
      </c>
      <c r="C61" s="17">
        <v>0.81505313703781201</v>
      </c>
      <c r="D61" s="17">
        <v>0.77292971998498605</v>
      </c>
      <c r="E61" s="17">
        <v>0.85369438545390397</v>
      </c>
      <c r="F61" s="17"/>
      <c r="G61" s="17">
        <v>0.89721851746446901</v>
      </c>
      <c r="H61" s="17">
        <v>0.81251907290402903</v>
      </c>
      <c r="I61" s="17">
        <v>0.83410251702735905</v>
      </c>
      <c r="J61" s="17">
        <v>0.82936545221685598</v>
      </c>
      <c r="K61" s="17">
        <v>0.79933201617868399</v>
      </c>
      <c r="L61" s="17">
        <v>0.76712431249464896</v>
      </c>
      <c r="M61" s="17"/>
      <c r="N61" s="17">
        <v>0.87533567817583902</v>
      </c>
      <c r="O61" s="17">
        <v>0.77763507945272003</v>
      </c>
      <c r="P61" s="17">
        <v>0.77808952167335899</v>
      </c>
      <c r="Q61" s="17">
        <v>0.82284711401519905</v>
      </c>
      <c r="R61" s="17"/>
      <c r="S61" s="17">
        <v>0.84760490546640699</v>
      </c>
      <c r="T61" s="17">
        <v>0.83420573665249997</v>
      </c>
      <c r="U61" s="17">
        <v>0.74536910896290798</v>
      </c>
      <c r="V61" s="17">
        <v>0.74384901722872199</v>
      </c>
      <c r="W61" s="17">
        <v>0.82111575853092</v>
      </c>
      <c r="X61" s="17">
        <v>0.86411665665344395</v>
      </c>
      <c r="Y61" s="17">
        <v>0.78792860000473397</v>
      </c>
      <c r="Z61" s="17">
        <v>0.90210608839231898</v>
      </c>
      <c r="AA61" s="17">
        <v>0.81119006022054696</v>
      </c>
      <c r="AB61" s="17" t="s">
        <v>74</v>
      </c>
      <c r="AC61" s="17" t="s">
        <v>74</v>
      </c>
      <c r="AD61" s="17" t="s">
        <v>74</v>
      </c>
      <c r="AE61" s="17"/>
      <c r="AF61" s="17">
        <v>0.760681543368118</v>
      </c>
      <c r="AG61" s="17">
        <v>0.84229840527232802</v>
      </c>
      <c r="AH61" s="17">
        <v>0.85296699435574597</v>
      </c>
      <c r="AI61" s="17"/>
      <c r="AJ61" s="17">
        <v>0.82439216624706702</v>
      </c>
      <c r="AK61" s="17">
        <v>0.83477294193087404</v>
      </c>
      <c r="AL61" s="17">
        <v>0.77134093006834203</v>
      </c>
      <c r="AM61" s="17">
        <v>0.84912722932725904</v>
      </c>
      <c r="AN61" s="17">
        <v>0.80138844930819897</v>
      </c>
      <c r="AO61" s="17"/>
      <c r="AP61" s="17">
        <v>0.79868919510658698</v>
      </c>
      <c r="AQ61" s="17">
        <v>0.84924365092916398</v>
      </c>
      <c r="AR61" s="17">
        <v>0.76515790218950996</v>
      </c>
      <c r="AS61" s="17"/>
      <c r="AT61" s="17">
        <v>0.83807414898451604</v>
      </c>
      <c r="AU61" s="17">
        <v>0.76831198215718399</v>
      </c>
      <c r="AV61" s="17"/>
      <c r="AW61" s="17">
        <v>0.90368152698059001</v>
      </c>
      <c r="AX61" s="17">
        <v>0.78695298597542396</v>
      </c>
    </row>
    <row r="62" spans="2:50" x14ac:dyDescent="0.35">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row>
    <row r="63" spans="2:50" x14ac:dyDescent="0.35">
      <c r="B63" s="6" t="s">
        <v>104</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row>
    <row r="64" spans="2:50" x14ac:dyDescent="0.35">
      <c r="B64" s="24" t="s">
        <v>76</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row>
    <row r="65" spans="2:50" x14ac:dyDescent="0.35">
      <c r="B65" t="s">
        <v>93</v>
      </c>
      <c r="C65" s="17">
        <v>0.41345864183574199</v>
      </c>
      <c r="D65" s="17">
        <v>0.40557635101089701</v>
      </c>
      <c r="E65" s="17">
        <v>0.418572496732037</v>
      </c>
      <c r="F65" s="17"/>
      <c r="G65" s="17">
        <v>0.48839694136257999</v>
      </c>
      <c r="H65" s="17">
        <v>0.33584499311510002</v>
      </c>
      <c r="I65" s="17">
        <v>0.46286753150976401</v>
      </c>
      <c r="J65" s="17">
        <v>0.493531465932388</v>
      </c>
      <c r="K65" s="17">
        <v>0.36483905856672399</v>
      </c>
      <c r="L65" s="17">
        <v>0.37722891938993802</v>
      </c>
      <c r="M65" s="17"/>
      <c r="N65" s="17">
        <v>0.45085910393747403</v>
      </c>
      <c r="O65" s="17">
        <v>0.35027138712738698</v>
      </c>
      <c r="P65" s="17">
        <v>0.466004671000391</v>
      </c>
      <c r="Q65" s="17">
        <v>0.39752233917475299</v>
      </c>
      <c r="R65" s="17"/>
      <c r="S65" s="17">
        <v>0.40997697079877898</v>
      </c>
      <c r="T65" s="17">
        <v>0.44634099431755497</v>
      </c>
      <c r="U65" s="17">
        <v>0.449960570217527</v>
      </c>
      <c r="V65" s="17">
        <v>0.38065188339447398</v>
      </c>
      <c r="W65" s="17">
        <v>0.35728433202985299</v>
      </c>
      <c r="X65" s="17">
        <v>0.45647961239194301</v>
      </c>
      <c r="Y65" s="17">
        <v>0.36618855172819498</v>
      </c>
      <c r="Z65" s="17">
        <v>0.35667020081445899</v>
      </c>
      <c r="AA65" s="17">
        <v>0.43508192310036398</v>
      </c>
      <c r="AB65" s="17" t="s">
        <v>74</v>
      </c>
      <c r="AC65" s="17" t="s">
        <v>74</v>
      </c>
      <c r="AD65" s="17" t="s">
        <v>74</v>
      </c>
      <c r="AE65" s="17"/>
      <c r="AF65" s="17">
        <v>0.378973386803721</v>
      </c>
      <c r="AG65" s="17">
        <v>0.44467433263807599</v>
      </c>
      <c r="AH65" s="17">
        <v>0.37327310972257099</v>
      </c>
      <c r="AI65" s="17"/>
      <c r="AJ65" s="17">
        <v>0.39306807146825201</v>
      </c>
      <c r="AK65" s="17">
        <v>0.45057718861054202</v>
      </c>
      <c r="AL65" s="17">
        <v>0.38388552840222701</v>
      </c>
      <c r="AM65" s="17">
        <v>0.62237718814549703</v>
      </c>
      <c r="AN65" s="17">
        <v>0.37805969534672701</v>
      </c>
      <c r="AO65" s="17"/>
      <c r="AP65" s="17">
        <v>0.37944986275504999</v>
      </c>
      <c r="AQ65" s="17">
        <v>0.43740228352735</v>
      </c>
      <c r="AR65" s="17">
        <v>0.41185096113108799</v>
      </c>
      <c r="AS65" s="17"/>
      <c r="AT65" s="17">
        <v>0.438110912855396</v>
      </c>
      <c r="AU65" s="17">
        <v>0.36152008508064898</v>
      </c>
      <c r="AV65" s="17"/>
      <c r="AW65" s="17">
        <v>0.52311423408483804</v>
      </c>
      <c r="AX65" s="17">
        <v>0.378691692904087</v>
      </c>
    </row>
    <row r="66" spans="2:50" x14ac:dyDescent="0.35">
      <c r="B66" t="s">
        <v>94</v>
      </c>
      <c r="C66" s="17">
        <v>0.47217559739606901</v>
      </c>
      <c r="D66" s="17">
        <v>0.463063105703647</v>
      </c>
      <c r="E66" s="17">
        <v>0.48249918834598199</v>
      </c>
      <c r="F66" s="17"/>
      <c r="G66" s="17">
        <v>0.43519718724608197</v>
      </c>
      <c r="H66" s="17">
        <v>0.52178966945416505</v>
      </c>
      <c r="I66" s="17">
        <v>0.41501595376202799</v>
      </c>
      <c r="J66" s="17">
        <v>0.43641068787416798</v>
      </c>
      <c r="K66" s="17">
        <v>0.52681509466324195</v>
      </c>
      <c r="L66" s="17">
        <v>0.481212172818476</v>
      </c>
      <c r="M66" s="17"/>
      <c r="N66" s="17">
        <v>0.451904554200668</v>
      </c>
      <c r="O66" s="17">
        <v>0.52625604584428498</v>
      </c>
      <c r="P66" s="17">
        <v>0.40097140815413401</v>
      </c>
      <c r="Q66" s="17">
        <v>0.50208578928427605</v>
      </c>
      <c r="R66" s="17"/>
      <c r="S66" s="17">
        <v>0.49236311999458399</v>
      </c>
      <c r="T66" s="17">
        <v>0.430310317152929</v>
      </c>
      <c r="U66" s="17">
        <v>0.46393589878001901</v>
      </c>
      <c r="V66" s="17">
        <v>0.439088855279401</v>
      </c>
      <c r="W66" s="17">
        <v>0.55073992755371604</v>
      </c>
      <c r="X66" s="17">
        <v>0.49226324315833198</v>
      </c>
      <c r="Y66" s="17">
        <v>0.46333818673482102</v>
      </c>
      <c r="Z66" s="17">
        <v>0.52343304395322499</v>
      </c>
      <c r="AA66" s="17">
        <v>0.45384234709757598</v>
      </c>
      <c r="AB66" s="17" t="s">
        <v>74</v>
      </c>
      <c r="AC66" s="17" t="s">
        <v>74</v>
      </c>
      <c r="AD66" s="17" t="s">
        <v>74</v>
      </c>
      <c r="AE66" s="17"/>
      <c r="AF66" s="17">
        <v>0.484777843946886</v>
      </c>
      <c r="AG66" s="17">
        <v>0.45670632291926</v>
      </c>
      <c r="AH66" s="17">
        <v>0.53487073901686599</v>
      </c>
      <c r="AI66" s="17"/>
      <c r="AJ66" s="17">
        <v>0.48490081357221998</v>
      </c>
      <c r="AK66" s="17">
        <v>0.45917237744827499</v>
      </c>
      <c r="AL66" s="17">
        <v>0.443980828788409</v>
      </c>
      <c r="AM66" s="17">
        <v>0.230438276179111</v>
      </c>
      <c r="AN66" s="17">
        <v>0.54029694286669505</v>
      </c>
      <c r="AO66" s="17"/>
      <c r="AP66" s="17">
        <v>0.48564802956877101</v>
      </c>
      <c r="AQ66" s="17">
        <v>0.47715578282111398</v>
      </c>
      <c r="AR66" s="17">
        <v>0.43845376266136998</v>
      </c>
      <c r="AS66" s="17"/>
      <c r="AT66" s="17">
        <v>0.453699056023943</v>
      </c>
      <c r="AU66" s="17">
        <v>0.51326699978871004</v>
      </c>
      <c r="AV66" s="17"/>
      <c r="AW66" s="17">
        <v>0.39170720547383397</v>
      </c>
      <c r="AX66" s="17">
        <v>0.49768857320689103</v>
      </c>
    </row>
    <row r="67" spans="2:50" x14ac:dyDescent="0.35">
      <c r="B67" t="s">
        <v>95</v>
      </c>
      <c r="C67" s="17">
        <v>8.1285516907916397E-2</v>
      </c>
      <c r="D67" s="17">
        <v>0.107855095511003</v>
      </c>
      <c r="E67" s="17">
        <v>5.67766774558928E-2</v>
      </c>
      <c r="F67" s="17"/>
      <c r="G67" s="17">
        <v>6.5715110448864897E-2</v>
      </c>
      <c r="H67" s="17">
        <v>0.120710990142957</v>
      </c>
      <c r="I67" s="17">
        <v>0.102084915161019</v>
      </c>
      <c r="J67" s="17">
        <v>5.1422372270082603E-2</v>
      </c>
      <c r="K67" s="17">
        <v>6.3844036066399601E-2</v>
      </c>
      <c r="L67" s="17">
        <v>7.8402528761358906E-2</v>
      </c>
      <c r="M67" s="17"/>
      <c r="N67" s="17">
        <v>7.1301475249497398E-2</v>
      </c>
      <c r="O67" s="17">
        <v>8.3801943120484196E-2</v>
      </c>
      <c r="P67" s="17">
        <v>0.10994963251449601</v>
      </c>
      <c r="Q67" s="17">
        <v>6.5245735358792897E-2</v>
      </c>
      <c r="R67" s="17"/>
      <c r="S67" s="17">
        <v>7.7549468768967095E-2</v>
      </c>
      <c r="T67" s="17">
        <v>7.4009273059070693E-2</v>
      </c>
      <c r="U67" s="17">
        <v>5.44278900572139E-2</v>
      </c>
      <c r="V67" s="17">
        <v>9.1527555278941103E-2</v>
      </c>
      <c r="W67" s="17">
        <v>8.2717943632272903E-2</v>
      </c>
      <c r="X67" s="17">
        <v>3.1643317449751199E-2</v>
      </c>
      <c r="Y67" s="17">
        <v>0.135638620797291</v>
      </c>
      <c r="Z67" s="17">
        <v>0.11989675523231599</v>
      </c>
      <c r="AA67" s="17">
        <v>9.1005849380390302E-2</v>
      </c>
      <c r="AB67" s="17" t="s">
        <v>74</v>
      </c>
      <c r="AC67" s="17" t="s">
        <v>74</v>
      </c>
      <c r="AD67" s="17" t="s">
        <v>74</v>
      </c>
      <c r="AE67" s="17"/>
      <c r="AF67" s="17">
        <v>9.0215974916899005E-2</v>
      </c>
      <c r="AG67" s="17">
        <v>6.6251110365302707E-2</v>
      </c>
      <c r="AH67" s="17">
        <v>7.81427230483423E-2</v>
      </c>
      <c r="AI67" s="17"/>
      <c r="AJ67" s="17">
        <v>8.4441090700943994E-2</v>
      </c>
      <c r="AK67" s="17">
        <v>5.4105811200848397E-2</v>
      </c>
      <c r="AL67" s="17">
        <v>0.111220280595948</v>
      </c>
      <c r="AM67" s="17">
        <v>0.147184535675392</v>
      </c>
      <c r="AN67" s="17">
        <v>6.3332876437535907E-2</v>
      </c>
      <c r="AO67" s="17"/>
      <c r="AP67" s="17">
        <v>8.6655995338721495E-2</v>
      </c>
      <c r="AQ67" s="17">
        <v>5.8528135329411E-2</v>
      </c>
      <c r="AR67" s="17">
        <v>9.4089661101160793E-2</v>
      </c>
      <c r="AS67" s="17"/>
      <c r="AT67" s="17">
        <v>8.1060928693676607E-2</v>
      </c>
      <c r="AU67" s="17">
        <v>7.9501573512049395E-2</v>
      </c>
      <c r="AV67" s="17"/>
      <c r="AW67" s="17">
        <v>6.7340046544558704E-2</v>
      </c>
      <c r="AX67" s="17">
        <v>8.5707010112288207E-2</v>
      </c>
    </row>
    <row r="68" spans="2:50" x14ac:dyDescent="0.35">
      <c r="B68" t="s">
        <v>96</v>
      </c>
      <c r="C68" s="17">
        <v>1.6577089516282201E-2</v>
      </c>
      <c r="D68" s="17">
        <v>9.3273180657820805E-3</v>
      </c>
      <c r="E68" s="17">
        <v>2.3413211987204401E-2</v>
      </c>
      <c r="F68" s="17"/>
      <c r="G68" s="17">
        <v>1.0690760942473201E-2</v>
      </c>
      <c r="H68" s="17">
        <v>9.5141674061342205E-3</v>
      </c>
      <c r="I68" s="17">
        <v>1.0079151515003401E-2</v>
      </c>
      <c r="J68" s="17">
        <v>5.7964635396828496E-3</v>
      </c>
      <c r="K68" s="17">
        <v>1.85934955044121E-2</v>
      </c>
      <c r="L68" s="17">
        <v>3.5276486733710997E-2</v>
      </c>
      <c r="M68" s="17"/>
      <c r="N68" s="17">
        <v>3.4546373586038502E-3</v>
      </c>
      <c r="O68" s="17">
        <v>2.46999994903753E-2</v>
      </c>
      <c r="P68" s="17">
        <v>1.9704584559850399E-2</v>
      </c>
      <c r="Q68" s="17">
        <v>1.54216102525884E-2</v>
      </c>
      <c r="R68" s="17"/>
      <c r="S68" s="17">
        <v>1.30998515849538E-2</v>
      </c>
      <c r="T68" s="17">
        <v>1.8276264184222998E-2</v>
      </c>
      <c r="U68" s="17">
        <v>2.4170263603904701E-2</v>
      </c>
      <c r="V68" s="17">
        <v>5.8935306229346701E-2</v>
      </c>
      <c r="W68" s="17">
        <v>9.2577967841582006E-3</v>
      </c>
      <c r="X68" s="17">
        <v>0</v>
      </c>
      <c r="Y68" s="17">
        <v>9.9115705605439999E-3</v>
      </c>
      <c r="Z68" s="17">
        <v>0</v>
      </c>
      <c r="AA68" s="17">
        <v>6.2784575640793504E-3</v>
      </c>
      <c r="AB68" s="17" t="s">
        <v>74</v>
      </c>
      <c r="AC68" s="17" t="s">
        <v>74</v>
      </c>
      <c r="AD68" s="17" t="s">
        <v>74</v>
      </c>
      <c r="AE68" s="17"/>
      <c r="AF68" s="17">
        <v>2.1147414838713699E-2</v>
      </c>
      <c r="AG68" s="17">
        <v>1.6154881742229499E-2</v>
      </c>
      <c r="AH68" s="17">
        <v>1.3713428212220101E-2</v>
      </c>
      <c r="AI68" s="17"/>
      <c r="AJ68" s="17">
        <v>2.5095256722846199E-2</v>
      </c>
      <c r="AK68" s="17">
        <v>9.8436111479546107E-3</v>
      </c>
      <c r="AL68" s="17">
        <v>1.3464313028850001E-2</v>
      </c>
      <c r="AM68" s="17">
        <v>0</v>
      </c>
      <c r="AN68" s="17">
        <v>1.20888116407537E-2</v>
      </c>
      <c r="AO68" s="17"/>
      <c r="AP68" s="17">
        <v>3.2285026896051103E-2</v>
      </c>
      <c r="AQ68" s="17">
        <v>7.9152513688746807E-3</v>
      </c>
      <c r="AR68" s="17">
        <v>2.0639543224822698E-2</v>
      </c>
      <c r="AS68" s="17"/>
      <c r="AT68" s="17">
        <v>1.6090539430294301E-2</v>
      </c>
      <c r="AU68" s="17">
        <v>1.76801975264207E-2</v>
      </c>
      <c r="AV68" s="17"/>
      <c r="AW68" s="17">
        <v>3.39059336056621E-3</v>
      </c>
      <c r="AX68" s="17">
        <v>2.07579454948063E-2</v>
      </c>
    </row>
    <row r="69" spans="2:50" x14ac:dyDescent="0.35">
      <c r="B69" t="s">
        <v>97</v>
      </c>
      <c r="C69" s="17">
        <v>4.5063344787817702E-3</v>
      </c>
      <c r="D69" s="17">
        <v>3.33593369736434E-3</v>
      </c>
      <c r="E69" s="17">
        <v>5.6169750470396098E-3</v>
      </c>
      <c r="F69" s="17"/>
      <c r="G69" s="17">
        <v>0</v>
      </c>
      <c r="H69" s="17">
        <v>1.21401798816434E-2</v>
      </c>
      <c r="I69" s="17">
        <v>0</v>
      </c>
      <c r="J69" s="17">
        <v>0</v>
      </c>
      <c r="K69" s="17">
        <v>1.07529476504121E-2</v>
      </c>
      <c r="L69" s="17">
        <v>3.1156251994681602E-3</v>
      </c>
      <c r="M69" s="17"/>
      <c r="N69" s="17">
        <v>9.0954428652340897E-3</v>
      </c>
      <c r="O69" s="17">
        <v>7.9598472725424703E-3</v>
      </c>
      <c r="P69" s="17">
        <v>0</v>
      </c>
      <c r="Q69" s="17">
        <v>0</v>
      </c>
      <c r="R69" s="17"/>
      <c r="S69" s="17">
        <v>0</v>
      </c>
      <c r="T69" s="17">
        <v>0</v>
      </c>
      <c r="U69" s="17">
        <v>0</v>
      </c>
      <c r="V69" s="17">
        <v>1.42121140495625E-2</v>
      </c>
      <c r="W69" s="17">
        <v>0</v>
      </c>
      <c r="X69" s="17">
        <v>1.9613826999973698E-2</v>
      </c>
      <c r="Y69" s="17">
        <v>0</v>
      </c>
      <c r="Z69" s="17">
        <v>0</v>
      </c>
      <c r="AA69" s="17">
        <v>6.7676429350424401E-3</v>
      </c>
      <c r="AB69" s="17" t="s">
        <v>74</v>
      </c>
      <c r="AC69" s="17" t="s">
        <v>74</v>
      </c>
      <c r="AD69" s="17" t="s">
        <v>74</v>
      </c>
      <c r="AE69" s="17"/>
      <c r="AF69" s="17">
        <v>7.18259640142786E-3</v>
      </c>
      <c r="AG69" s="17">
        <v>4.0198803200499596E-3</v>
      </c>
      <c r="AH69" s="17">
        <v>0</v>
      </c>
      <c r="AI69" s="17"/>
      <c r="AJ69" s="17">
        <v>1.9947448628690099E-3</v>
      </c>
      <c r="AK69" s="17">
        <v>1.04784392623564E-2</v>
      </c>
      <c r="AL69" s="17">
        <v>1.22063824402707E-2</v>
      </c>
      <c r="AM69" s="17">
        <v>0</v>
      </c>
      <c r="AN69" s="17">
        <v>0</v>
      </c>
      <c r="AO69" s="17"/>
      <c r="AP69" s="17">
        <v>7.3496804604411704E-3</v>
      </c>
      <c r="AQ69" s="17">
        <v>7.5691050750435604E-3</v>
      </c>
      <c r="AR69" s="17">
        <v>0</v>
      </c>
      <c r="AS69" s="17"/>
      <c r="AT69" s="17">
        <v>5.3669651674622997E-3</v>
      </c>
      <c r="AU69" s="17">
        <v>2.72683539002125E-3</v>
      </c>
      <c r="AV69" s="17"/>
      <c r="AW69" s="17">
        <v>8.5615641048204898E-3</v>
      </c>
      <c r="AX69" s="17">
        <v>3.2206001316055E-3</v>
      </c>
    </row>
    <row r="70" spans="2:50" x14ac:dyDescent="0.35">
      <c r="B70" t="s">
        <v>70</v>
      </c>
      <c r="C70" s="17">
        <v>1.19968198652095E-2</v>
      </c>
      <c r="D70" s="17">
        <v>1.08421960113074E-2</v>
      </c>
      <c r="E70" s="17">
        <v>1.3121450431844E-2</v>
      </c>
      <c r="F70" s="17"/>
      <c r="G70" s="17">
        <v>0</v>
      </c>
      <c r="H70" s="17">
        <v>0</v>
      </c>
      <c r="I70" s="17">
        <v>9.9524480521852397E-3</v>
      </c>
      <c r="J70" s="17">
        <v>1.28390103836785E-2</v>
      </c>
      <c r="K70" s="17">
        <v>1.5155367548809501E-2</v>
      </c>
      <c r="L70" s="17">
        <v>2.4764267097047599E-2</v>
      </c>
      <c r="M70" s="17"/>
      <c r="N70" s="17">
        <v>1.33847863885228E-2</v>
      </c>
      <c r="O70" s="17">
        <v>7.0107771449260999E-3</v>
      </c>
      <c r="P70" s="17">
        <v>3.36970377112849E-3</v>
      </c>
      <c r="Q70" s="17">
        <v>1.97245259295891E-2</v>
      </c>
      <c r="R70" s="17"/>
      <c r="S70" s="17">
        <v>7.0105888527157798E-3</v>
      </c>
      <c r="T70" s="17">
        <v>3.1063151286222401E-2</v>
      </c>
      <c r="U70" s="17">
        <v>7.5053773413356999E-3</v>
      </c>
      <c r="V70" s="17">
        <v>1.55842857682746E-2</v>
      </c>
      <c r="W70" s="17">
        <v>0</v>
      </c>
      <c r="X70" s="17">
        <v>0</v>
      </c>
      <c r="Y70" s="17">
        <v>2.4923070179148799E-2</v>
      </c>
      <c r="Z70" s="17">
        <v>0</v>
      </c>
      <c r="AA70" s="17">
        <v>7.0237799225481203E-3</v>
      </c>
      <c r="AB70" s="17" t="s">
        <v>74</v>
      </c>
      <c r="AC70" s="17" t="s">
        <v>74</v>
      </c>
      <c r="AD70" s="17" t="s">
        <v>74</v>
      </c>
      <c r="AE70" s="17"/>
      <c r="AF70" s="17">
        <v>1.77027830923518E-2</v>
      </c>
      <c r="AG70" s="17">
        <v>1.2193472015081501E-2</v>
      </c>
      <c r="AH70" s="17">
        <v>0</v>
      </c>
      <c r="AI70" s="17"/>
      <c r="AJ70" s="17">
        <v>1.05000226728688E-2</v>
      </c>
      <c r="AK70" s="17">
        <v>1.58225723300238E-2</v>
      </c>
      <c r="AL70" s="17">
        <v>3.5242666744295298E-2</v>
      </c>
      <c r="AM70" s="17">
        <v>0</v>
      </c>
      <c r="AN70" s="17">
        <v>6.2216737082886201E-3</v>
      </c>
      <c r="AO70" s="17"/>
      <c r="AP70" s="17">
        <v>8.6114049809645904E-3</v>
      </c>
      <c r="AQ70" s="17">
        <v>1.14294418782072E-2</v>
      </c>
      <c r="AR70" s="17">
        <v>3.49660718815588E-2</v>
      </c>
      <c r="AS70" s="17"/>
      <c r="AT70" s="17">
        <v>5.67159782922838E-3</v>
      </c>
      <c r="AU70" s="17">
        <v>2.5304308702149499E-2</v>
      </c>
      <c r="AV70" s="17"/>
      <c r="AW70" s="17">
        <v>5.8863564313827504E-3</v>
      </c>
      <c r="AX70" s="17">
        <v>1.3934178150321001E-2</v>
      </c>
    </row>
    <row r="71" spans="2:50" x14ac:dyDescent="0.35">
      <c r="B71" t="s">
        <v>98</v>
      </c>
      <c r="C71" s="17">
        <v>0.88563423923180995</v>
      </c>
      <c r="D71" s="17">
        <v>0.86863945671454301</v>
      </c>
      <c r="E71" s="17">
        <v>0.90107168507801905</v>
      </c>
      <c r="F71" s="17"/>
      <c r="G71" s="17">
        <v>0.92359412860866197</v>
      </c>
      <c r="H71" s="17">
        <v>0.85763466256926502</v>
      </c>
      <c r="I71" s="17">
        <v>0.87788348527179205</v>
      </c>
      <c r="J71" s="17">
        <v>0.92994215380655598</v>
      </c>
      <c r="K71" s="17">
        <v>0.89165415322996699</v>
      </c>
      <c r="L71" s="17">
        <v>0.85844109220841402</v>
      </c>
      <c r="M71" s="17"/>
      <c r="N71" s="17">
        <v>0.90276365813814197</v>
      </c>
      <c r="O71" s="17">
        <v>0.87652743297167202</v>
      </c>
      <c r="P71" s="17">
        <v>0.86697607915452501</v>
      </c>
      <c r="Q71" s="17">
        <v>0.89960812845903004</v>
      </c>
      <c r="R71" s="17"/>
      <c r="S71" s="17">
        <v>0.90234009079336297</v>
      </c>
      <c r="T71" s="17">
        <v>0.87665131147048403</v>
      </c>
      <c r="U71" s="17">
        <v>0.91389646899754595</v>
      </c>
      <c r="V71" s="17">
        <v>0.81974073867387498</v>
      </c>
      <c r="W71" s="17">
        <v>0.90802425958356903</v>
      </c>
      <c r="X71" s="17">
        <v>0.94874285555027504</v>
      </c>
      <c r="Y71" s="17">
        <v>0.82952673846301594</v>
      </c>
      <c r="Z71" s="17">
        <v>0.88010324476768398</v>
      </c>
      <c r="AA71" s="17">
        <v>0.88892427019793996</v>
      </c>
      <c r="AB71" s="17" t="s">
        <v>74</v>
      </c>
      <c r="AC71" s="17" t="s">
        <v>74</v>
      </c>
      <c r="AD71" s="17" t="s">
        <v>74</v>
      </c>
      <c r="AE71" s="17"/>
      <c r="AF71" s="17">
        <v>0.863751230750608</v>
      </c>
      <c r="AG71" s="17">
        <v>0.90138065555733604</v>
      </c>
      <c r="AH71" s="17">
        <v>0.90814384873943799</v>
      </c>
      <c r="AI71" s="17"/>
      <c r="AJ71" s="17">
        <v>0.87796888504047199</v>
      </c>
      <c r="AK71" s="17">
        <v>0.90974956605881696</v>
      </c>
      <c r="AL71" s="17">
        <v>0.82786635719063595</v>
      </c>
      <c r="AM71" s="17">
        <v>0.85281546432460797</v>
      </c>
      <c r="AN71" s="17">
        <v>0.91835663821342195</v>
      </c>
      <c r="AO71" s="17"/>
      <c r="AP71" s="17">
        <v>0.86509789232382195</v>
      </c>
      <c r="AQ71" s="17">
        <v>0.91455806634846304</v>
      </c>
      <c r="AR71" s="17">
        <v>0.85030472379245803</v>
      </c>
      <c r="AS71" s="17"/>
      <c r="AT71" s="17">
        <v>0.89180996887933905</v>
      </c>
      <c r="AU71" s="17">
        <v>0.87478708486935897</v>
      </c>
      <c r="AV71" s="17"/>
      <c r="AW71" s="17">
        <v>0.91482143955867201</v>
      </c>
      <c r="AX71" s="17">
        <v>0.87638026611097897</v>
      </c>
    </row>
    <row r="72" spans="2:50" x14ac:dyDescent="0.35">
      <c r="B72" t="s">
        <v>99</v>
      </c>
      <c r="C72" s="17">
        <v>2.1083423995064E-2</v>
      </c>
      <c r="D72" s="17">
        <v>1.2663251763146401E-2</v>
      </c>
      <c r="E72" s="17">
        <v>2.9030187034243999E-2</v>
      </c>
      <c r="F72" s="17"/>
      <c r="G72" s="17">
        <v>1.0690760942473201E-2</v>
      </c>
      <c r="H72" s="17">
        <v>2.1654347287777601E-2</v>
      </c>
      <c r="I72" s="17">
        <v>1.0079151515003401E-2</v>
      </c>
      <c r="J72" s="17">
        <v>5.7964635396828496E-3</v>
      </c>
      <c r="K72" s="17">
        <v>2.9346443154824101E-2</v>
      </c>
      <c r="L72" s="17">
        <v>3.83921119331792E-2</v>
      </c>
      <c r="M72" s="17"/>
      <c r="N72" s="17">
        <v>1.25500802238379E-2</v>
      </c>
      <c r="O72" s="17">
        <v>3.2659846762917798E-2</v>
      </c>
      <c r="P72" s="17">
        <v>1.9704584559850399E-2</v>
      </c>
      <c r="Q72" s="17">
        <v>1.54216102525884E-2</v>
      </c>
      <c r="R72" s="17"/>
      <c r="S72" s="17">
        <v>1.30998515849538E-2</v>
      </c>
      <c r="T72" s="17">
        <v>1.8276264184222998E-2</v>
      </c>
      <c r="U72" s="17">
        <v>2.4170263603904701E-2</v>
      </c>
      <c r="V72" s="17">
        <v>7.3147420278909206E-2</v>
      </c>
      <c r="W72" s="17">
        <v>9.2577967841582006E-3</v>
      </c>
      <c r="X72" s="17">
        <v>1.9613826999973698E-2</v>
      </c>
      <c r="Y72" s="17">
        <v>9.9115705605439999E-3</v>
      </c>
      <c r="Z72" s="17">
        <v>0</v>
      </c>
      <c r="AA72" s="17">
        <v>1.3046100499121799E-2</v>
      </c>
      <c r="AB72" s="17" t="s">
        <v>74</v>
      </c>
      <c r="AC72" s="17" t="s">
        <v>74</v>
      </c>
      <c r="AD72" s="17" t="s">
        <v>74</v>
      </c>
      <c r="AE72" s="17"/>
      <c r="AF72" s="17">
        <v>2.83300112401416E-2</v>
      </c>
      <c r="AG72" s="17">
        <v>2.0174762062279399E-2</v>
      </c>
      <c r="AH72" s="17">
        <v>1.3713428212220101E-2</v>
      </c>
      <c r="AI72" s="17"/>
      <c r="AJ72" s="17">
        <v>2.7090001585715201E-2</v>
      </c>
      <c r="AK72" s="17">
        <v>2.0322050410311002E-2</v>
      </c>
      <c r="AL72" s="17">
        <v>2.5670695469120701E-2</v>
      </c>
      <c r="AM72" s="17">
        <v>0</v>
      </c>
      <c r="AN72" s="17">
        <v>1.20888116407537E-2</v>
      </c>
      <c r="AO72" s="17"/>
      <c r="AP72" s="17">
        <v>3.9634707356492202E-2</v>
      </c>
      <c r="AQ72" s="17">
        <v>1.54843564439182E-2</v>
      </c>
      <c r="AR72" s="17">
        <v>2.0639543224822698E-2</v>
      </c>
      <c r="AS72" s="17"/>
      <c r="AT72" s="17">
        <v>2.14575045977566E-2</v>
      </c>
      <c r="AU72" s="17">
        <v>2.0407032916442001E-2</v>
      </c>
      <c r="AV72" s="17"/>
      <c r="AW72" s="17">
        <v>1.1952157465386699E-2</v>
      </c>
      <c r="AX72" s="17">
        <v>2.3978545626411801E-2</v>
      </c>
    </row>
    <row r="73" spans="2:50" x14ac:dyDescent="0.35">
      <c r="B73" t="s">
        <v>100</v>
      </c>
      <c r="C73" s="17">
        <v>0.86455081523674604</v>
      </c>
      <c r="D73" s="17">
        <v>0.85597620495139704</v>
      </c>
      <c r="E73" s="17">
        <v>0.87204149804377495</v>
      </c>
      <c r="F73" s="17"/>
      <c r="G73" s="17">
        <v>0.91290336766618896</v>
      </c>
      <c r="H73" s="17">
        <v>0.83598031528148797</v>
      </c>
      <c r="I73" s="17">
        <v>0.867804333756788</v>
      </c>
      <c r="J73" s="17">
        <v>0.92414569026687299</v>
      </c>
      <c r="K73" s="17">
        <v>0.86230771007514295</v>
      </c>
      <c r="L73" s="17">
        <v>0.82004898027523498</v>
      </c>
      <c r="M73" s="17"/>
      <c r="N73" s="17">
        <v>0.890213577914304</v>
      </c>
      <c r="O73" s="17">
        <v>0.84386758620875402</v>
      </c>
      <c r="P73" s="17">
        <v>0.84727149459467399</v>
      </c>
      <c r="Q73" s="17">
        <v>0.88418651820644101</v>
      </c>
      <c r="R73" s="17"/>
      <c r="S73" s="17">
        <v>0.88924023920841</v>
      </c>
      <c r="T73" s="17">
        <v>0.85837504728626102</v>
      </c>
      <c r="U73" s="17">
        <v>0.889726205393641</v>
      </c>
      <c r="V73" s="17">
        <v>0.74659331839496601</v>
      </c>
      <c r="W73" s="17">
        <v>0.89876646279941097</v>
      </c>
      <c r="X73" s="17">
        <v>0.92912902855030199</v>
      </c>
      <c r="Y73" s="17">
        <v>0.81961516790247202</v>
      </c>
      <c r="Z73" s="17">
        <v>0.88010324476768398</v>
      </c>
      <c r="AA73" s="17">
        <v>0.87587816969881804</v>
      </c>
      <c r="AB73" s="17" t="s">
        <v>74</v>
      </c>
      <c r="AC73" s="17" t="s">
        <v>74</v>
      </c>
      <c r="AD73" s="17" t="s">
        <v>74</v>
      </c>
      <c r="AE73" s="17"/>
      <c r="AF73" s="17">
        <v>0.835421219510466</v>
      </c>
      <c r="AG73" s="17">
        <v>0.88120589349505696</v>
      </c>
      <c r="AH73" s="17">
        <v>0.894430420527218</v>
      </c>
      <c r="AI73" s="17"/>
      <c r="AJ73" s="17">
        <v>0.85087888345475704</v>
      </c>
      <c r="AK73" s="17">
        <v>0.88942751564850597</v>
      </c>
      <c r="AL73" s="17">
        <v>0.80219566172151602</v>
      </c>
      <c r="AM73" s="17">
        <v>0.85281546432460797</v>
      </c>
      <c r="AN73" s="17">
        <v>0.90626782657266802</v>
      </c>
      <c r="AO73" s="17"/>
      <c r="AP73" s="17">
        <v>0.82546318496732896</v>
      </c>
      <c r="AQ73" s="17">
        <v>0.89907370990454505</v>
      </c>
      <c r="AR73" s="17">
        <v>0.82966518056763505</v>
      </c>
      <c r="AS73" s="17"/>
      <c r="AT73" s="17">
        <v>0.87035246428158197</v>
      </c>
      <c r="AU73" s="17">
        <v>0.854380051952917</v>
      </c>
      <c r="AV73" s="17"/>
      <c r="AW73" s="17">
        <v>0.90286928209328499</v>
      </c>
      <c r="AX73" s="17">
        <v>0.85240172048456697</v>
      </c>
    </row>
    <row r="74" spans="2:50" x14ac:dyDescent="0.35">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row>
    <row r="75" spans="2:50" x14ac:dyDescent="0.35">
      <c r="B75" s="6" t="s">
        <v>105</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row>
    <row r="76" spans="2:50" x14ac:dyDescent="0.35">
      <c r="B76" s="24" t="s">
        <v>76</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row>
    <row r="77" spans="2:50" x14ac:dyDescent="0.35">
      <c r="B77" t="s">
        <v>93</v>
      </c>
      <c r="C77" s="17">
        <v>0.120016503766043</v>
      </c>
      <c r="D77" s="17">
        <v>0.132859345381274</v>
      </c>
      <c r="E77" s="17">
        <v>0.108479363307601</v>
      </c>
      <c r="F77" s="17"/>
      <c r="G77" s="17">
        <v>0.145967618542656</v>
      </c>
      <c r="H77" s="17">
        <v>0.168060258369013</v>
      </c>
      <c r="I77" s="17">
        <v>0.16562947848429699</v>
      </c>
      <c r="J77" s="17">
        <v>9.6544145856844593E-2</v>
      </c>
      <c r="K77" s="17">
        <v>6.7951821313508007E-2</v>
      </c>
      <c r="L77" s="17">
        <v>9.38943481925478E-2</v>
      </c>
      <c r="M77" s="17"/>
      <c r="N77" s="17">
        <v>0.11511114491421</v>
      </c>
      <c r="O77" s="17">
        <v>0.10477034581455701</v>
      </c>
      <c r="P77" s="17">
        <v>0.12500051466614601</v>
      </c>
      <c r="Q77" s="17">
        <v>0.13814024414921799</v>
      </c>
      <c r="R77" s="17"/>
      <c r="S77" s="17">
        <v>0.17029881084717999</v>
      </c>
      <c r="T77" s="17">
        <v>0.100087994036499</v>
      </c>
      <c r="U77" s="17">
        <v>5.9021810034665799E-2</v>
      </c>
      <c r="V77" s="17">
        <v>0.111404888839917</v>
      </c>
      <c r="W77" s="17">
        <v>0.12019900925752899</v>
      </c>
      <c r="X77" s="17">
        <v>0.103003729721392</v>
      </c>
      <c r="Y77" s="17">
        <v>0.12845957242431399</v>
      </c>
      <c r="Z77" s="17">
        <v>0.123265266432954</v>
      </c>
      <c r="AA77" s="17">
        <v>0.14561607646604499</v>
      </c>
      <c r="AB77" s="17" t="s">
        <v>74</v>
      </c>
      <c r="AC77" s="17" t="s">
        <v>74</v>
      </c>
      <c r="AD77" s="17" t="s">
        <v>74</v>
      </c>
      <c r="AE77" s="17"/>
      <c r="AF77" s="17">
        <v>0.13796657657553199</v>
      </c>
      <c r="AG77" s="17">
        <v>0.110235326117041</v>
      </c>
      <c r="AH77" s="17">
        <v>0.107701598724873</v>
      </c>
      <c r="AI77" s="17"/>
      <c r="AJ77" s="17">
        <v>0.12672489700287701</v>
      </c>
      <c r="AK77" s="17">
        <v>0.14567652126049799</v>
      </c>
      <c r="AL77" s="17">
        <v>6.7362090552155099E-2</v>
      </c>
      <c r="AM77" s="17">
        <v>0</v>
      </c>
      <c r="AN77" s="17">
        <v>7.5191961503893498E-2</v>
      </c>
      <c r="AO77" s="17"/>
      <c r="AP77" s="17">
        <v>0.154142386929634</v>
      </c>
      <c r="AQ77" s="17">
        <v>0.13018957996382099</v>
      </c>
      <c r="AR77" s="17">
        <v>8.2502296711764303E-2</v>
      </c>
      <c r="AS77" s="17"/>
      <c r="AT77" s="17">
        <v>0.11662779620757199</v>
      </c>
      <c r="AU77" s="17">
        <v>0.12264619868774899</v>
      </c>
      <c r="AV77" s="17"/>
      <c r="AW77" s="17">
        <v>0.13198866746171201</v>
      </c>
      <c r="AX77" s="17">
        <v>0.116220659019127</v>
      </c>
    </row>
    <row r="78" spans="2:50" x14ac:dyDescent="0.35">
      <c r="B78" t="s">
        <v>94</v>
      </c>
      <c r="C78" s="17">
        <v>0.32307734431707502</v>
      </c>
      <c r="D78" s="17">
        <v>0.331138723593425</v>
      </c>
      <c r="E78" s="17">
        <v>0.31678572175237502</v>
      </c>
      <c r="F78" s="17"/>
      <c r="G78" s="17">
        <v>0.25030698136715301</v>
      </c>
      <c r="H78" s="17">
        <v>0.38593109256642</v>
      </c>
      <c r="I78" s="17">
        <v>0.32314909315602502</v>
      </c>
      <c r="J78" s="17">
        <v>0.31098248925595701</v>
      </c>
      <c r="K78" s="17">
        <v>0.28405149073387698</v>
      </c>
      <c r="L78" s="17">
        <v>0.34536677783534198</v>
      </c>
      <c r="M78" s="17"/>
      <c r="N78" s="17">
        <v>0.30995195318844998</v>
      </c>
      <c r="O78" s="17">
        <v>0.29696173710520501</v>
      </c>
      <c r="P78" s="17">
        <v>0.35415663861713398</v>
      </c>
      <c r="Q78" s="17">
        <v>0.34083076682022501</v>
      </c>
      <c r="R78" s="17"/>
      <c r="S78" s="17">
        <v>0.31153299579633598</v>
      </c>
      <c r="T78" s="17">
        <v>0.33997524789527001</v>
      </c>
      <c r="U78" s="17">
        <v>0.25299438577954297</v>
      </c>
      <c r="V78" s="17">
        <v>0.23594497954707</v>
      </c>
      <c r="W78" s="17">
        <v>0.30562511363140299</v>
      </c>
      <c r="X78" s="17">
        <v>0.40985969497513802</v>
      </c>
      <c r="Y78" s="17">
        <v>0.32776960212666101</v>
      </c>
      <c r="Z78" s="17">
        <v>0.40961202160431998</v>
      </c>
      <c r="AA78" s="17">
        <v>0.35029457808616399</v>
      </c>
      <c r="AB78" s="17" t="s">
        <v>74</v>
      </c>
      <c r="AC78" s="17" t="s">
        <v>74</v>
      </c>
      <c r="AD78" s="17" t="s">
        <v>74</v>
      </c>
      <c r="AE78" s="17"/>
      <c r="AF78" s="17">
        <v>0.37416539809925498</v>
      </c>
      <c r="AG78" s="17">
        <v>0.28641937545728502</v>
      </c>
      <c r="AH78" s="17">
        <v>0.36457440774191602</v>
      </c>
      <c r="AI78" s="17"/>
      <c r="AJ78" s="17">
        <v>0.381955801722832</v>
      </c>
      <c r="AK78" s="17">
        <v>0.28895684697051799</v>
      </c>
      <c r="AL78" s="17">
        <v>0.291878261031775</v>
      </c>
      <c r="AM78" s="17">
        <v>0.45338586374666101</v>
      </c>
      <c r="AN78" s="17">
        <v>0.26641164714777699</v>
      </c>
      <c r="AO78" s="17"/>
      <c r="AP78" s="17">
        <v>0.41759432448683398</v>
      </c>
      <c r="AQ78" s="17">
        <v>0.29970055436825099</v>
      </c>
      <c r="AR78" s="17">
        <v>0.25761442782395599</v>
      </c>
      <c r="AS78" s="17"/>
      <c r="AT78" s="17">
        <v>0.35725941388813398</v>
      </c>
      <c r="AU78" s="17">
        <v>0.25313163813093098</v>
      </c>
      <c r="AV78" s="17"/>
      <c r="AW78" s="17">
        <v>0.37488467082973198</v>
      </c>
      <c r="AX78" s="17">
        <v>0.30665152746443902</v>
      </c>
    </row>
    <row r="79" spans="2:50" x14ac:dyDescent="0.35">
      <c r="B79" t="s">
        <v>95</v>
      </c>
      <c r="C79" s="17">
        <v>0.21611202055957399</v>
      </c>
      <c r="D79" s="17">
        <v>0.227383409152035</v>
      </c>
      <c r="E79" s="17">
        <v>0.20641144656987001</v>
      </c>
      <c r="F79" s="17"/>
      <c r="G79" s="17">
        <v>0.14634317838647301</v>
      </c>
      <c r="H79" s="17">
        <v>0.17833717975010299</v>
      </c>
      <c r="I79" s="17">
        <v>0.217123415926993</v>
      </c>
      <c r="J79" s="17">
        <v>0.20931434897031401</v>
      </c>
      <c r="K79" s="17">
        <v>0.30324595151275502</v>
      </c>
      <c r="L79" s="17">
        <v>0.21948712802783599</v>
      </c>
      <c r="M79" s="17"/>
      <c r="N79" s="17">
        <v>0.241359166031441</v>
      </c>
      <c r="O79" s="17">
        <v>0.246829810799329</v>
      </c>
      <c r="P79" s="17">
        <v>0.22907669171834599</v>
      </c>
      <c r="Q79" s="17">
        <v>0.148349417623617</v>
      </c>
      <c r="R79" s="17"/>
      <c r="S79" s="17">
        <v>0.11953797740485</v>
      </c>
      <c r="T79" s="17">
        <v>0.196861847688202</v>
      </c>
      <c r="U79" s="17">
        <v>0.26259566854717398</v>
      </c>
      <c r="V79" s="17">
        <v>0.28457546696560199</v>
      </c>
      <c r="W79" s="17">
        <v>0.27923488091658699</v>
      </c>
      <c r="X79" s="17">
        <v>0.24232407642718401</v>
      </c>
      <c r="Y79" s="17">
        <v>0.20992038258600201</v>
      </c>
      <c r="Z79" s="17">
        <v>0.21465679534231699</v>
      </c>
      <c r="AA79" s="17">
        <v>0.20420445031300999</v>
      </c>
      <c r="AB79" s="17" t="s">
        <v>74</v>
      </c>
      <c r="AC79" s="17" t="s">
        <v>74</v>
      </c>
      <c r="AD79" s="17" t="s">
        <v>74</v>
      </c>
      <c r="AE79" s="17"/>
      <c r="AF79" s="17">
        <v>0.18585723760615899</v>
      </c>
      <c r="AG79" s="17">
        <v>0.25642767878927902</v>
      </c>
      <c r="AH79" s="17">
        <v>0.214982280758483</v>
      </c>
      <c r="AI79" s="17"/>
      <c r="AJ79" s="17">
        <v>0.20997914474990401</v>
      </c>
      <c r="AK79" s="17">
        <v>0.20159604709944801</v>
      </c>
      <c r="AL79" s="17">
        <v>0.22649272809153101</v>
      </c>
      <c r="AM79" s="17">
        <v>0.13642448750727701</v>
      </c>
      <c r="AN79" s="17">
        <v>0.25406699724477699</v>
      </c>
      <c r="AO79" s="17"/>
      <c r="AP79" s="17">
        <v>0.18153427738955</v>
      </c>
      <c r="AQ79" s="17">
        <v>0.21200384044567699</v>
      </c>
      <c r="AR79" s="17">
        <v>0.242373719967413</v>
      </c>
      <c r="AS79" s="17"/>
      <c r="AT79" s="17">
        <v>0.21102718352875399</v>
      </c>
      <c r="AU79" s="17">
        <v>0.22785799421810399</v>
      </c>
      <c r="AV79" s="17"/>
      <c r="AW79" s="17">
        <v>0.19706174424179501</v>
      </c>
      <c r="AX79" s="17">
        <v>0.22215202244447199</v>
      </c>
    </row>
    <row r="80" spans="2:50" x14ac:dyDescent="0.35">
      <c r="B80" t="s">
        <v>96</v>
      </c>
      <c r="C80" s="17">
        <v>0.176419285357515</v>
      </c>
      <c r="D80" s="17">
        <v>0.14963893329640199</v>
      </c>
      <c r="E80" s="17">
        <v>0.199791979498844</v>
      </c>
      <c r="F80" s="17"/>
      <c r="G80" s="17">
        <v>0.219942791348572</v>
      </c>
      <c r="H80" s="17">
        <v>0.13152336488004901</v>
      </c>
      <c r="I80" s="17">
        <v>0.15817811150319</v>
      </c>
      <c r="J80" s="17">
        <v>0.18068841722337001</v>
      </c>
      <c r="K80" s="17">
        <v>0.165762547390777</v>
      </c>
      <c r="L80" s="17">
        <v>0.20652613619106899</v>
      </c>
      <c r="M80" s="17"/>
      <c r="N80" s="17">
        <v>0.173426539821844</v>
      </c>
      <c r="O80" s="17">
        <v>0.16960859862908401</v>
      </c>
      <c r="P80" s="17">
        <v>0.16977321525963401</v>
      </c>
      <c r="Q80" s="17">
        <v>0.190311435969135</v>
      </c>
      <c r="R80" s="17"/>
      <c r="S80" s="17">
        <v>0.20953272659511199</v>
      </c>
      <c r="T80" s="17">
        <v>0.178168542843752</v>
      </c>
      <c r="U80" s="17">
        <v>0.20750469647758099</v>
      </c>
      <c r="V80" s="17">
        <v>0.20936874489995599</v>
      </c>
      <c r="W80" s="17">
        <v>0.15905544334216301</v>
      </c>
      <c r="X80" s="17">
        <v>0.15285865997870399</v>
      </c>
      <c r="Y80" s="17">
        <v>0.16412445963289399</v>
      </c>
      <c r="Z80" s="17">
        <v>0.153412637590743</v>
      </c>
      <c r="AA80" s="17">
        <v>0.13042231765197601</v>
      </c>
      <c r="AB80" s="17" t="s">
        <v>74</v>
      </c>
      <c r="AC80" s="17" t="s">
        <v>74</v>
      </c>
      <c r="AD80" s="17" t="s">
        <v>74</v>
      </c>
      <c r="AE80" s="17"/>
      <c r="AF80" s="17">
        <v>0.15806144647013701</v>
      </c>
      <c r="AG80" s="17">
        <v>0.173849560633243</v>
      </c>
      <c r="AH80" s="17">
        <v>0.18253473153046301</v>
      </c>
      <c r="AI80" s="17"/>
      <c r="AJ80" s="17">
        <v>0.157355608589896</v>
      </c>
      <c r="AK80" s="17">
        <v>0.16447790942801299</v>
      </c>
      <c r="AL80" s="17">
        <v>0.18918330374601799</v>
      </c>
      <c r="AM80" s="17">
        <v>0.16501949491330001</v>
      </c>
      <c r="AN80" s="17">
        <v>0.23087306200743599</v>
      </c>
      <c r="AO80" s="17"/>
      <c r="AP80" s="17">
        <v>0.16003101662045499</v>
      </c>
      <c r="AQ80" s="17">
        <v>0.17767195709085901</v>
      </c>
      <c r="AR80" s="17">
        <v>0.22638035044538801</v>
      </c>
      <c r="AS80" s="17"/>
      <c r="AT80" s="17">
        <v>0.18488062990383</v>
      </c>
      <c r="AU80" s="17">
        <v>0.159594690063246</v>
      </c>
      <c r="AV80" s="17"/>
      <c r="AW80" s="17">
        <v>0.137119880386388</v>
      </c>
      <c r="AX80" s="17">
        <v>0.188879392294623</v>
      </c>
    </row>
    <row r="81" spans="2:50" x14ac:dyDescent="0.35">
      <c r="B81" t="s">
        <v>97</v>
      </c>
      <c r="C81" s="17">
        <v>0.113796622694684</v>
      </c>
      <c r="D81" s="17">
        <v>0.11709009982928099</v>
      </c>
      <c r="E81" s="17">
        <v>0.10964249682728699</v>
      </c>
      <c r="F81" s="17"/>
      <c r="G81" s="17">
        <v>0.22241440102461599</v>
      </c>
      <c r="H81" s="17">
        <v>0.12638959713290501</v>
      </c>
      <c r="I81" s="17">
        <v>9.3124990883138803E-2</v>
      </c>
      <c r="J81" s="17">
        <v>0.141769596512376</v>
      </c>
      <c r="K81" s="17">
        <v>0.114041883356835</v>
      </c>
      <c r="L81" s="17">
        <v>5.01748944695002E-2</v>
      </c>
      <c r="M81" s="17"/>
      <c r="N81" s="17">
        <v>0.12530687735721999</v>
      </c>
      <c r="O81" s="17">
        <v>0.12876410997249199</v>
      </c>
      <c r="P81" s="17">
        <v>7.4234584194638006E-2</v>
      </c>
      <c r="Q81" s="17">
        <v>0.11802308009048899</v>
      </c>
      <c r="R81" s="17"/>
      <c r="S81" s="17">
        <v>0.14553349866054399</v>
      </c>
      <c r="T81" s="17">
        <v>0.12413257834092099</v>
      </c>
      <c r="U81" s="17">
        <v>0.14609389719529201</v>
      </c>
      <c r="V81" s="17">
        <v>9.4299254012274805E-2</v>
      </c>
      <c r="W81" s="17">
        <v>8.3011525101632594E-2</v>
      </c>
      <c r="X81" s="17">
        <v>7.4951495248909303E-2</v>
      </c>
      <c r="Y81" s="17">
        <v>0.11114993830743999</v>
      </c>
      <c r="Z81" s="17">
        <v>8.2864144980414195E-2</v>
      </c>
      <c r="AA81" s="17">
        <v>0.119141522084765</v>
      </c>
      <c r="AB81" s="17" t="s">
        <v>74</v>
      </c>
      <c r="AC81" s="17" t="s">
        <v>74</v>
      </c>
      <c r="AD81" s="17" t="s">
        <v>74</v>
      </c>
      <c r="AE81" s="17"/>
      <c r="AF81" s="17">
        <v>8.6956967827138396E-2</v>
      </c>
      <c r="AG81" s="17">
        <v>0.124598375261393</v>
      </c>
      <c r="AH81" s="17">
        <v>8.4676981906849802E-2</v>
      </c>
      <c r="AI81" s="17"/>
      <c r="AJ81" s="17">
        <v>7.7526912156479097E-2</v>
      </c>
      <c r="AK81" s="17">
        <v>0.159224379057814</v>
      </c>
      <c r="AL81" s="17">
        <v>0.109732325941873</v>
      </c>
      <c r="AM81" s="17">
        <v>0.19206862010189901</v>
      </c>
      <c r="AN81" s="17">
        <v>0.110145998251883</v>
      </c>
      <c r="AO81" s="17"/>
      <c r="AP81" s="17">
        <v>5.72536563763439E-2</v>
      </c>
      <c r="AQ81" s="17">
        <v>0.14687487796222401</v>
      </c>
      <c r="AR81" s="17">
        <v>7.4131962033867196E-2</v>
      </c>
      <c r="AS81" s="17"/>
      <c r="AT81" s="17">
        <v>0.10192465790762401</v>
      </c>
      <c r="AU81" s="17">
        <v>0.139237142176978</v>
      </c>
      <c r="AV81" s="17"/>
      <c r="AW81" s="17">
        <v>0.14904489589651701</v>
      </c>
      <c r="AX81" s="17">
        <v>0.102620950855228</v>
      </c>
    </row>
    <row r="82" spans="2:50" x14ac:dyDescent="0.35">
      <c r="B82" t="s">
        <v>70</v>
      </c>
      <c r="C82" s="17">
        <v>5.0578223305107903E-2</v>
      </c>
      <c r="D82" s="17">
        <v>4.1889488747582797E-2</v>
      </c>
      <c r="E82" s="17">
        <v>5.88889920440228E-2</v>
      </c>
      <c r="F82" s="17"/>
      <c r="G82" s="17">
        <v>1.50250293305303E-2</v>
      </c>
      <c r="H82" s="17">
        <v>9.7585073015092703E-3</v>
      </c>
      <c r="I82" s="17">
        <v>4.2794910046356598E-2</v>
      </c>
      <c r="J82" s="17">
        <v>6.0701002181138199E-2</v>
      </c>
      <c r="K82" s="17">
        <v>6.4946305692248393E-2</v>
      </c>
      <c r="L82" s="17">
        <v>8.4550715283703906E-2</v>
      </c>
      <c r="M82" s="17"/>
      <c r="N82" s="17">
        <v>3.4844318686836198E-2</v>
      </c>
      <c r="O82" s="17">
        <v>5.3065397679333097E-2</v>
      </c>
      <c r="P82" s="17">
        <v>4.77583555441028E-2</v>
      </c>
      <c r="Q82" s="17">
        <v>6.4345055347315702E-2</v>
      </c>
      <c r="R82" s="17"/>
      <c r="S82" s="17">
        <v>4.3563990695978598E-2</v>
      </c>
      <c r="T82" s="17">
        <v>6.07737891953554E-2</v>
      </c>
      <c r="U82" s="17">
        <v>7.1789541965743706E-2</v>
      </c>
      <c r="V82" s="17">
        <v>6.4406665735179294E-2</v>
      </c>
      <c r="W82" s="17">
        <v>5.2874027750684602E-2</v>
      </c>
      <c r="X82" s="17">
        <v>1.7002343648671502E-2</v>
      </c>
      <c r="Y82" s="17">
        <v>5.85760449226886E-2</v>
      </c>
      <c r="Z82" s="17">
        <v>1.6189134049251999E-2</v>
      </c>
      <c r="AA82" s="17">
        <v>5.0321055398040299E-2</v>
      </c>
      <c r="AB82" s="17" t="s">
        <v>74</v>
      </c>
      <c r="AC82" s="17" t="s">
        <v>74</v>
      </c>
      <c r="AD82" s="17" t="s">
        <v>74</v>
      </c>
      <c r="AE82" s="17"/>
      <c r="AF82" s="17">
        <v>5.6992373421778701E-2</v>
      </c>
      <c r="AG82" s="17">
        <v>4.8469683741759299E-2</v>
      </c>
      <c r="AH82" s="17">
        <v>4.5529999337415597E-2</v>
      </c>
      <c r="AI82" s="17"/>
      <c r="AJ82" s="17">
        <v>4.6457635778012402E-2</v>
      </c>
      <c r="AK82" s="17">
        <v>4.0068296183709301E-2</v>
      </c>
      <c r="AL82" s="17">
        <v>0.11535129063664699</v>
      </c>
      <c r="AM82" s="17">
        <v>5.3101533730863397E-2</v>
      </c>
      <c r="AN82" s="17">
        <v>6.3310333844233999E-2</v>
      </c>
      <c r="AO82" s="17"/>
      <c r="AP82" s="17">
        <v>2.9444338197183301E-2</v>
      </c>
      <c r="AQ82" s="17">
        <v>3.3559190169167703E-2</v>
      </c>
      <c r="AR82" s="17">
        <v>0.116997243017612</v>
      </c>
      <c r="AS82" s="17"/>
      <c r="AT82" s="17">
        <v>2.8280318564085499E-2</v>
      </c>
      <c r="AU82" s="17">
        <v>9.7532336722991303E-2</v>
      </c>
      <c r="AV82" s="17"/>
      <c r="AW82" s="17">
        <v>9.9001411838561901E-3</v>
      </c>
      <c r="AX82" s="17">
        <v>6.3475447922111794E-2</v>
      </c>
    </row>
    <row r="83" spans="2:50" x14ac:dyDescent="0.35">
      <c r="B83" t="s">
        <v>98</v>
      </c>
      <c r="C83" s="17">
        <v>0.44309384808311802</v>
      </c>
      <c r="D83" s="17">
        <v>0.46399806897469897</v>
      </c>
      <c r="E83" s="17">
        <v>0.42526508505997701</v>
      </c>
      <c r="F83" s="17"/>
      <c r="G83" s="17">
        <v>0.39627459990980901</v>
      </c>
      <c r="H83" s="17">
        <v>0.55399135093543295</v>
      </c>
      <c r="I83" s="17">
        <v>0.48877857164032201</v>
      </c>
      <c r="J83" s="17">
        <v>0.40752663511280202</v>
      </c>
      <c r="K83" s="17">
        <v>0.352003312047385</v>
      </c>
      <c r="L83" s="17">
        <v>0.43926112602789003</v>
      </c>
      <c r="M83" s="17"/>
      <c r="N83" s="17">
        <v>0.42506309810266002</v>
      </c>
      <c r="O83" s="17">
        <v>0.40173208291976198</v>
      </c>
      <c r="P83" s="17">
        <v>0.47915715328327901</v>
      </c>
      <c r="Q83" s="17">
        <v>0.478971010969443</v>
      </c>
      <c r="R83" s="17"/>
      <c r="S83" s="17">
        <v>0.48183180664351599</v>
      </c>
      <c r="T83" s="17">
        <v>0.44006324193176899</v>
      </c>
      <c r="U83" s="17">
        <v>0.31201619581420897</v>
      </c>
      <c r="V83" s="17">
        <v>0.347349868386987</v>
      </c>
      <c r="W83" s="17">
        <v>0.42582412288893301</v>
      </c>
      <c r="X83" s="17">
        <v>0.51286342469653101</v>
      </c>
      <c r="Y83" s="17">
        <v>0.456229174550975</v>
      </c>
      <c r="Z83" s="17">
        <v>0.53287728803727397</v>
      </c>
      <c r="AA83" s="17">
        <v>0.49591065455220901</v>
      </c>
      <c r="AB83" s="17" t="s">
        <v>74</v>
      </c>
      <c r="AC83" s="17" t="s">
        <v>74</v>
      </c>
      <c r="AD83" s="17" t="s">
        <v>74</v>
      </c>
      <c r="AE83" s="17"/>
      <c r="AF83" s="17">
        <v>0.51213197467478599</v>
      </c>
      <c r="AG83" s="17">
        <v>0.39665470157432597</v>
      </c>
      <c r="AH83" s="17">
        <v>0.47227600646678902</v>
      </c>
      <c r="AI83" s="17"/>
      <c r="AJ83" s="17">
        <v>0.50868069872570898</v>
      </c>
      <c r="AK83" s="17">
        <v>0.434633368231016</v>
      </c>
      <c r="AL83" s="17">
        <v>0.35924035158392997</v>
      </c>
      <c r="AM83" s="17">
        <v>0.45338586374666101</v>
      </c>
      <c r="AN83" s="17">
        <v>0.34160360865167</v>
      </c>
      <c r="AO83" s="17"/>
      <c r="AP83" s="17">
        <v>0.57173671141646798</v>
      </c>
      <c r="AQ83" s="17">
        <v>0.42989013433207302</v>
      </c>
      <c r="AR83" s="17">
        <v>0.34011672453572001</v>
      </c>
      <c r="AS83" s="17"/>
      <c r="AT83" s="17">
        <v>0.473887210095707</v>
      </c>
      <c r="AU83" s="17">
        <v>0.37577783681867999</v>
      </c>
      <c r="AV83" s="17"/>
      <c r="AW83" s="17">
        <v>0.50687333829144299</v>
      </c>
      <c r="AX83" s="17">
        <v>0.422872186483565</v>
      </c>
    </row>
    <row r="84" spans="2:50" x14ac:dyDescent="0.35">
      <c r="B84" t="s">
        <v>99</v>
      </c>
      <c r="C84" s="17">
        <v>0.29021590805219899</v>
      </c>
      <c r="D84" s="17">
        <v>0.26672903312568302</v>
      </c>
      <c r="E84" s="17">
        <v>0.30943447632613102</v>
      </c>
      <c r="F84" s="17"/>
      <c r="G84" s="17">
        <v>0.44235719237318799</v>
      </c>
      <c r="H84" s="17">
        <v>0.25791296201295499</v>
      </c>
      <c r="I84" s="17">
        <v>0.25130310238632902</v>
      </c>
      <c r="J84" s="17">
        <v>0.32245801373574601</v>
      </c>
      <c r="K84" s="17">
        <v>0.27980443074761202</v>
      </c>
      <c r="L84" s="17">
        <v>0.25670103066056899</v>
      </c>
      <c r="M84" s="17"/>
      <c r="N84" s="17">
        <v>0.29873341717906399</v>
      </c>
      <c r="O84" s="17">
        <v>0.298372708601576</v>
      </c>
      <c r="P84" s="17">
        <v>0.24400779945427201</v>
      </c>
      <c r="Q84" s="17">
        <v>0.30833451605962398</v>
      </c>
      <c r="R84" s="17"/>
      <c r="S84" s="17">
        <v>0.35506622525565501</v>
      </c>
      <c r="T84" s="17">
        <v>0.30230112118467301</v>
      </c>
      <c r="U84" s="17">
        <v>0.353598593672873</v>
      </c>
      <c r="V84" s="17">
        <v>0.30366799891223101</v>
      </c>
      <c r="W84" s="17">
        <v>0.24206696844379599</v>
      </c>
      <c r="X84" s="17">
        <v>0.227810155227613</v>
      </c>
      <c r="Y84" s="17">
        <v>0.27527439794033398</v>
      </c>
      <c r="Z84" s="17">
        <v>0.236276782571157</v>
      </c>
      <c r="AA84" s="17">
        <v>0.24956383973674101</v>
      </c>
      <c r="AB84" s="17" t="s">
        <v>74</v>
      </c>
      <c r="AC84" s="17" t="s">
        <v>74</v>
      </c>
      <c r="AD84" s="17" t="s">
        <v>74</v>
      </c>
      <c r="AE84" s="17"/>
      <c r="AF84" s="17">
        <v>0.245018414297276</v>
      </c>
      <c r="AG84" s="17">
        <v>0.29844793589463597</v>
      </c>
      <c r="AH84" s="17">
        <v>0.26721171343731298</v>
      </c>
      <c r="AI84" s="17"/>
      <c r="AJ84" s="17">
        <v>0.234882520746375</v>
      </c>
      <c r="AK84" s="17">
        <v>0.32370228848582699</v>
      </c>
      <c r="AL84" s="17">
        <v>0.29891562968789098</v>
      </c>
      <c r="AM84" s="17">
        <v>0.35708811501519799</v>
      </c>
      <c r="AN84" s="17">
        <v>0.341019060259318</v>
      </c>
      <c r="AO84" s="17"/>
      <c r="AP84" s="17">
        <v>0.21728467299679799</v>
      </c>
      <c r="AQ84" s="17">
        <v>0.32454683505308202</v>
      </c>
      <c r="AR84" s="17">
        <v>0.30051231247925497</v>
      </c>
      <c r="AS84" s="17"/>
      <c r="AT84" s="17">
        <v>0.28680528781145398</v>
      </c>
      <c r="AU84" s="17">
        <v>0.29883183224022403</v>
      </c>
      <c r="AV84" s="17"/>
      <c r="AW84" s="17">
        <v>0.28616477628290499</v>
      </c>
      <c r="AX84" s="17">
        <v>0.29150034314985102</v>
      </c>
    </row>
    <row r="85" spans="2:50" x14ac:dyDescent="0.35">
      <c r="B85" t="s">
        <v>100</v>
      </c>
      <c r="C85" s="17">
        <v>0.15287794003091901</v>
      </c>
      <c r="D85" s="17">
        <v>0.19726903584901601</v>
      </c>
      <c r="E85" s="17">
        <v>0.115830608733846</v>
      </c>
      <c r="F85" s="17"/>
      <c r="G85" s="17">
        <v>-4.6082592463378702E-2</v>
      </c>
      <c r="H85" s="17">
        <v>0.29607838892247801</v>
      </c>
      <c r="I85" s="17">
        <v>0.23747546925399399</v>
      </c>
      <c r="J85" s="17">
        <v>8.5068621377055703E-2</v>
      </c>
      <c r="K85" s="17">
        <v>7.2198881299772394E-2</v>
      </c>
      <c r="L85" s="17">
        <v>0.18256009536732101</v>
      </c>
      <c r="M85" s="17"/>
      <c r="N85" s="17">
        <v>0.126329680923596</v>
      </c>
      <c r="O85" s="17">
        <v>0.103359374318186</v>
      </c>
      <c r="P85" s="17">
        <v>0.23514935382900701</v>
      </c>
      <c r="Q85" s="17">
        <v>0.170636494909819</v>
      </c>
      <c r="R85" s="17"/>
      <c r="S85" s="17">
        <v>0.12676558138786101</v>
      </c>
      <c r="T85" s="17">
        <v>0.13776212074709601</v>
      </c>
      <c r="U85" s="17">
        <v>-4.1582397858663502E-2</v>
      </c>
      <c r="V85" s="17">
        <v>4.3681869474756302E-2</v>
      </c>
      <c r="W85" s="17">
        <v>0.18375715444513699</v>
      </c>
      <c r="X85" s="17">
        <v>0.28505326946891801</v>
      </c>
      <c r="Y85" s="17">
        <v>0.18095477661064099</v>
      </c>
      <c r="Z85" s="17">
        <v>0.29660050546611699</v>
      </c>
      <c r="AA85" s="17">
        <v>0.246346814815468</v>
      </c>
      <c r="AB85" s="17" t="s">
        <v>74</v>
      </c>
      <c r="AC85" s="17" t="s">
        <v>74</v>
      </c>
      <c r="AD85" s="17" t="s">
        <v>74</v>
      </c>
      <c r="AE85" s="17"/>
      <c r="AF85" s="17">
        <v>0.26711356037751099</v>
      </c>
      <c r="AG85" s="17">
        <v>9.8206765679690597E-2</v>
      </c>
      <c r="AH85" s="17">
        <v>0.20506429302947601</v>
      </c>
      <c r="AI85" s="17"/>
      <c r="AJ85" s="17">
        <v>0.27379817797933398</v>
      </c>
      <c r="AK85" s="17">
        <v>0.110931079745189</v>
      </c>
      <c r="AL85" s="17">
        <v>6.03247218960394E-2</v>
      </c>
      <c r="AM85" s="17">
        <v>9.6297748731463198E-2</v>
      </c>
      <c r="AN85" s="17">
        <v>5.8454839235161404E-4</v>
      </c>
      <c r="AO85" s="17"/>
      <c r="AP85" s="17">
        <v>0.35445203841966999</v>
      </c>
      <c r="AQ85" s="17">
        <v>0.10534329927899</v>
      </c>
      <c r="AR85" s="17">
        <v>3.9604412056465498E-2</v>
      </c>
      <c r="AS85" s="17"/>
      <c r="AT85" s="17">
        <v>0.18708192228425299</v>
      </c>
      <c r="AU85" s="17">
        <v>7.69460045784566E-2</v>
      </c>
      <c r="AV85" s="17"/>
      <c r="AW85" s="17">
        <v>0.220708562008538</v>
      </c>
      <c r="AX85" s="17">
        <v>0.13137184333371499</v>
      </c>
    </row>
    <row r="86" spans="2:50" x14ac:dyDescent="0.35">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row>
    <row r="87" spans="2:50" x14ac:dyDescent="0.35">
      <c r="B87" s="6" t="s">
        <v>106</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row>
    <row r="88" spans="2:50" x14ac:dyDescent="0.35">
      <c r="B88" s="24" t="s">
        <v>76</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row>
    <row r="89" spans="2:50" x14ac:dyDescent="0.35">
      <c r="B89" t="s">
        <v>93</v>
      </c>
      <c r="C89" s="17">
        <v>9.5985591709252097E-2</v>
      </c>
      <c r="D89" s="17">
        <v>0.10046406719859401</v>
      </c>
      <c r="E89" s="17">
        <v>9.2170053930459905E-2</v>
      </c>
      <c r="F89" s="17"/>
      <c r="G89" s="17">
        <v>9.1387706337965002E-2</v>
      </c>
      <c r="H89" s="17">
        <v>0.16336459851586799</v>
      </c>
      <c r="I89" s="17">
        <v>0.109545616945498</v>
      </c>
      <c r="J89" s="17">
        <v>4.6479199150613097E-2</v>
      </c>
      <c r="K89" s="17">
        <v>7.9577091499118194E-2</v>
      </c>
      <c r="L89" s="17">
        <v>8.6364410938897698E-2</v>
      </c>
      <c r="M89" s="17"/>
      <c r="N89" s="17">
        <v>7.0305826612730299E-2</v>
      </c>
      <c r="O89" s="17">
        <v>9.7978489575257094E-2</v>
      </c>
      <c r="P89" s="17">
        <v>0.13238436535192699</v>
      </c>
      <c r="Q89" s="17">
        <v>9.0758995670468995E-2</v>
      </c>
      <c r="R89" s="17"/>
      <c r="S89" s="17">
        <v>0.143632796691431</v>
      </c>
      <c r="T89" s="17">
        <v>3.7510334065277803E-2</v>
      </c>
      <c r="U89" s="17">
        <v>7.9510411772897305E-2</v>
      </c>
      <c r="V89" s="17">
        <v>6.0002088147705003E-2</v>
      </c>
      <c r="W89" s="17">
        <v>9.3574754052282105E-2</v>
      </c>
      <c r="X89" s="17">
        <v>0.120360265828461</v>
      </c>
      <c r="Y89" s="17">
        <v>0.12518988746849199</v>
      </c>
      <c r="Z89" s="17">
        <v>9.00634958096935E-2</v>
      </c>
      <c r="AA89" s="17">
        <v>0.117218283300785</v>
      </c>
      <c r="AB89" s="17" t="s">
        <v>74</v>
      </c>
      <c r="AC89" s="17" t="s">
        <v>74</v>
      </c>
      <c r="AD89" s="17" t="s">
        <v>74</v>
      </c>
      <c r="AE89" s="17"/>
      <c r="AF89" s="17">
        <v>9.3270722716214505E-2</v>
      </c>
      <c r="AG89" s="17">
        <v>0.106075992229891</v>
      </c>
      <c r="AH89" s="17">
        <v>9.4927393464357607E-2</v>
      </c>
      <c r="AI89" s="17"/>
      <c r="AJ89" s="17">
        <v>9.3972245764326598E-2</v>
      </c>
      <c r="AK89" s="17">
        <v>0.12929835797533001</v>
      </c>
      <c r="AL89" s="17">
        <v>0.117949613050974</v>
      </c>
      <c r="AM89" s="17">
        <v>0</v>
      </c>
      <c r="AN89" s="17">
        <v>7.5387600617828898E-2</v>
      </c>
      <c r="AO89" s="17"/>
      <c r="AP89" s="17">
        <v>0.13227999854612801</v>
      </c>
      <c r="AQ89" s="17">
        <v>0.100347775595196</v>
      </c>
      <c r="AR89" s="17">
        <v>7.97472911113319E-2</v>
      </c>
      <c r="AS89" s="17"/>
      <c r="AT89" s="17">
        <v>0.100472614862181</v>
      </c>
      <c r="AU89" s="17">
        <v>8.1999557591373104E-2</v>
      </c>
      <c r="AV89" s="17"/>
      <c r="AW89" s="17">
        <v>9.7485308092887801E-2</v>
      </c>
      <c r="AX89" s="17">
        <v>9.5510097830167603E-2</v>
      </c>
    </row>
    <row r="90" spans="2:50" x14ac:dyDescent="0.35">
      <c r="B90" t="s">
        <v>94</v>
      </c>
      <c r="C90" s="17">
        <v>0.30326235578114502</v>
      </c>
      <c r="D90" s="17">
        <v>0.32596050146780498</v>
      </c>
      <c r="E90" s="17">
        <v>0.28322145773714302</v>
      </c>
      <c r="F90" s="17"/>
      <c r="G90" s="17">
        <v>0.238481615992508</v>
      </c>
      <c r="H90" s="17">
        <v>0.32136069798913303</v>
      </c>
      <c r="I90" s="17">
        <v>0.33312515235747397</v>
      </c>
      <c r="J90" s="17">
        <v>0.32733864643288502</v>
      </c>
      <c r="K90" s="17">
        <v>0.25361205747600402</v>
      </c>
      <c r="L90" s="17">
        <v>0.314837121170566</v>
      </c>
      <c r="M90" s="17"/>
      <c r="N90" s="17">
        <v>0.380705010490831</v>
      </c>
      <c r="O90" s="17">
        <v>0.247948919834273</v>
      </c>
      <c r="P90" s="17">
        <v>0.305139427053572</v>
      </c>
      <c r="Q90" s="17">
        <v>0.27923379098727802</v>
      </c>
      <c r="R90" s="17"/>
      <c r="S90" s="17">
        <v>0.31740104865660401</v>
      </c>
      <c r="T90" s="17">
        <v>0.257991200347571</v>
      </c>
      <c r="U90" s="17">
        <v>0.20459829004367</v>
      </c>
      <c r="V90" s="17">
        <v>0.28933888760924897</v>
      </c>
      <c r="W90" s="17">
        <v>0.39174100082745</v>
      </c>
      <c r="X90" s="17">
        <v>0.40860828202326199</v>
      </c>
      <c r="Y90" s="17">
        <v>0.301739168305174</v>
      </c>
      <c r="Z90" s="17">
        <v>0.32893488285961803</v>
      </c>
      <c r="AA90" s="17">
        <v>0.27987248669975101</v>
      </c>
      <c r="AB90" s="17" t="s">
        <v>74</v>
      </c>
      <c r="AC90" s="17" t="s">
        <v>74</v>
      </c>
      <c r="AD90" s="17" t="s">
        <v>74</v>
      </c>
      <c r="AE90" s="17"/>
      <c r="AF90" s="17">
        <v>0.31571320944104603</v>
      </c>
      <c r="AG90" s="17">
        <v>0.317004785736138</v>
      </c>
      <c r="AH90" s="17">
        <v>0.30021354696068703</v>
      </c>
      <c r="AI90" s="17"/>
      <c r="AJ90" s="17">
        <v>0.35038842925682701</v>
      </c>
      <c r="AK90" s="17">
        <v>0.31936687923623402</v>
      </c>
      <c r="AL90" s="17">
        <v>0.24517773125977901</v>
      </c>
      <c r="AM90" s="17">
        <v>0.311727517340944</v>
      </c>
      <c r="AN90" s="17">
        <v>0.207209538284026</v>
      </c>
      <c r="AO90" s="17"/>
      <c r="AP90" s="17">
        <v>0.39002686744440002</v>
      </c>
      <c r="AQ90" s="17">
        <v>0.33405690242341501</v>
      </c>
      <c r="AR90" s="17">
        <v>0.27068771396504299</v>
      </c>
      <c r="AS90" s="17"/>
      <c r="AT90" s="17">
        <v>0.31550247654326502</v>
      </c>
      <c r="AU90" s="17">
        <v>0.27916796232549901</v>
      </c>
      <c r="AV90" s="17"/>
      <c r="AW90" s="17">
        <v>0.32676743896962301</v>
      </c>
      <c r="AX90" s="17">
        <v>0.29580993123911398</v>
      </c>
    </row>
    <row r="91" spans="2:50" x14ac:dyDescent="0.35">
      <c r="B91" t="s">
        <v>95</v>
      </c>
      <c r="C91" s="17">
        <v>0.28475502846253598</v>
      </c>
      <c r="D91" s="17">
        <v>0.29372129931198498</v>
      </c>
      <c r="E91" s="17">
        <v>0.27747110197980701</v>
      </c>
      <c r="F91" s="17"/>
      <c r="G91" s="17">
        <v>0.230998469918483</v>
      </c>
      <c r="H91" s="17">
        <v>0.248012633237572</v>
      </c>
      <c r="I91" s="17">
        <v>0.264338977045247</v>
      </c>
      <c r="J91" s="17">
        <v>0.32349080016326398</v>
      </c>
      <c r="K91" s="17">
        <v>0.33007222578385598</v>
      </c>
      <c r="L91" s="17">
        <v>0.29109758508414801</v>
      </c>
      <c r="M91" s="17"/>
      <c r="N91" s="17">
        <v>0.25255541751717803</v>
      </c>
      <c r="O91" s="17">
        <v>0.31541475230697702</v>
      </c>
      <c r="P91" s="17">
        <v>0.29131528576048699</v>
      </c>
      <c r="Q91" s="17">
        <v>0.28132096078609498</v>
      </c>
      <c r="R91" s="17"/>
      <c r="S91" s="17">
        <v>0.277782405387621</v>
      </c>
      <c r="T91" s="17">
        <v>0.30212690100265499</v>
      </c>
      <c r="U91" s="17">
        <v>0.30435172375761499</v>
      </c>
      <c r="V91" s="17">
        <v>0.36060717011551202</v>
      </c>
      <c r="W91" s="17">
        <v>0.18768562640236799</v>
      </c>
      <c r="X91" s="17">
        <v>0.22489116479813601</v>
      </c>
      <c r="Y91" s="17">
        <v>0.23510539579919401</v>
      </c>
      <c r="Z91" s="17">
        <v>0.30097196579450403</v>
      </c>
      <c r="AA91" s="17">
        <v>0.33602678062270502</v>
      </c>
      <c r="AB91" s="17" t="s">
        <v>74</v>
      </c>
      <c r="AC91" s="17" t="s">
        <v>74</v>
      </c>
      <c r="AD91" s="17" t="s">
        <v>74</v>
      </c>
      <c r="AE91" s="17"/>
      <c r="AF91" s="17">
        <v>0.28978192804411701</v>
      </c>
      <c r="AG91" s="17">
        <v>0.285584158195482</v>
      </c>
      <c r="AH91" s="17">
        <v>0.30311130620339899</v>
      </c>
      <c r="AI91" s="17"/>
      <c r="AJ91" s="17">
        <v>0.30222626183479301</v>
      </c>
      <c r="AK91" s="17">
        <v>0.24978496450241899</v>
      </c>
      <c r="AL91" s="17">
        <v>0.24153513074642699</v>
      </c>
      <c r="AM91" s="17">
        <v>8.3337654969824607E-2</v>
      </c>
      <c r="AN91" s="17">
        <v>0.321222554768677</v>
      </c>
      <c r="AO91" s="17"/>
      <c r="AP91" s="17">
        <v>0.25201350597552302</v>
      </c>
      <c r="AQ91" s="17">
        <v>0.25850954802168802</v>
      </c>
      <c r="AR91" s="17">
        <v>0.28949074523250201</v>
      </c>
      <c r="AS91" s="17"/>
      <c r="AT91" s="17">
        <v>0.30138913141711998</v>
      </c>
      <c r="AU91" s="17">
        <v>0.25136459334428901</v>
      </c>
      <c r="AV91" s="17"/>
      <c r="AW91" s="17">
        <v>0.277408568285408</v>
      </c>
      <c r="AX91" s="17">
        <v>0.28708426676737703</v>
      </c>
    </row>
    <row r="92" spans="2:50" x14ac:dyDescent="0.35">
      <c r="B92" t="s">
        <v>96</v>
      </c>
      <c r="C92" s="17">
        <v>0.16047759869574699</v>
      </c>
      <c r="D92" s="17">
        <v>0.15089575275956199</v>
      </c>
      <c r="E92" s="17">
        <v>0.17004418731519599</v>
      </c>
      <c r="F92" s="17"/>
      <c r="G92" s="17">
        <v>0.26168022537969399</v>
      </c>
      <c r="H92" s="17">
        <v>0.142973753943548</v>
      </c>
      <c r="I92" s="17">
        <v>0.14464371915558999</v>
      </c>
      <c r="J92" s="17">
        <v>0.168482075198228</v>
      </c>
      <c r="K92" s="17">
        <v>0.16940238628496901</v>
      </c>
      <c r="L92" s="17">
        <v>0.12706304346883901</v>
      </c>
      <c r="M92" s="17"/>
      <c r="N92" s="17">
        <v>0.170706932204538</v>
      </c>
      <c r="O92" s="17">
        <v>0.17440450028479501</v>
      </c>
      <c r="P92" s="17">
        <v>0.13429140359068001</v>
      </c>
      <c r="Q92" s="17">
        <v>0.15561914849264999</v>
      </c>
      <c r="R92" s="17"/>
      <c r="S92" s="17">
        <v>0.13008504130506901</v>
      </c>
      <c r="T92" s="17">
        <v>0.20653334508172</v>
      </c>
      <c r="U92" s="17">
        <v>0.18001716550784999</v>
      </c>
      <c r="V92" s="17">
        <v>0.105213157793781</v>
      </c>
      <c r="W92" s="17">
        <v>0.18628854387082899</v>
      </c>
      <c r="X92" s="17">
        <v>0.17207271396086399</v>
      </c>
      <c r="Y92" s="17">
        <v>0.17765700477440299</v>
      </c>
      <c r="Z92" s="17">
        <v>0.18047230137182099</v>
      </c>
      <c r="AA92" s="17">
        <v>0.123979964443006</v>
      </c>
      <c r="AB92" s="17" t="s">
        <v>74</v>
      </c>
      <c r="AC92" s="17" t="s">
        <v>74</v>
      </c>
      <c r="AD92" s="17" t="s">
        <v>74</v>
      </c>
      <c r="AE92" s="17"/>
      <c r="AF92" s="17">
        <v>0.13620798413444299</v>
      </c>
      <c r="AG92" s="17">
        <v>0.147125620949526</v>
      </c>
      <c r="AH92" s="17">
        <v>0.164041426259525</v>
      </c>
      <c r="AI92" s="17"/>
      <c r="AJ92" s="17">
        <v>0.116931430481756</v>
      </c>
      <c r="AK92" s="17">
        <v>0.167112874967489</v>
      </c>
      <c r="AL92" s="17">
        <v>0.19770857255994001</v>
      </c>
      <c r="AM92" s="17">
        <v>0.21810632745075201</v>
      </c>
      <c r="AN92" s="17">
        <v>0.220754016707532</v>
      </c>
      <c r="AO92" s="17"/>
      <c r="AP92" s="17">
        <v>9.9117160870552196E-2</v>
      </c>
      <c r="AQ92" s="17">
        <v>0.180046204509828</v>
      </c>
      <c r="AR92" s="17">
        <v>0.14694406381706099</v>
      </c>
      <c r="AS92" s="17"/>
      <c r="AT92" s="17">
        <v>0.16468765396995799</v>
      </c>
      <c r="AU92" s="17">
        <v>0.15247533542219199</v>
      </c>
      <c r="AV92" s="17"/>
      <c r="AW92" s="17">
        <v>0.19823927906866001</v>
      </c>
      <c r="AX92" s="17">
        <v>0.14850503636517101</v>
      </c>
    </row>
    <row r="93" spans="2:50" x14ac:dyDescent="0.35">
      <c r="B93" t="s">
        <v>97</v>
      </c>
      <c r="C93" s="17">
        <v>6.83321469444894E-2</v>
      </c>
      <c r="D93" s="17">
        <v>5.4483887298956001E-2</v>
      </c>
      <c r="E93" s="17">
        <v>7.7695582090055906E-2</v>
      </c>
      <c r="F93" s="17"/>
      <c r="G93" s="17">
        <v>0.162426953040819</v>
      </c>
      <c r="H93" s="17">
        <v>8.7197257903111405E-2</v>
      </c>
      <c r="I93" s="17">
        <v>0.10067312810412</v>
      </c>
      <c r="J93" s="17">
        <v>4.8122422085094499E-2</v>
      </c>
      <c r="K93" s="17">
        <v>4.44382217939924E-2</v>
      </c>
      <c r="L93" s="17">
        <v>2.05634094279269E-2</v>
      </c>
      <c r="M93" s="17"/>
      <c r="N93" s="17">
        <v>5.53600122189341E-2</v>
      </c>
      <c r="O93" s="17">
        <v>6.0770152670883301E-2</v>
      </c>
      <c r="P93" s="17">
        <v>6.14310853500738E-2</v>
      </c>
      <c r="Q93" s="17">
        <v>9.6980004362092601E-2</v>
      </c>
      <c r="R93" s="17"/>
      <c r="S93" s="17">
        <v>6.5171384100684293E-2</v>
      </c>
      <c r="T93" s="17">
        <v>6.6937433917228603E-2</v>
      </c>
      <c r="U93" s="17">
        <v>0.103937608122083</v>
      </c>
      <c r="V93" s="17">
        <v>7.05387623328287E-2</v>
      </c>
      <c r="W93" s="17">
        <v>5.3795465697374499E-2</v>
      </c>
      <c r="X93" s="17">
        <v>3.7857660012828101E-2</v>
      </c>
      <c r="Y93" s="17">
        <v>8.8313137157694704E-2</v>
      </c>
      <c r="Z93" s="17">
        <v>1.53768468579417E-2</v>
      </c>
      <c r="AA93" s="17">
        <v>8.3030326403521204E-2</v>
      </c>
      <c r="AB93" s="17" t="s">
        <v>74</v>
      </c>
      <c r="AC93" s="17" t="s">
        <v>74</v>
      </c>
      <c r="AD93" s="17" t="s">
        <v>74</v>
      </c>
      <c r="AE93" s="17"/>
      <c r="AF93" s="17">
        <v>6.6122624998404406E-2</v>
      </c>
      <c r="AG93" s="17">
        <v>5.4245334258221103E-2</v>
      </c>
      <c r="AH93" s="17">
        <v>6.4453422817297906E-2</v>
      </c>
      <c r="AI93" s="17"/>
      <c r="AJ93" s="17">
        <v>4.4033984810618501E-2</v>
      </c>
      <c r="AK93" s="17">
        <v>8.8199653843429093E-2</v>
      </c>
      <c r="AL93" s="17">
        <v>5.03597590388941E-2</v>
      </c>
      <c r="AM93" s="17">
        <v>0.24489432021976601</v>
      </c>
      <c r="AN93" s="17">
        <v>6.4776416992720298E-2</v>
      </c>
      <c r="AO93" s="17"/>
      <c r="AP93" s="17">
        <v>3.5586561307093402E-2</v>
      </c>
      <c r="AQ93" s="17">
        <v>7.39887495431234E-2</v>
      </c>
      <c r="AR93" s="17">
        <v>4.6250323461422202E-2</v>
      </c>
      <c r="AS93" s="17"/>
      <c r="AT93" s="17">
        <v>5.8311938067578603E-2</v>
      </c>
      <c r="AU93" s="17">
        <v>8.9663835317651999E-2</v>
      </c>
      <c r="AV93" s="17"/>
      <c r="AW93" s="17">
        <v>9.0942981206320703E-2</v>
      </c>
      <c r="AX93" s="17">
        <v>6.1163249271697299E-2</v>
      </c>
    </row>
    <row r="94" spans="2:50" x14ac:dyDescent="0.35">
      <c r="B94" t="s">
        <v>70</v>
      </c>
      <c r="C94" s="17">
        <v>8.7187278406830895E-2</v>
      </c>
      <c r="D94" s="17">
        <v>7.4474491963098202E-2</v>
      </c>
      <c r="E94" s="17">
        <v>9.9397616947338299E-2</v>
      </c>
      <c r="F94" s="17"/>
      <c r="G94" s="17">
        <v>1.50250293305303E-2</v>
      </c>
      <c r="H94" s="17">
        <v>3.70910584107687E-2</v>
      </c>
      <c r="I94" s="17">
        <v>4.7673406392071301E-2</v>
      </c>
      <c r="J94" s="17">
        <v>8.6086856969915901E-2</v>
      </c>
      <c r="K94" s="17">
        <v>0.12289801716206</v>
      </c>
      <c r="L94" s="17">
        <v>0.16007442990962301</v>
      </c>
      <c r="M94" s="17"/>
      <c r="N94" s="17">
        <v>7.0366800955788497E-2</v>
      </c>
      <c r="O94" s="17">
        <v>0.103483185327815</v>
      </c>
      <c r="P94" s="17">
        <v>7.5438432893259896E-2</v>
      </c>
      <c r="Q94" s="17">
        <v>9.6087099701415699E-2</v>
      </c>
      <c r="R94" s="17"/>
      <c r="S94" s="17">
        <v>6.5927323858591694E-2</v>
      </c>
      <c r="T94" s="17">
        <v>0.12890078558554799</v>
      </c>
      <c r="U94" s="17">
        <v>0.127584800795884</v>
      </c>
      <c r="V94" s="17">
        <v>0.114299934000924</v>
      </c>
      <c r="W94" s="17">
        <v>8.6914609149696995E-2</v>
      </c>
      <c r="X94" s="17">
        <v>3.6209913376448799E-2</v>
      </c>
      <c r="Y94" s="17">
        <v>7.1995406495040895E-2</v>
      </c>
      <c r="Z94" s="17">
        <v>8.4180507306422306E-2</v>
      </c>
      <c r="AA94" s="17">
        <v>5.9872158530232603E-2</v>
      </c>
      <c r="AB94" s="17" t="s">
        <v>74</v>
      </c>
      <c r="AC94" s="17" t="s">
        <v>74</v>
      </c>
      <c r="AD94" s="17" t="s">
        <v>74</v>
      </c>
      <c r="AE94" s="17"/>
      <c r="AF94" s="17">
        <v>9.8903530665774494E-2</v>
      </c>
      <c r="AG94" s="17">
        <v>8.9964108630742307E-2</v>
      </c>
      <c r="AH94" s="17">
        <v>7.3252904294733495E-2</v>
      </c>
      <c r="AI94" s="17"/>
      <c r="AJ94" s="17">
        <v>9.2447647851678402E-2</v>
      </c>
      <c r="AK94" s="17">
        <v>4.6237269475099402E-2</v>
      </c>
      <c r="AL94" s="17">
        <v>0.147269193343986</v>
      </c>
      <c r="AM94" s="17">
        <v>0.141934180018714</v>
      </c>
      <c r="AN94" s="17">
        <v>0.11064987262921699</v>
      </c>
      <c r="AO94" s="17"/>
      <c r="AP94" s="17">
        <v>9.0975905856303205E-2</v>
      </c>
      <c r="AQ94" s="17">
        <v>5.3050819906749501E-2</v>
      </c>
      <c r="AR94" s="17">
        <v>0.16687986241264</v>
      </c>
      <c r="AS94" s="17"/>
      <c r="AT94" s="17">
        <v>5.9636185139897102E-2</v>
      </c>
      <c r="AU94" s="17">
        <v>0.145328715998995</v>
      </c>
      <c r="AV94" s="17"/>
      <c r="AW94" s="17">
        <v>9.1564243771009995E-3</v>
      </c>
      <c r="AX94" s="17">
        <v>0.111927418526473</v>
      </c>
    </row>
    <row r="95" spans="2:50" x14ac:dyDescent="0.35">
      <c r="B95" t="s">
        <v>98</v>
      </c>
      <c r="C95" s="17">
        <v>0.39924794749039699</v>
      </c>
      <c r="D95" s="17">
        <v>0.426424568666399</v>
      </c>
      <c r="E95" s="17">
        <v>0.37539151166760298</v>
      </c>
      <c r="F95" s="17"/>
      <c r="G95" s="17">
        <v>0.329869322330473</v>
      </c>
      <c r="H95" s="17">
        <v>0.48472529650500101</v>
      </c>
      <c r="I95" s="17">
        <v>0.442670769302972</v>
      </c>
      <c r="J95" s="17">
        <v>0.37381784558349801</v>
      </c>
      <c r="K95" s="17">
        <v>0.33318914897512197</v>
      </c>
      <c r="L95" s="17">
        <v>0.40120153210946402</v>
      </c>
      <c r="M95" s="17"/>
      <c r="N95" s="17">
        <v>0.45101083710356099</v>
      </c>
      <c r="O95" s="17">
        <v>0.34592740940952998</v>
      </c>
      <c r="P95" s="17">
        <v>0.43752379240549899</v>
      </c>
      <c r="Q95" s="17">
        <v>0.36999278665774699</v>
      </c>
      <c r="R95" s="17"/>
      <c r="S95" s="17">
        <v>0.46103384534803399</v>
      </c>
      <c r="T95" s="17">
        <v>0.29550153441284899</v>
      </c>
      <c r="U95" s="17">
        <v>0.284108701816567</v>
      </c>
      <c r="V95" s="17">
        <v>0.349340975756954</v>
      </c>
      <c r="W95" s="17">
        <v>0.485315754879732</v>
      </c>
      <c r="X95" s="17">
        <v>0.52896854785172298</v>
      </c>
      <c r="Y95" s="17">
        <v>0.42692905577366702</v>
      </c>
      <c r="Z95" s="17">
        <v>0.418998378669311</v>
      </c>
      <c r="AA95" s="17">
        <v>0.397090770000535</v>
      </c>
      <c r="AB95" s="17" t="s">
        <v>74</v>
      </c>
      <c r="AC95" s="17" t="s">
        <v>74</v>
      </c>
      <c r="AD95" s="17" t="s">
        <v>74</v>
      </c>
      <c r="AE95" s="17"/>
      <c r="AF95" s="17">
        <v>0.40898393215726098</v>
      </c>
      <c r="AG95" s="17">
        <v>0.423080777966029</v>
      </c>
      <c r="AH95" s="17">
        <v>0.395140940425044</v>
      </c>
      <c r="AI95" s="17"/>
      <c r="AJ95" s="17">
        <v>0.44436067502115401</v>
      </c>
      <c r="AK95" s="17">
        <v>0.44866523721156398</v>
      </c>
      <c r="AL95" s="17">
        <v>0.363127344310753</v>
      </c>
      <c r="AM95" s="17">
        <v>0.311727517340944</v>
      </c>
      <c r="AN95" s="17">
        <v>0.28259713890185501</v>
      </c>
      <c r="AO95" s="17"/>
      <c r="AP95" s="17">
        <v>0.522306865990528</v>
      </c>
      <c r="AQ95" s="17">
        <v>0.43440467801860999</v>
      </c>
      <c r="AR95" s="17">
        <v>0.35043500507637498</v>
      </c>
      <c r="AS95" s="17"/>
      <c r="AT95" s="17">
        <v>0.41597509140544697</v>
      </c>
      <c r="AU95" s="17">
        <v>0.36116751991687202</v>
      </c>
      <c r="AV95" s="17"/>
      <c r="AW95" s="17">
        <v>0.42425274706250998</v>
      </c>
      <c r="AX95" s="17">
        <v>0.39132002906928098</v>
      </c>
    </row>
    <row r="96" spans="2:50" x14ac:dyDescent="0.35">
      <c r="B96" t="s">
        <v>99</v>
      </c>
      <c r="C96" s="17">
        <v>0.22880974564023601</v>
      </c>
      <c r="D96" s="17">
        <v>0.205379640058518</v>
      </c>
      <c r="E96" s="17">
        <v>0.247739769405252</v>
      </c>
      <c r="F96" s="17"/>
      <c r="G96" s="17">
        <v>0.42410717842051299</v>
      </c>
      <c r="H96" s="17">
        <v>0.230171011846659</v>
      </c>
      <c r="I96" s="17">
        <v>0.24531684725971001</v>
      </c>
      <c r="J96" s="17">
        <v>0.21660449728332201</v>
      </c>
      <c r="K96" s="17">
        <v>0.21384060807896199</v>
      </c>
      <c r="L96" s="17">
        <v>0.14762645289676499</v>
      </c>
      <c r="M96" s="17"/>
      <c r="N96" s="17">
        <v>0.226066944423472</v>
      </c>
      <c r="O96" s="17">
        <v>0.23517465295567799</v>
      </c>
      <c r="P96" s="17">
        <v>0.195722488940754</v>
      </c>
      <c r="Q96" s="17">
        <v>0.25259915285474199</v>
      </c>
      <c r="R96" s="17"/>
      <c r="S96" s="17">
        <v>0.195256425405753</v>
      </c>
      <c r="T96" s="17">
        <v>0.27347077899894801</v>
      </c>
      <c r="U96" s="17">
        <v>0.28395477362993399</v>
      </c>
      <c r="V96" s="17">
        <v>0.17575192012661001</v>
      </c>
      <c r="W96" s="17">
        <v>0.240084009568203</v>
      </c>
      <c r="X96" s="17">
        <v>0.20993037397369199</v>
      </c>
      <c r="Y96" s="17">
        <v>0.265970141932098</v>
      </c>
      <c r="Z96" s="17">
        <v>0.19584914822976299</v>
      </c>
      <c r="AA96" s="17">
        <v>0.207010290846527</v>
      </c>
      <c r="AB96" s="17" t="s">
        <v>74</v>
      </c>
      <c r="AC96" s="17" t="s">
        <v>74</v>
      </c>
      <c r="AD96" s="17" t="s">
        <v>74</v>
      </c>
      <c r="AE96" s="17"/>
      <c r="AF96" s="17">
        <v>0.20233060913284701</v>
      </c>
      <c r="AG96" s="17">
        <v>0.201370955207747</v>
      </c>
      <c r="AH96" s="17">
        <v>0.22849484907682299</v>
      </c>
      <c r="AI96" s="17"/>
      <c r="AJ96" s="17">
        <v>0.16096541529237399</v>
      </c>
      <c r="AK96" s="17">
        <v>0.25531252881091798</v>
      </c>
      <c r="AL96" s="17">
        <v>0.24806833159883401</v>
      </c>
      <c r="AM96" s="17">
        <v>0.46300064767051802</v>
      </c>
      <c r="AN96" s="17">
        <v>0.285530433700252</v>
      </c>
      <c r="AO96" s="17"/>
      <c r="AP96" s="17">
        <v>0.13470372217764601</v>
      </c>
      <c r="AQ96" s="17">
        <v>0.25403495405295201</v>
      </c>
      <c r="AR96" s="17">
        <v>0.19319438727848301</v>
      </c>
      <c r="AS96" s="17"/>
      <c r="AT96" s="17">
        <v>0.222999592037537</v>
      </c>
      <c r="AU96" s="17">
        <v>0.24213917073984401</v>
      </c>
      <c r="AV96" s="17"/>
      <c r="AW96" s="17">
        <v>0.28918226027498101</v>
      </c>
      <c r="AX96" s="17">
        <v>0.20966828563686801</v>
      </c>
    </row>
    <row r="97" spans="2:50" x14ac:dyDescent="0.35">
      <c r="B97" t="s">
        <v>100</v>
      </c>
      <c r="C97" s="17">
        <v>0.17043820185016001</v>
      </c>
      <c r="D97" s="17">
        <v>0.221044928607881</v>
      </c>
      <c r="E97" s="17">
        <v>0.12765174226235099</v>
      </c>
      <c r="F97" s="17"/>
      <c r="G97" s="17">
        <v>-9.4237856090039401E-2</v>
      </c>
      <c r="H97" s="17">
        <v>0.25455428465834201</v>
      </c>
      <c r="I97" s="17">
        <v>0.19735392204326099</v>
      </c>
      <c r="J97" s="17">
        <v>0.157213348300175</v>
      </c>
      <c r="K97" s="17">
        <v>0.11934854089616</v>
      </c>
      <c r="L97" s="17">
        <v>0.25357507921269901</v>
      </c>
      <c r="M97" s="17"/>
      <c r="N97" s="17">
        <v>0.22494389268008899</v>
      </c>
      <c r="O97" s="17">
        <v>0.11075275645385201</v>
      </c>
      <c r="P97" s="17">
        <v>0.24180130346474599</v>
      </c>
      <c r="Q97" s="17">
        <v>0.11739363380300499</v>
      </c>
      <c r="R97" s="17"/>
      <c r="S97" s="17">
        <v>0.26577741994228099</v>
      </c>
      <c r="T97" s="17">
        <v>2.2030755413900399E-2</v>
      </c>
      <c r="U97" s="17">
        <v>1.5392818663323399E-4</v>
      </c>
      <c r="V97" s="17">
        <v>0.17358905563034399</v>
      </c>
      <c r="W97" s="17">
        <v>0.245231745311528</v>
      </c>
      <c r="X97" s="17">
        <v>0.31903817387803102</v>
      </c>
      <c r="Y97" s="17">
        <v>0.16095891384156799</v>
      </c>
      <c r="Z97" s="17">
        <v>0.22314923043954901</v>
      </c>
      <c r="AA97" s="17">
        <v>0.190080479154009</v>
      </c>
      <c r="AB97" s="17" t="s">
        <v>74</v>
      </c>
      <c r="AC97" s="17" t="s">
        <v>74</v>
      </c>
      <c r="AD97" s="17" t="s">
        <v>74</v>
      </c>
      <c r="AE97" s="17"/>
      <c r="AF97" s="17">
        <v>0.206653323024413</v>
      </c>
      <c r="AG97" s="17">
        <v>0.22170982275828199</v>
      </c>
      <c r="AH97" s="17">
        <v>0.166646091348221</v>
      </c>
      <c r="AI97" s="17"/>
      <c r="AJ97" s="17">
        <v>0.28339525972877999</v>
      </c>
      <c r="AK97" s="17">
        <v>0.193352708400647</v>
      </c>
      <c r="AL97" s="17">
        <v>0.115059012711919</v>
      </c>
      <c r="AM97" s="17">
        <v>-0.15127313032957501</v>
      </c>
      <c r="AN97" s="17">
        <v>-2.93329479839749E-3</v>
      </c>
      <c r="AO97" s="17"/>
      <c r="AP97" s="17">
        <v>0.38760314381288202</v>
      </c>
      <c r="AQ97" s="17">
        <v>0.18036972396565901</v>
      </c>
      <c r="AR97" s="17">
        <v>0.157240617797891</v>
      </c>
      <c r="AS97" s="17"/>
      <c r="AT97" s="17">
        <v>0.19297549936791</v>
      </c>
      <c r="AU97" s="17">
        <v>0.11902834917702899</v>
      </c>
      <c r="AV97" s="17"/>
      <c r="AW97" s="17">
        <v>0.13507048678753</v>
      </c>
      <c r="AX97" s="17">
        <v>0.181651743432413</v>
      </c>
    </row>
    <row r="98" spans="2:50"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row>
    <row r="99" spans="2:50" x14ac:dyDescent="0.35">
      <c r="B99" s="6" t="s">
        <v>107</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row>
    <row r="100" spans="2:50" x14ac:dyDescent="0.35">
      <c r="B100" s="24" t="s">
        <v>76</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row>
    <row r="101" spans="2:50" x14ac:dyDescent="0.35">
      <c r="B101" t="s">
        <v>93</v>
      </c>
      <c r="C101" s="17">
        <v>0.11897706774304501</v>
      </c>
      <c r="D101" s="17">
        <v>0.13738195897696301</v>
      </c>
      <c r="E101" s="17">
        <v>0.102240021581902</v>
      </c>
      <c r="F101" s="17"/>
      <c r="G101" s="17">
        <v>8.3726331115095198E-2</v>
      </c>
      <c r="H101" s="17">
        <v>0.16351347889784801</v>
      </c>
      <c r="I101" s="17">
        <v>0.15265707911443599</v>
      </c>
      <c r="J101" s="17">
        <v>9.64750915896955E-2</v>
      </c>
      <c r="K101" s="17">
        <v>0.128359995275278</v>
      </c>
      <c r="L101" s="17">
        <v>8.8551960179468606E-2</v>
      </c>
      <c r="M101" s="17"/>
      <c r="N101" s="17">
        <v>0.11470836003110101</v>
      </c>
      <c r="O101" s="17">
        <v>8.8290622150121706E-2</v>
      </c>
      <c r="P101" s="17">
        <v>0.14066903473310999</v>
      </c>
      <c r="Q101" s="17">
        <v>0.13774289547365701</v>
      </c>
      <c r="R101" s="17"/>
      <c r="S101" s="17">
        <v>0.13987312433652899</v>
      </c>
      <c r="T101" s="17">
        <v>0.11658578933750301</v>
      </c>
      <c r="U101" s="17">
        <v>8.9123978676957899E-2</v>
      </c>
      <c r="V101" s="17">
        <v>0.10958093027629601</v>
      </c>
      <c r="W101" s="17">
        <v>0.140768818072739</v>
      </c>
      <c r="X101" s="17">
        <v>9.8394645634958394E-2</v>
      </c>
      <c r="Y101" s="17">
        <v>0.14572609518349999</v>
      </c>
      <c r="Z101" s="17">
        <v>8.6035733505847894E-2</v>
      </c>
      <c r="AA101" s="17">
        <v>0.122487886458627</v>
      </c>
      <c r="AB101" s="17" t="s">
        <v>74</v>
      </c>
      <c r="AC101" s="17" t="s">
        <v>74</v>
      </c>
      <c r="AD101" s="17" t="s">
        <v>74</v>
      </c>
      <c r="AE101" s="17"/>
      <c r="AF101" s="17">
        <v>0.15025042334930799</v>
      </c>
      <c r="AG101" s="17">
        <v>9.5351642846328494E-2</v>
      </c>
      <c r="AH101" s="17">
        <v>0.1237590148865</v>
      </c>
      <c r="AI101" s="17"/>
      <c r="AJ101" s="17">
        <v>0.13197311828559899</v>
      </c>
      <c r="AK101" s="17">
        <v>0.12748255684691401</v>
      </c>
      <c r="AL101" s="17">
        <v>0.110300835618617</v>
      </c>
      <c r="AM101" s="17">
        <v>0.30557749780236698</v>
      </c>
      <c r="AN101" s="17">
        <v>6.3761629516728299E-2</v>
      </c>
      <c r="AO101" s="17"/>
      <c r="AP101" s="17">
        <v>0.195588473622089</v>
      </c>
      <c r="AQ101" s="17">
        <v>0.11663234497658</v>
      </c>
      <c r="AR101" s="17">
        <v>6.2224707330705301E-2</v>
      </c>
      <c r="AS101" s="17"/>
      <c r="AT101" s="17">
        <v>0.126761209600005</v>
      </c>
      <c r="AU101" s="17">
        <v>0.10061218621629001</v>
      </c>
      <c r="AV101" s="17"/>
      <c r="AW101" s="17">
        <v>0.121296770489042</v>
      </c>
      <c r="AX101" s="17">
        <v>0.118241592376467</v>
      </c>
    </row>
    <row r="102" spans="2:50" x14ac:dyDescent="0.35">
      <c r="B102" t="s">
        <v>94</v>
      </c>
      <c r="C102" s="17">
        <v>0.37781422826106598</v>
      </c>
      <c r="D102" s="17">
        <v>0.39607252759081601</v>
      </c>
      <c r="E102" s="17">
        <v>0.36220684690741201</v>
      </c>
      <c r="F102" s="17"/>
      <c r="G102" s="17">
        <v>0.26227053886555401</v>
      </c>
      <c r="H102" s="17">
        <v>0.38055458453185098</v>
      </c>
      <c r="I102" s="17">
        <v>0.42995850452364698</v>
      </c>
      <c r="J102" s="17">
        <v>0.379993646192336</v>
      </c>
      <c r="K102" s="17">
        <v>0.38535918482401599</v>
      </c>
      <c r="L102" s="17">
        <v>0.384327391557655</v>
      </c>
      <c r="M102" s="17"/>
      <c r="N102" s="17">
        <v>0.390093785598224</v>
      </c>
      <c r="O102" s="17">
        <v>0.37739058446305901</v>
      </c>
      <c r="P102" s="17">
        <v>0.41495562184433399</v>
      </c>
      <c r="Q102" s="17">
        <v>0.33697298102214401</v>
      </c>
      <c r="R102" s="17"/>
      <c r="S102" s="17">
        <v>0.33716718113390698</v>
      </c>
      <c r="T102" s="17">
        <v>0.33845148294883398</v>
      </c>
      <c r="U102" s="17">
        <v>0.28804198617794402</v>
      </c>
      <c r="V102" s="17">
        <v>0.34582599928066599</v>
      </c>
      <c r="W102" s="17">
        <v>0.43022998679198898</v>
      </c>
      <c r="X102" s="17">
        <v>0.60714229962811095</v>
      </c>
      <c r="Y102" s="17">
        <v>0.35725698479657397</v>
      </c>
      <c r="Z102" s="17">
        <v>0.40962036473809799</v>
      </c>
      <c r="AA102" s="17">
        <v>0.35721134658893</v>
      </c>
      <c r="AB102" s="17" t="s">
        <v>74</v>
      </c>
      <c r="AC102" s="17" t="s">
        <v>74</v>
      </c>
      <c r="AD102" s="17" t="s">
        <v>74</v>
      </c>
      <c r="AE102" s="17"/>
      <c r="AF102" s="17">
        <v>0.39706068719359999</v>
      </c>
      <c r="AG102" s="17">
        <v>0.39614011619768902</v>
      </c>
      <c r="AH102" s="17">
        <v>0.36546523038273299</v>
      </c>
      <c r="AI102" s="17"/>
      <c r="AJ102" s="17">
        <v>0.42814663513749701</v>
      </c>
      <c r="AK102" s="17">
        <v>0.33912042544557203</v>
      </c>
      <c r="AL102" s="17">
        <v>0.36858067684926099</v>
      </c>
      <c r="AM102" s="17">
        <v>0.26315755807598501</v>
      </c>
      <c r="AN102" s="17">
        <v>0.369646834343905</v>
      </c>
      <c r="AO102" s="17"/>
      <c r="AP102" s="17">
        <v>0.46033822155445703</v>
      </c>
      <c r="AQ102" s="17">
        <v>0.35623844837088098</v>
      </c>
      <c r="AR102" s="17">
        <v>0.41198273175149303</v>
      </c>
      <c r="AS102" s="17"/>
      <c r="AT102" s="17">
        <v>0.39489944844184599</v>
      </c>
      <c r="AU102" s="17">
        <v>0.34395144224552199</v>
      </c>
      <c r="AV102" s="17"/>
      <c r="AW102" s="17">
        <v>0.43640314722275197</v>
      </c>
      <c r="AX102" s="17">
        <v>0.35923826773116901</v>
      </c>
    </row>
    <row r="103" spans="2:50" x14ac:dyDescent="0.35">
      <c r="B103" t="s">
        <v>95</v>
      </c>
      <c r="C103" s="17">
        <v>0.24933237753420001</v>
      </c>
      <c r="D103" s="17">
        <v>0.270083960000292</v>
      </c>
      <c r="E103" s="17">
        <v>0.23090306863071799</v>
      </c>
      <c r="F103" s="17"/>
      <c r="G103" s="17">
        <v>0.28256197487527401</v>
      </c>
      <c r="H103" s="17">
        <v>0.25413420264140402</v>
      </c>
      <c r="I103" s="17">
        <v>0.17513056979406</v>
      </c>
      <c r="J103" s="17">
        <v>0.247772932811197</v>
      </c>
      <c r="K103" s="17">
        <v>0.247936351259503</v>
      </c>
      <c r="L103" s="17">
        <v>0.28510101529492698</v>
      </c>
      <c r="M103" s="17"/>
      <c r="N103" s="17">
        <v>0.23384573532448799</v>
      </c>
      <c r="O103" s="17">
        <v>0.28271787057462999</v>
      </c>
      <c r="P103" s="17">
        <v>0.22509698075085599</v>
      </c>
      <c r="Q103" s="17">
        <v>0.25563113220483902</v>
      </c>
      <c r="R103" s="17"/>
      <c r="S103" s="17">
        <v>0.22655141959120001</v>
      </c>
      <c r="T103" s="17">
        <v>0.245490651196351</v>
      </c>
      <c r="U103" s="17">
        <v>0.32474615958801401</v>
      </c>
      <c r="V103" s="17">
        <v>0.30508622249060102</v>
      </c>
      <c r="W103" s="17">
        <v>0.23857819421111201</v>
      </c>
      <c r="X103" s="17">
        <v>0.14716736125647201</v>
      </c>
      <c r="Y103" s="17">
        <v>0.24334595413211299</v>
      </c>
      <c r="Z103" s="17">
        <v>0.25192185237960901</v>
      </c>
      <c r="AA103" s="17">
        <v>0.26835930723403101</v>
      </c>
      <c r="AB103" s="17" t="s">
        <v>74</v>
      </c>
      <c r="AC103" s="17" t="s">
        <v>74</v>
      </c>
      <c r="AD103" s="17" t="s">
        <v>74</v>
      </c>
      <c r="AE103" s="17"/>
      <c r="AF103" s="17">
        <v>0.22535055469954501</v>
      </c>
      <c r="AG103" s="17">
        <v>0.25034050166195598</v>
      </c>
      <c r="AH103" s="17">
        <v>0.28800950921963903</v>
      </c>
      <c r="AI103" s="17"/>
      <c r="AJ103" s="17">
        <v>0.22264012997339999</v>
      </c>
      <c r="AK103" s="17">
        <v>0.272833642306402</v>
      </c>
      <c r="AL103" s="17">
        <v>0.21327296688837499</v>
      </c>
      <c r="AM103" s="17">
        <v>8.3337654969824607E-2</v>
      </c>
      <c r="AN103" s="17">
        <v>0.284320766206</v>
      </c>
      <c r="AO103" s="17"/>
      <c r="AP103" s="17">
        <v>0.168713423342541</v>
      </c>
      <c r="AQ103" s="17">
        <v>0.28536039541327801</v>
      </c>
      <c r="AR103" s="17">
        <v>0.27144863342527198</v>
      </c>
      <c r="AS103" s="17"/>
      <c r="AT103" s="17">
        <v>0.251668295685328</v>
      </c>
      <c r="AU103" s="17">
        <v>0.245706081449202</v>
      </c>
      <c r="AV103" s="17"/>
      <c r="AW103" s="17">
        <v>0.21338988073096801</v>
      </c>
      <c r="AX103" s="17">
        <v>0.26072815703986701</v>
      </c>
    </row>
    <row r="104" spans="2:50" x14ac:dyDescent="0.35">
      <c r="B104" t="s">
        <v>96</v>
      </c>
      <c r="C104" s="17">
        <v>0.147560475596972</v>
      </c>
      <c r="D104" s="17">
        <v>9.3505331859674398E-2</v>
      </c>
      <c r="E104" s="17">
        <v>0.19478798051364901</v>
      </c>
      <c r="F104" s="17"/>
      <c r="G104" s="17">
        <v>0.233213045516176</v>
      </c>
      <c r="H104" s="17">
        <v>0.1547397811508</v>
      </c>
      <c r="I104" s="17">
        <v>0.16527056385830399</v>
      </c>
      <c r="J104" s="17">
        <v>0.15067277977049701</v>
      </c>
      <c r="K104" s="17">
        <v>0.10070672454066899</v>
      </c>
      <c r="L104" s="17">
        <v>0.121269154378138</v>
      </c>
      <c r="M104" s="17"/>
      <c r="N104" s="17">
        <v>0.145211158628269</v>
      </c>
      <c r="O104" s="17">
        <v>0.153915348013383</v>
      </c>
      <c r="P104" s="17">
        <v>0.12558562431562501</v>
      </c>
      <c r="Q104" s="17">
        <v>0.15628105562928801</v>
      </c>
      <c r="R104" s="17"/>
      <c r="S104" s="17">
        <v>0.151876774158794</v>
      </c>
      <c r="T104" s="17">
        <v>0.17138917469456599</v>
      </c>
      <c r="U104" s="17">
        <v>0.17332620006932001</v>
      </c>
      <c r="V104" s="17">
        <v>0.12420105039401</v>
      </c>
      <c r="W104" s="17">
        <v>0.112696609122414</v>
      </c>
      <c r="X104" s="17">
        <v>0.108399781472879</v>
      </c>
      <c r="Y104" s="17">
        <v>0.14835879960654899</v>
      </c>
      <c r="Z104" s="17">
        <v>0.168274727846841</v>
      </c>
      <c r="AA104" s="17">
        <v>0.15852705200554601</v>
      </c>
      <c r="AB104" s="17" t="s">
        <v>74</v>
      </c>
      <c r="AC104" s="17" t="s">
        <v>74</v>
      </c>
      <c r="AD104" s="17" t="s">
        <v>74</v>
      </c>
      <c r="AE104" s="17"/>
      <c r="AF104" s="17">
        <v>0.13040589223229601</v>
      </c>
      <c r="AG104" s="17">
        <v>0.14421000551358101</v>
      </c>
      <c r="AH104" s="17">
        <v>0.14910608099224501</v>
      </c>
      <c r="AI104" s="17"/>
      <c r="AJ104" s="17">
        <v>0.12654729224955799</v>
      </c>
      <c r="AK104" s="17">
        <v>0.154439441143087</v>
      </c>
      <c r="AL104" s="17">
        <v>0.11216574177941099</v>
      </c>
      <c r="AM104" s="17">
        <v>5.30868325374525E-2</v>
      </c>
      <c r="AN104" s="17">
        <v>0.189168428358436</v>
      </c>
      <c r="AO104" s="17"/>
      <c r="AP104" s="17">
        <v>0.1006934773943</v>
      </c>
      <c r="AQ104" s="17">
        <v>0.14658566639512199</v>
      </c>
      <c r="AR104" s="17">
        <v>0.14254478799060699</v>
      </c>
      <c r="AS104" s="17"/>
      <c r="AT104" s="17">
        <v>0.14698276640397101</v>
      </c>
      <c r="AU104" s="17">
        <v>0.14710998378416501</v>
      </c>
      <c r="AV104" s="17"/>
      <c r="AW104" s="17">
        <v>0.16276356016574201</v>
      </c>
      <c r="AX104" s="17">
        <v>0.14274024842966701</v>
      </c>
    </row>
    <row r="105" spans="2:50" x14ac:dyDescent="0.35">
      <c r="B105" t="s">
        <v>97</v>
      </c>
      <c r="C105" s="17">
        <v>5.12456672732646E-2</v>
      </c>
      <c r="D105" s="17">
        <v>5.3786337495220098E-2</v>
      </c>
      <c r="E105" s="17">
        <v>4.9068783956442701E-2</v>
      </c>
      <c r="F105" s="17"/>
      <c r="G105" s="17">
        <v>0.119787086072007</v>
      </c>
      <c r="H105" s="17">
        <v>4.3787712546881297E-2</v>
      </c>
      <c r="I105" s="17">
        <v>3.2346232746237498E-2</v>
      </c>
      <c r="J105" s="17">
        <v>6.4108386820908497E-2</v>
      </c>
      <c r="K105" s="17">
        <v>7.3159368445689696E-2</v>
      </c>
      <c r="L105" s="17">
        <v>1.49719143038907E-2</v>
      </c>
      <c r="M105" s="17"/>
      <c r="N105" s="17">
        <v>6.5289153698950206E-2</v>
      </c>
      <c r="O105" s="17">
        <v>4.5309285775299302E-2</v>
      </c>
      <c r="P105" s="17">
        <v>4.2680048351517702E-2</v>
      </c>
      <c r="Q105" s="17">
        <v>5.04137209761771E-2</v>
      </c>
      <c r="R105" s="17"/>
      <c r="S105" s="17">
        <v>9.1102599244115304E-2</v>
      </c>
      <c r="T105" s="17">
        <v>5.7348971541801699E-2</v>
      </c>
      <c r="U105" s="17">
        <v>6.5309947431565193E-2</v>
      </c>
      <c r="V105" s="17">
        <v>3.41805792838192E-2</v>
      </c>
      <c r="W105" s="17">
        <v>2.4829393011143501E-2</v>
      </c>
      <c r="X105" s="17">
        <v>2.1893568358906899E-2</v>
      </c>
      <c r="Y105" s="17">
        <v>4.2423112031744099E-2</v>
      </c>
      <c r="Z105" s="17">
        <v>3.6286928936612603E-2</v>
      </c>
      <c r="AA105" s="17">
        <v>5.2485520776188697E-2</v>
      </c>
      <c r="AB105" s="17" t="s">
        <v>74</v>
      </c>
      <c r="AC105" s="17" t="s">
        <v>74</v>
      </c>
      <c r="AD105" s="17" t="s">
        <v>74</v>
      </c>
      <c r="AE105" s="17"/>
      <c r="AF105" s="17">
        <v>3.3025910586585203E-2</v>
      </c>
      <c r="AG105" s="17">
        <v>5.96259602744066E-2</v>
      </c>
      <c r="AH105" s="17">
        <v>3.6389487824874098E-2</v>
      </c>
      <c r="AI105" s="17"/>
      <c r="AJ105" s="17">
        <v>2.6957212353040799E-2</v>
      </c>
      <c r="AK105" s="17">
        <v>7.5319537647454304E-2</v>
      </c>
      <c r="AL105" s="17">
        <v>5.84702926248458E-2</v>
      </c>
      <c r="AM105" s="17">
        <v>0.14349866083693999</v>
      </c>
      <c r="AN105" s="17">
        <v>4.3654332552674299E-2</v>
      </c>
      <c r="AO105" s="17"/>
      <c r="AP105" s="17">
        <v>2.5268273406119701E-2</v>
      </c>
      <c r="AQ105" s="17">
        <v>6.1196241550093601E-2</v>
      </c>
      <c r="AR105" s="17">
        <v>2.5859123332818701E-2</v>
      </c>
      <c r="AS105" s="17"/>
      <c r="AT105" s="17">
        <v>4.4765478902485403E-2</v>
      </c>
      <c r="AU105" s="17">
        <v>6.50769349575996E-2</v>
      </c>
      <c r="AV105" s="17"/>
      <c r="AW105" s="17">
        <v>6.0260284960113299E-2</v>
      </c>
      <c r="AX105" s="17">
        <v>4.8387529841977799E-2</v>
      </c>
    </row>
    <row r="106" spans="2:50" x14ac:dyDescent="0.35">
      <c r="B106" t="s">
        <v>70</v>
      </c>
      <c r="C106" s="17">
        <v>5.50701835914525E-2</v>
      </c>
      <c r="D106" s="17">
        <v>4.9169884077035403E-2</v>
      </c>
      <c r="E106" s="17">
        <v>6.0793298409874699E-2</v>
      </c>
      <c r="F106" s="17"/>
      <c r="G106" s="17">
        <v>1.8441023555893901E-2</v>
      </c>
      <c r="H106" s="17">
        <v>3.27024023121586E-3</v>
      </c>
      <c r="I106" s="17">
        <v>4.4637049963315703E-2</v>
      </c>
      <c r="J106" s="17">
        <v>6.0977162815366102E-2</v>
      </c>
      <c r="K106" s="17">
        <v>6.4478375654844003E-2</v>
      </c>
      <c r="L106" s="17">
        <v>0.105778564285922</v>
      </c>
      <c r="M106" s="17"/>
      <c r="N106" s="17">
        <v>5.0851806718966601E-2</v>
      </c>
      <c r="O106" s="17">
        <v>5.2376289023507397E-2</v>
      </c>
      <c r="P106" s="17">
        <v>5.1012690004557701E-2</v>
      </c>
      <c r="Q106" s="17">
        <v>6.2958214693895106E-2</v>
      </c>
      <c r="R106" s="17"/>
      <c r="S106" s="17">
        <v>5.3428901535455001E-2</v>
      </c>
      <c r="T106" s="17">
        <v>7.0733930280944698E-2</v>
      </c>
      <c r="U106" s="17">
        <v>5.9451728056198E-2</v>
      </c>
      <c r="V106" s="17">
        <v>8.1125218274607794E-2</v>
      </c>
      <c r="W106" s="17">
        <v>5.2896998790603E-2</v>
      </c>
      <c r="X106" s="17">
        <v>1.7002343648671502E-2</v>
      </c>
      <c r="Y106" s="17">
        <v>6.2889054249519794E-2</v>
      </c>
      <c r="Z106" s="17">
        <v>4.7860392592991102E-2</v>
      </c>
      <c r="AA106" s="17">
        <v>4.0928886936677601E-2</v>
      </c>
      <c r="AB106" s="17" t="s">
        <v>74</v>
      </c>
      <c r="AC106" s="17" t="s">
        <v>74</v>
      </c>
      <c r="AD106" s="17" t="s">
        <v>74</v>
      </c>
      <c r="AE106" s="17"/>
      <c r="AF106" s="17">
        <v>6.3906531938664995E-2</v>
      </c>
      <c r="AG106" s="17">
        <v>5.4331773506039002E-2</v>
      </c>
      <c r="AH106" s="17">
        <v>3.72706766940087E-2</v>
      </c>
      <c r="AI106" s="17"/>
      <c r="AJ106" s="17">
        <v>6.3735612000906494E-2</v>
      </c>
      <c r="AK106" s="17">
        <v>3.0804396610570699E-2</v>
      </c>
      <c r="AL106" s="17">
        <v>0.13720948623949</v>
      </c>
      <c r="AM106" s="17">
        <v>0.15134179577743101</v>
      </c>
      <c r="AN106" s="17">
        <v>4.9448009022256101E-2</v>
      </c>
      <c r="AO106" s="17"/>
      <c r="AP106" s="17">
        <v>4.9398130680492598E-2</v>
      </c>
      <c r="AQ106" s="17">
        <v>3.3986903294046099E-2</v>
      </c>
      <c r="AR106" s="17">
        <v>8.5940016169104197E-2</v>
      </c>
      <c r="AS106" s="17"/>
      <c r="AT106" s="17">
        <v>3.4922800966365297E-2</v>
      </c>
      <c r="AU106" s="17">
        <v>9.7543371347221103E-2</v>
      </c>
      <c r="AV106" s="17"/>
      <c r="AW106" s="17">
        <v>5.8863564313827504E-3</v>
      </c>
      <c r="AX106" s="17">
        <v>7.0664204580852097E-2</v>
      </c>
    </row>
    <row r="107" spans="2:50" x14ac:dyDescent="0.35">
      <c r="B107" t="s">
        <v>98</v>
      </c>
      <c r="C107" s="17">
        <v>0.49679129600411098</v>
      </c>
      <c r="D107" s="17">
        <v>0.53345448656777805</v>
      </c>
      <c r="E107" s="17">
        <v>0.46444686848931499</v>
      </c>
      <c r="F107" s="17"/>
      <c r="G107" s="17">
        <v>0.34599686998064899</v>
      </c>
      <c r="H107" s="17">
        <v>0.54406806342969904</v>
      </c>
      <c r="I107" s="17">
        <v>0.58261558363808297</v>
      </c>
      <c r="J107" s="17">
        <v>0.47646873778203203</v>
      </c>
      <c r="K107" s="17">
        <v>0.51371918009929396</v>
      </c>
      <c r="L107" s="17">
        <v>0.47287935173712298</v>
      </c>
      <c r="M107" s="17"/>
      <c r="N107" s="17">
        <v>0.50480214562932502</v>
      </c>
      <c r="O107" s="17">
        <v>0.46568120661318002</v>
      </c>
      <c r="P107" s="17">
        <v>0.55562465657744398</v>
      </c>
      <c r="Q107" s="17">
        <v>0.47471587649580099</v>
      </c>
      <c r="R107" s="17"/>
      <c r="S107" s="17">
        <v>0.47704030547043602</v>
      </c>
      <c r="T107" s="17">
        <v>0.455037272286337</v>
      </c>
      <c r="U107" s="17">
        <v>0.377165964854902</v>
      </c>
      <c r="V107" s="17">
        <v>0.45540692955696199</v>
      </c>
      <c r="W107" s="17">
        <v>0.57099880486472698</v>
      </c>
      <c r="X107" s="17">
        <v>0.70553694526306998</v>
      </c>
      <c r="Y107" s="17">
        <v>0.50298307998007397</v>
      </c>
      <c r="Z107" s="17">
        <v>0.49565609824394602</v>
      </c>
      <c r="AA107" s="17">
        <v>0.47969923304755602</v>
      </c>
      <c r="AB107" s="17" t="s">
        <v>74</v>
      </c>
      <c r="AC107" s="17" t="s">
        <v>74</v>
      </c>
      <c r="AD107" s="17" t="s">
        <v>74</v>
      </c>
      <c r="AE107" s="17"/>
      <c r="AF107" s="17">
        <v>0.54731111054290804</v>
      </c>
      <c r="AG107" s="17">
        <v>0.49149175904401798</v>
      </c>
      <c r="AH107" s="17">
        <v>0.48922424526923303</v>
      </c>
      <c r="AI107" s="17"/>
      <c r="AJ107" s="17">
        <v>0.56011975342309595</v>
      </c>
      <c r="AK107" s="17">
        <v>0.46660298229248598</v>
      </c>
      <c r="AL107" s="17">
        <v>0.47888151246787802</v>
      </c>
      <c r="AM107" s="17">
        <v>0.56873505587835205</v>
      </c>
      <c r="AN107" s="17">
        <v>0.43340846386063397</v>
      </c>
      <c r="AO107" s="17"/>
      <c r="AP107" s="17">
        <v>0.655926695176547</v>
      </c>
      <c r="AQ107" s="17">
        <v>0.47287079334746002</v>
      </c>
      <c r="AR107" s="17">
        <v>0.47420743908219798</v>
      </c>
      <c r="AS107" s="17"/>
      <c r="AT107" s="17">
        <v>0.52166065804185002</v>
      </c>
      <c r="AU107" s="17">
        <v>0.44456362846181202</v>
      </c>
      <c r="AV107" s="17"/>
      <c r="AW107" s="17">
        <v>0.55769991771179495</v>
      </c>
      <c r="AX107" s="17">
        <v>0.47747986010763599</v>
      </c>
    </row>
    <row r="108" spans="2:50" x14ac:dyDescent="0.35">
      <c r="B108" t="s">
        <v>99</v>
      </c>
      <c r="C108" s="17">
        <v>0.19880614287023701</v>
      </c>
      <c r="D108" s="17">
        <v>0.14729166935489399</v>
      </c>
      <c r="E108" s="17">
        <v>0.243856764470092</v>
      </c>
      <c r="F108" s="17"/>
      <c r="G108" s="17">
        <v>0.353000131588182</v>
      </c>
      <c r="H108" s="17">
        <v>0.198527493697681</v>
      </c>
      <c r="I108" s="17">
        <v>0.19761679660454101</v>
      </c>
      <c r="J108" s="17">
        <v>0.214781166591405</v>
      </c>
      <c r="K108" s="17">
        <v>0.17386609298635899</v>
      </c>
      <c r="L108" s="17">
        <v>0.13624106868202901</v>
      </c>
      <c r="M108" s="17"/>
      <c r="N108" s="17">
        <v>0.21050031232722</v>
      </c>
      <c r="O108" s="17">
        <v>0.19922463378868299</v>
      </c>
      <c r="P108" s="17">
        <v>0.16826567266714201</v>
      </c>
      <c r="Q108" s="17">
        <v>0.20669477660546501</v>
      </c>
      <c r="R108" s="17"/>
      <c r="S108" s="17">
        <v>0.24297937340291001</v>
      </c>
      <c r="T108" s="17">
        <v>0.22873814623636701</v>
      </c>
      <c r="U108" s="17">
        <v>0.23863614750088599</v>
      </c>
      <c r="V108" s="17">
        <v>0.15838162967782901</v>
      </c>
      <c r="W108" s="17">
        <v>0.13752600213355801</v>
      </c>
      <c r="X108" s="17">
        <v>0.130293349831786</v>
      </c>
      <c r="Y108" s="17">
        <v>0.190781911638293</v>
      </c>
      <c r="Z108" s="17">
        <v>0.204561656783454</v>
      </c>
      <c r="AA108" s="17">
        <v>0.21101257278173499</v>
      </c>
      <c r="AB108" s="17" t="s">
        <v>74</v>
      </c>
      <c r="AC108" s="17" t="s">
        <v>74</v>
      </c>
      <c r="AD108" s="17" t="s">
        <v>74</v>
      </c>
      <c r="AE108" s="17"/>
      <c r="AF108" s="17">
        <v>0.16343180281888101</v>
      </c>
      <c r="AG108" s="17">
        <v>0.20383596578798699</v>
      </c>
      <c r="AH108" s="17">
        <v>0.18549556881711901</v>
      </c>
      <c r="AI108" s="17"/>
      <c r="AJ108" s="17">
        <v>0.15350450460259801</v>
      </c>
      <c r="AK108" s="17">
        <v>0.229758978790542</v>
      </c>
      <c r="AL108" s="17">
        <v>0.17063603440425701</v>
      </c>
      <c r="AM108" s="17">
        <v>0.19658549337439299</v>
      </c>
      <c r="AN108" s="17">
        <v>0.23282276091111001</v>
      </c>
      <c r="AO108" s="17"/>
      <c r="AP108" s="17">
        <v>0.12596175080041999</v>
      </c>
      <c r="AQ108" s="17">
        <v>0.207781907945216</v>
      </c>
      <c r="AR108" s="17">
        <v>0.168403911323426</v>
      </c>
      <c r="AS108" s="17"/>
      <c r="AT108" s="17">
        <v>0.19174824530645601</v>
      </c>
      <c r="AU108" s="17">
        <v>0.21218691874176501</v>
      </c>
      <c r="AV108" s="17"/>
      <c r="AW108" s="17">
        <v>0.22302384512585499</v>
      </c>
      <c r="AX108" s="17">
        <v>0.19112777827164501</v>
      </c>
    </row>
    <row r="109" spans="2:50" x14ac:dyDescent="0.35">
      <c r="B109" t="s">
        <v>100</v>
      </c>
      <c r="C109" s="17">
        <v>0.29798515313387502</v>
      </c>
      <c r="D109" s="17">
        <v>0.38616281721288398</v>
      </c>
      <c r="E109" s="17">
        <v>0.22059010401922199</v>
      </c>
      <c r="F109" s="17"/>
      <c r="G109" s="17">
        <v>-7.00326160753328E-3</v>
      </c>
      <c r="H109" s="17">
        <v>0.34554056973201802</v>
      </c>
      <c r="I109" s="17">
        <v>0.38499878703354201</v>
      </c>
      <c r="J109" s="17">
        <v>0.26168757119062702</v>
      </c>
      <c r="K109" s="17">
        <v>0.33985308711293499</v>
      </c>
      <c r="L109" s="17">
        <v>0.33663828305509502</v>
      </c>
      <c r="M109" s="17"/>
      <c r="N109" s="17">
        <v>0.29430183330210602</v>
      </c>
      <c r="O109" s="17">
        <v>0.26645657282449797</v>
      </c>
      <c r="P109" s="17">
        <v>0.38735898391030199</v>
      </c>
      <c r="Q109" s="17">
        <v>0.26802109989033601</v>
      </c>
      <c r="R109" s="17"/>
      <c r="S109" s="17">
        <v>0.23406093206752601</v>
      </c>
      <c r="T109" s="17">
        <v>0.22629912604996999</v>
      </c>
      <c r="U109" s="17">
        <v>0.13852981735401601</v>
      </c>
      <c r="V109" s="17">
        <v>0.29702529987913301</v>
      </c>
      <c r="W109" s="17">
        <v>0.43347280273117</v>
      </c>
      <c r="X109" s="17">
        <v>0.575243595431284</v>
      </c>
      <c r="Y109" s="17">
        <v>0.31220116834178102</v>
      </c>
      <c r="Z109" s="17">
        <v>0.29109444146049201</v>
      </c>
      <c r="AA109" s="17">
        <v>0.268686660265822</v>
      </c>
      <c r="AB109" s="17" t="s">
        <v>74</v>
      </c>
      <c r="AC109" s="17" t="s">
        <v>74</v>
      </c>
      <c r="AD109" s="17" t="s">
        <v>74</v>
      </c>
      <c r="AE109" s="17"/>
      <c r="AF109" s="17">
        <v>0.38387930772402701</v>
      </c>
      <c r="AG109" s="17">
        <v>0.28765579325603102</v>
      </c>
      <c r="AH109" s="17">
        <v>0.30372867645211399</v>
      </c>
      <c r="AI109" s="17"/>
      <c r="AJ109" s="17">
        <v>0.40661524882049699</v>
      </c>
      <c r="AK109" s="17">
        <v>0.23684400350194401</v>
      </c>
      <c r="AL109" s="17">
        <v>0.30824547806362101</v>
      </c>
      <c r="AM109" s="17">
        <v>0.37214956250395897</v>
      </c>
      <c r="AN109" s="17">
        <v>0.20058570294952299</v>
      </c>
      <c r="AO109" s="17"/>
      <c r="AP109" s="17">
        <v>0.52996494437612696</v>
      </c>
      <c r="AQ109" s="17">
        <v>0.26508888540224501</v>
      </c>
      <c r="AR109" s="17">
        <v>0.30580352775877301</v>
      </c>
      <c r="AS109" s="17"/>
      <c r="AT109" s="17">
        <v>0.32991241273539401</v>
      </c>
      <c r="AU109" s="17">
        <v>0.23237670972004801</v>
      </c>
      <c r="AV109" s="17"/>
      <c r="AW109" s="17">
        <v>0.33467607258594001</v>
      </c>
      <c r="AX109" s="17">
        <v>0.28635208183599098</v>
      </c>
    </row>
    <row r="110" spans="2:50"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row>
    <row r="111" spans="2:50" x14ac:dyDescent="0.35">
      <c r="B111" s="6" t="s">
        <v>112</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row>
    <row r="112" spans="2:50" x14ac:dyDescent="0.35">
      <c r="B112" s="24" t="s">
        <v>76</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row>
    <row r="113" spans="2:50" x14ac:dyDescent="0.35">
      <c r="B113" t="s">
        <v>108</v>
      </c>
      <c r="C113" s="17">
        <v>5.8440073953397703E-2</v>
      </c>
      <c r="D113" s="17">
        <v>7.0687394051682895E-2</v>
      </c>
      <c r="E113" s="17">
        <v>4.7223088767739702E-2</v>
      </c>
      <c r="F113" s="17"/>
      <c r="G113" s="17">
        <v>1.7453882019473201E-2</v>
      </c>
      <c r="H113" s="17">
        <v>6.7913679805850904E-2</v>
      </c>
      <c r="I113" s="17">
        <v>3.2452059298876797E-2</v>
      </c>
      <c r="J113" s="17">
        <v>2.9285424150437799E-2</v>
      </c>
      <c r="K113" s="17">
        <v>6.0197260534763403E-2</v>
      </c>
      <c r="L113" s="17">
        <v>0.107931223735419</v>
      </c>
      <c r="M113" s="17"/>
      <c r="N113" s="17">
        <v>3.7099828965031598E-2</v>
      </c>
      <c r="O113" s="17">
        <v>5.3559368370304603E-2</v>
      </c>
      <c r="P113" s="17">
        <v>9.0047430849524407E-2</v>
      </c>
      <c r="Q113" s="17">
        <v>5.9420887036138799E-2</v>
      </c>
      <c r="R113" s="17"/>
      <c r="S113" s="17">
        <v>4.7724546829588002E-2</v>
      </c>
      <c r="T113" s="17">
        <v>3.9438803188064801E-2</v>
      </c>
      <c r="U113" s="17">
        <v>6.6142712132924497E-2</v>
      </c>
      <c r="V113" s="17">
        <v>2.61807046596137E-2</v>
      </c>
      <c r="W113" s="17">
        <v>5.1243097357640502E-2</v>
      </c>
      <c r="X113" s="17">
        <v>9.1513343297574296E-2</v>
      </c>
      <c r="Y113" s="17">
        <v>0.11190863465616301</v>
      </c>
      <c r="Z113" s="17">
        <v>5.55024125481016E-2</v>
      </c>
      <c r="AA113" s="17">
        <v>5.5174761574026197E-2</v>
      </c>
      <c r="AB113" s="17" t="s">
        <v>74</v>
      </c>
      <c r="AC113" s="17" t="s">
        <v>74</v>
      </c>
      <c r="AD113" s="17" t="s">
        <v>74</v>
      </c>
      <c r="AE113" s="17"/>
      <c r="AF113" s="17">
        <v>8.5491440744178596E-2</v>
      </c>
      <c r="AG113" s="17">
        <v>3.8829679129004903E-2</v>
      </c>
      <c r="AH113" s="17">
        <v>5.4652589523673398E-2</v>
      </c>
      <c r="AI113" s="17"/>
      <c r="AJ113" s="17">
        <v>7.9447600685647504E-2</v>
      </c>
      <c r="AK113" s="17">
        <v>2.83165376766388E-2</v>
      </c>
      <c r="AL113" s="17">
        <v>5.8548696005086297E-2</v>
      </c>
      <c r="AM113" s="17">
        <v>0.18473331435265</v>
      </c>
      <c r="AN113" s="17">
        <v>4.8788769471597403E-2</v>
      </c>
      <c r="AO113" s="17"/>
      <c r="AP113" s="17">
        <v>9.4630354490043297E-2</v>
      </c>
      <c r="AQ113" s="17">
        <v>4.7410411734965199E-2</v>
      </c>
      <c r="AR113" s="17">
        <v>2.46132225053287E-2</v>
      </c>
      <c r="AS113" s="17"/>
      <c r="AT113" s="17">
        <v>6.6119626753274499E-2</v>
      </c>
      <c r="AU113" s="17">
        <v>4.26538416465196E-2</v>
      </c>
      <c r="AV113" s="17"/>
      <c r="AW113" s="17">
        <v>5.7101349152585697E-2</v>
      </c>
      <c r="AX113" s="17">
        <v>5.88645245065227E-2</v>
      </c>
    </row>
    <row r="114" spans="2:50" x14ac:dyDescent="0.35">
      <c r="B114" t="s">
        <v>109</v>
      </c>
      <c r="C114" s="17">
        <v>8.9734040417788194E-2</v>
      </c>
      <c r="D114" s="17">
        <v>9.9740740902984501E-2</v>
      </c>
      <c r="E114" s="17">
        <v>8.0730204887358298E-2</v>
      </c>
      <c r="F114" s="17"/>
      <c r="G114" s="17">
        <v>6.4452936905907504E-2</v>
      </c>
      <c r="H114" s="17">
        <v>5.9166515226810198E-2</v>
      </c>
      <c r="I114" s="17">
        <v>6.2195905647827503E-2</v>
      </c>
      <c r="J114" s="17">
        <v>0.123510739276573</v>
      </c>
      <c r="K114" s="17">
        <v>7.2257901116525705E-2</v>
      </c>
      <c r="L114" s="17">
        <v>0.13028290125360201</v>
      </c>
      <c r="M114" s="17"/>
      <c r="N114" s="17">
        <v>9.1731642240238498E-2</v>
      </c>
      <c r="O114" s="17">
        <v>9.9774988925864005E-2</v>
      </c>
      <c r="P114" s="17">
        <v>8.5424834084129306E-2</v>
      </c>
      <c r="Q114" s="17">
        <v>8.2033639888027005E-2</v>
      </c>
      <c r="R114" s="17"/>
      <c r="S114" s="17">
        <v>9.6554344833406899E-2</v>
      </c>
      <c r="T114" s="17">
        <v>9.7208669226692496E-2</v>
      </c>
      <c r="U114" s="17">
        <v>5.0414204676875199E-2</v>
      </c>
      <c r="V114" s="17">
        <v>9.7938660732578994E-2</v>
      </c>
      <c r="W114" s="17">
        <v>0.113766089632118</v>
      </c>
      <c r="X114" s="17">
        <v>8.6298918003037697E-2</v>
      </c>
      <c r="Y114" s="17">
        <v>8.9023342549089599E-2</v>
      </c>
      <c r="Z114" s="17">
        <v>7.8385415092340302E-2</v>
      </c>
      <c r="AA114" s="17">
        <v>8.7713030627841096E-2</v>
      </c>
      <c r="AB114" s="17" t="s">
        <v>74</v>
      </c>
      <c r="AC114" s="17" t="s">
        <v>74</v>
      </c>
      <c r="AD114" s="17" t="s">
        <v>74</v>
      </c>
      <c r="AE114" s="17"/>
      <c r="AF114" s="17">
        <v>0.10730814336797601</v>
      </c>
      <c r="AG114" s="17">
        <v>8.1204713221773195E-2</v>
      </c>
      <c r="AH114" s="17">
        <v>6.2304296220879102E-2</v>
      </c>
      <c r="AI114" s="17"/>
      <c r="AJ114" s="17">
        <v>0.111261196614357</v>
      </c>
      <c r="AK114" s="17">
        <v>6.6390885542168807E-2</v>
      </c>
      <c r="AL114" s="17">
        <v>0.102990234851167</v>
      </c>
      <c r="AM114" s="17">
        <v>0.22021464269633501</v>
      </c>
      <c r="AN114" s="17">
        <v>7.5615795524671306E-2</v>
      </c>
      <c r="AO114" s="17"/>
      <c r="AP114" s="17">
        <v>0.10315714827426301</v>
      </c>
      <c r="AQ114" s="17">
        <v>8.5165541557578495E-2</v>
      </c>
      <c r="AR114" s="17">
        <v>8.8383018518232506E-2</v>
      </c>
      <c r="AS114" s="17"/>
      <c r="AT114" s="17">
        <v>8.5230512434926506E-2</v>
      </c>
      <c r="AU114" s="17">
        <v>9.9621069760174194E-2</v>
      </c>
      <c r="AV114" s="17"/>
      <c r="AW114" s="17">
        <v>7.8364039669414701E-2</v>
      </c>
      <c r="AX114" s="17">
        <v>9.3338965869046497E-2</v>
      </c>
    </row>
    <row r="115" spans="2:50" x14ac:dyDescent="0.35">
      <c r="B115" t="s">
        <v>73</v>
      </c>
      <c r="C115" s="17">
        <v>0.126859654414999</v>
      </c>
      <c r="D115" s="17">
        <v>0.142120172341343</v>
      </c>
      <c r="E115" s="17">
        <v>0.11309023056368001</v>
      </c>
      <c r="F115" s="17"/>
      <c r="G115" s="17">
        <v>5.7324677490046799E-2</v>
      </c>
      <c r="H115" s="17">
        <v>0.11950448130489599</v>
      </c>
      <c r="I115" s="17">
        <v>0.113184323266417</v>
      </c>
      <c r="J115" s="17">
        <v>0.126289463680307</v>
      </c>
      <c r="K115" s="17">
        <v>0.15223858870836099</v>
      </c>
      <c r="L115" s="17">
        <v>0.15606262731731901</v>
      </c>
      <c r="M115" s="17"/>
      <c r="N115" s="17">
        <v>0.124171629508606</v>
      </c>
      <c r="O115" s="17">
        <v>0.10737241844635199</v>
      </c>
      <c r="P115" s="17">
        <v>0.134800413790926</v>
      </c>
      <c r="Q115" s="17">
        <v>0.140827412622438</v>
      </c>
      <c r="R115" s="17"/>
      <c r="S115" s="17">
        <v>0.12957284319706</v>
      </c>
      <c r="T115" s="17">
        <v>9.1385063260339697E-2</v>
      </c>
      <c r="U115" s="17">
        <v>0.162357592438269</v>
      </c>
      <c r="V115" s="17">
        <v>0.169346698885849</v>
      </c>
      <c r="W115" s="17">
        <v>0.15710902386797501</v>
      </c>
      <c r="X115" s="17">
        <v>8.7212472844261202E-2</v>
      </c>
      <c r="Y115" s="17">
        <v>0.17492169467536001</v>
      </c>
      <c r="Z115" s="17">
        <v>9.5209474121407095E-2</v>
      </c>
      <c r="AA115" s="17">
        <v>9.1578170202997702E-2</v>
      </c>
      <c r="AB115" s="17" t="s">
        <v>74</v>
      </c>
      <c r="AC115" s="17" t="s">
        <v>74</v>
      </c>
      <c r="AD115" s="17" t="s">
        <v>74</v>
      </c>
      <c r="AE115" s="17"/>
      <c r="AF115" s="17">
        <v>0.13356457000653399</v>
      </c>
      <c r="AG115" s="17">
        <v>0.11199614258344399</v>
      </c>
      <c r="AH115" s="17">
        <v>0.197851281582789</v>
      </c>
      <c r="AI115" s="17"/>
      <c r="AJ115" s="17">
        <v>0.113330597285332</v>
      </c>
      <c r="AK115" s="17">
        <v>0.105418667719092</v>
      </c>
      <c r="AL115" s="17">
        <v>0.20348115219222501</v>
      </c>
      <c r="AM115" s="17">
        <v>0.15342138665914701</v>
      </c>
      <c r="AN115" s="17">
        <v>0.16557780746174</v>
      </c>
      <c r="AO115" s="17"/>
      <c r="AP115" s="17">
        <v>0.12920742244307901</v>
      </c>
      <c r="AQ115" s="17">
        <v>7.9306069908113105E-2</v>
      </c>
      <c r="AR115" s="17">
        <v>0.17391864652403999</v>
      </c>
      <c r="AS115" s="17"/>
      <c r="AT115" s="17">
        <v>0.11027471150004001</v>
      </c>
      <c r="AU115" s="17">
        <v>0.162236635287037</v>
      </c>
      <c r="AV115" s="17"/>
      <c r="AW115" s="17">
        <v>8.1944444393434707E-2</v>
      </c>
      <c r="AX115" s="17">
        <v>0.14110028529433399</v>
      </c>
    </row>
    <row r="116" spans="2:50" x14ac:dyDescent="0.35">
      <c r="B116" t="s">
        <v>110</v>
      </c>
      <c r="C116" s="17">
        <v>0.43210842238235497</v>
      </c>
      <c r="D116" s="17">
        <v>0.45410569693060499</v>
      </c>
      <c r="E116" s="17">
        <v>0.41321642505390299</v>
      </c>
      <c r="F116" s="17"/>
      <c r="G116" s="17">
        <v>0.49212736267391499</v>
      </c>
      <c r="H116" s="17">
        <v>0.45105357902799098</v>
      </c>
      <c r="I116" s="17">
        <v>0.46536855565394097</v>
      </c>
      <c r="J116" s="17">
        <v>0.45101678950643798</v>
      </c>
      <c r="K116" s="17">
        <v>0.46242518022235302</v>
      </c>
      <c r="L116" s="17">
        <v>0.333779856856877</v>
      </c>
      <c r="M116" s="17"/>
      <c r="N116" s="17">
        <v>0.48272978964619001</v>
      </c>
      <c r="O116" s="17">
        <v>0.47445544655587302</v>
      </c>
      <c r="P116" s="17">
        <v>0.38441786422878699</v>
      </c>
      <c r="Q116" s="17">
        <v>0.37252665330155199</v>
      </c>
      <c r="R116" s="17"/>
      <c r="S116" s="17">
        <v>0.39934093015955502</v>
      </c>
      <c r="T116" s="17">
        <v>0.45391421752029998</v>
      </c>
      <c r="U116" s="17">
        <v>0.39538341078029798</v>
      </c>
      <c r="V116" s="17">
        <v>0.46693024896222501</v>
      </c>
      <c r="W116" s="17">
        <v>0.37172887254158599</v>
      </c>
      <c r="X116" s="17">
        <v>0.42803470279484201</v>
      </c>
      <c r="Y116" s="17">
        <v>0.37517458418949601</v>
      </c>
      <c r="Z116" s="17">
        <v>0.57806963340317596</v>
      </c>
      <c r="AA116" s="17">
        <v>0.47548146268861302</v>
      </c>
      <c r="AB116" s="17" t="s">
        <v>74</v>
      </c>
      <c r="AC116" s="17" t="s">
        <v>74</v>
      </c>
      <c r="AD116" s="17" t="s">
        <v>74</v>
      </c>
      <c r="AE116" s="17"/>
      <c r="AF116" s="17">
        <v>0.38844578889248199</v>
      </c>
      <c r="AG116" s="17">
        <v>0.47888555799555399</v>
      </c>
      <c r="AH116" s="17">
        <v>0.45948358305540599</v>
      </c>
      <c r="AI116" s="17"/>
      <c r="AJ116" s="17">
        <v>0.41957259562084098</v>
      </c>
      <c r="AK116" s="17">
        <v>0.46037823097609498</v>
      </c>
      <c r="AL116" s="17">
        <v>0.45990669335294898</v>
      </c>
      <c r="AM116" s="17">
        <v>0.18452896383381101</v>
      </c>
      <c r="AN116" s="17">
        <v>0.41254110359596702</v>
      </c>
      <c r="AO116" s="17"/>
      <c r="AP116" s="17">
        <v>0.41545044446606699</v>
      </c>
      <c r="AQ116" s="17">
        <v>0.46021441636889598</v>
      </c>
      <c r="AR116" s="17">
        <v>0.46875777027820997</v>
      </c>
      <c r="AS116" s="17"/>
      <c r="AT116" s="17">
        <v>0.42336038276258797</v>
      </c>
      <c r="AU116" s="17">
        <v>0.45262252652011198</v>
      </c>
      <c r="AV116" s="17"/>
      <c r="AW116" s="17">
        <v>0.46561800675765602</v>
      </c>
      <c r="AX116" s="17">
        <v>0.421484012037185</v>
      </c>
    </row>
    <row r="117" spans="2:50" x14ac:dyDescent="0.35">
      <c r="B117" t="s">
        <v>111</v>
      </c>
      <c r="C117" s="17">
        <v>0.29285780883146101</v>
      </c>
      <c r="D117" s="17">
        <v>0.233345995773385</v>
      </c>
      <c r="E117" s="17">
        <v>0.345740050727319</v>
      </c>
      <c r="F117" s="17"/>
      <c r="G117" s="17">
        <v>0.36864114091065697</v>
      </c>
      <c r="H117" s="17">
        <v>0.30236174463445198</v>
      </c>
      <c r="I117" s="17">
        <v>0.32679915613293797</v>
      </c>
      <c r="J117" s="17">
        <v>0.26989758338624398</v>
      </c>
      <c r="K117" s="17">
        <v>0.25288106941799599</v>
      </c>
      <c r="L117" s="17">
        <v>0.27194339083678298</v>
      </c>
      <c r="M117" s="17"/>
      <c r="N117" s="17">
        <v>0.26426710963993399</v>
      </c>
      <c r="O117" s="17">
        <v>0.26483777770160699</v>
      </c>
      <c r="P117" s="17">
        <v>0.30530945704663298</v>
      </c>
      <c r="Q117" s="17">
        <v>0.34519140715184399</v>
      </c>
      <c r="R117" s="17"/>
      <c r="S117" s="17">
        <v>0.326807334980389</v>
      </c>
      <c r="T117" s="17">
        <v>0.31805324680460301</v>
      </c>
      <c r="U117" s="17">
        <v>0.32570207997163397</v>
      </c>
      <c r="V117" s="17">
        <v>0.23960368675973401</v>
      </c>
      <c r="W117" s="17">
        <v>0.306152916600681</v>
      </c>
      <c r="X117" s="17">
        <v>0.306940563060285</v>
      </c>
      <c r="Y117" s="17">
        <v>0.24897174392989099</v>
      </c>
      <c r="Z117" s="17">
        <v>0.192833064834975</v>
      </c>
      <c r="AA117" s="17">
        <v>0.29005257490652198</v>
      </c>
      <c r="AB117" s="17" t="s">
        <v>74</v>
      </c>
      <c r="AC117" s="17" t="s">
        <v>74</v>
      </c>
      <c r="AD117" s="17" t="s">
        <v>74</v>
      </c>
      <c r="AE117" s="17"/>
      <c r="AF117" s="17">
        <v>0.28519005698882799</v>
      </c>
      <c r="AG117" s="17">
        <v>0.28908390707022402</v>
      </c>
      <c r="AH117" s="17">
        <v>0.225708249617253</v>
      </c>
      <c r="AI117" s="17"/>
      <c r="AJ117" s="17">
        <v>0.276388009793823</v>
      </c>
      <c r="AK117" s="17">
        <v>0.339495678086005</v>
      </c>
      <c r="AL117" s="17">
        <v>0.175073223598573</v>
      </c>
      <c r="AM117" s="17">
        <v>0.25710169245805597</v>
      </c>
      <c r="AN117" s="17">
        <v>0.29747652394602397</v>
      </c>
      <c r="AO117" s="17"/>
      <c r="AP117" s="17">
        <v>0.25755463032654802</v>
      </c>
      <c r="AQ117" s="17">
        <v>0.32790356043044699</v>
      </c>
      <c r="AR117" s="17">
        <v>0.24432734217419</v>
      </c>
      <c r="AS117" s="17"/>
      <c r="AT117" s="17">
        <v>0.31501476654917099</v>
      </c>
      <c r="AU117" s="17">
        <v>0.24286592678615801</v>
      </c>
      <c r="AV117" s="17"/>
      <c r="AW117" s="17">
        <v>0.31697216002690898</v>
      </c>
      <c r="AX117" s="17">
        <v>0.28521221229291299</v>
      </c>
    </row>
    <row r="118" spans="2:50"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row>
    <row r="119" spans="2:50" x14ac:dyDescent="0.35">
      <c r="B119" s="6" t="s">
        <v>114</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row>
    <row r="120" spans="2:50" x14ac:dyDescent="0.35">
      <c r="B120" s="24" t="s">
        <v>76</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row>
    <row r="121" spans="2:50" x14ac:dyDescent="0.35">
      <c r="B121" t="s">
        <v>113</v>
      </c>
      <c r="C121" s="17">
        <v>0</v>
      </c>
      <c r="D121" s="17">
        <v>0</v>
      </c>
      <c r="E121" s="17">
        <v>0</v>
      </c>
      <c r="F121" s="17"/>
      <c r="G121" s="17">
        <v>0</v>
      </c>
      <c r="H121" s="17">
        <v>0</v>
      </c>
      <c r="I121" s="17">
        <v>0</v>
      </c>
      <c r="J121" s="17">
        <v>0</v>
      </c>
      <c r="K121" s="17">
        <v>0</v>
      </c>
      <c r="L121" s="17">
        <v>0</v>
      </c>
      <c r="M121" s="17"/>
      <c r="N121" s="17">
        <v>0</v>
      </c>
      <c r="O121" s="17">
        <v>0</v>
      </c>
      <c r="P121" s="17">
        <v>0</v>
      </c>
      <c r="Q121" s="17">
        <v>0</v>
      </c>
      <c r="R121" s="17"/>
      <c r="S121" s="17">
        <v>0</v>
      </c>
      <c r="T121" s="17">
        <v>0</v>
      </c>
      <c r="U121" s="17">
        <v>0</v>
      </c>
      <c r="V121" s="17">
        <v>0</v>
      </c>
      <c r="W121" s="17">
        <v>0</v>
      </c>
      <c r="X121" s="17">
        <v>0</v>
      </c>
      <c r="Y121" s="17">
        <v>0</v>
      </c>
      <c r="Z121" s="17">
        <v>0</v>
      </c>
      <c r="AA121" s="17">
        <v>0</v>
      </c>
      <c r="AB121" s="17" t="s">
        <v>74</v>
      </c>
      <c r="AC121" s="17" t="s">
        <v>74</v>
      </c>
      <c r="AD121" s="17" t="s">
        <v>74</v>
      </c>
      <c r="AE121" s="17"/>
      <c r="AF121" s="17">
        <v>0</v>
      </c>
      <c r="AG121" s="17">
        <v>0</v>
      </c>
      <c r="AH121" s="17">
        <v>0</v>
      </c>
      <c r="AI121" s="17"/>
      <c r="AJ121" s="17">
        <v>0</v>
      </c>
      <c r="AK121" s="17">
        <v>0</v>
      </c>
      <c r="AL121" s="17">
        <v>0</v>
      </c>
      <c r="AM121" s="17">
        <v>0</v>
      </c>
      <c r="AN121" s="17">
        <v>0</v>
      </c>
      <c r="AO121" s="17"/>
      <c r="AP121" s="17">
        <v>0</v>
      </c>
      <c r="AQ121" s="17">
        <v>0</v>
      </c>
      <c r="AR121" s="17">
        <v>0</v>
      </c>
      <c r="AS121" s="17"/>
      <c r="AT121" s="17">
        <v>0</v>
      </c>
      <c r="AU121" s="17">
        <v>0</v>
      </c>
      <c r="AV121" s="17"/>
      <c r="AW121" s="17">
        <v>0</v>
      </c>
      <c r="AX121" s="17">
        <v>0</v>
      </c>
    </row>
    <row r="122" spans="2:50" x14ac:dyDescent="0.35">
      <c r="B122" t="s">
        <v>108</v>
      </c>
      <c r="C122" s="17">
        <v>4.4796563950283599E-2</v>
      </c>
      <c r="D122" s="17">
        <v>4.20289471739149E-2</v>
      </c>
      <c r="E122" s="17">
        <v>4.7553807109460597E-2</v>
      </c>
      <c r="F122" s="17"/>
      <c r="G122" s="17">
        <v>1.5635857662245501E-2</v>
      </c>
      <c r="H122" s="17">
        <v>1.6437822141401898E-2</v>
      </c>
      <c r="I122" s="17">
        <v>5.2132706556726298E-2</v>
      </c>
      <c r="J122" s="17">
        <v>7.1709693210121397E-2</v>
      </c>
      <c r="K122" s="17">
        <v>3.7272061666165902E-2</v>
      </c>
      <c r="L122" s="17">
        <v>5.9132039209815003E-2</v>
      </c>
      <c r="M122" s="17"/>
      <c r="N122" s="17">
        <v>4.6932991356222101E-2</v>
      </c>
      <c r="O122" s="17">
        <v>3.3516624289068098E-2</v>
      </c>
      <c r="P122" s="17">
        <v>6.12387262225665E-2</v>
      </c>
      <c r="Q122" s="17">
        <v>4.0295628451252702E-2</v>
      </c>
      <c r="R122" s="17"/>
      <c r="S122" s="17">
        <v>7.14401057065987E-2</v>
      </c>
      <c r="T122" s="17">
        <v>3.7140973625871002E-2</v>
      </c>
      <c r="U122" s="17">
        <v>5.0720016423921002E-2</v>
      </c>
      <c r="V122" s="17">
        <v>4.6559148838009101E-2</v>
      </c>
      <c r="W122" s="17">
        <v>3.2116485545525701E-2</v>
      </c>
      <c r="X122" s="17">
        <v>1.80467440525852E-2</v>
      </c>
      <c r="Y122" s="17">
        <v>3.3025678423504699E-2</v>
      </c>
      <c r="Z122" s="17">
        <v>7.5283126071918893E-2</v>
      </c>
      <c r="AA122" s="17">
        <v>4.3636484339118597E-2</v>
      </c>
      <c r="AB122" s="17" t="s">
        <v>74</v>
      </c>
      <c r="AC122" s="17" t="s">
        <v>74</v>
      </c>
      <c r="AD122" s="17" t="s">
        <v>74</v>
      </c>
      <c r="AE122" s="17"/>
      <c r="AF122" s="17">
        <v>5.1653321110310901E-2</v>
      </c>
      <c r="AG122" s="17">
        <v>4.4245320977331103E-2</v>
      </c>
      <c r="AH122" s="17">
        <v>4.0264353194524503E-2</v>
      </c>
      <c r="AI122" s="17"/>
      <c r="AJ122" s="17">
        <v>4.4721036409059799E-2</v>
      </c>
      <c r="AK122" s="17">
        <v>4.4645341038051602E-2</v>
      </c>
      <c r="AL122" s="17">
        <v>4.3654455254055903E-2</v>
      </c>
      <c r="AM122" s="17">
        <v>0</v>
      </c>
      <c r="AN122" s="17">
        <v>4.2555407032791301E-2</v>
      </c>
      <c r="AO122" s="17"/>
      <c r="AP122" s="17">
        <v>5.4586151903013698E-2</v>
      </c>
      <c r="AQ122" s="17">
        <v>4.3116568917489599E-2</v>
      </c>
      <c r="AR122" s="17">
        <v>6.5036372222515806E-2</v>
      </c>
      <c r="AS122" s="17"/>
      <c r="AT122" s="17">
        <v>5.47428444189186E-2</v>
      </c>
      <c r="AU122" s="17">
        <v>2.4193980692182E-2</v>
      </c>
      <c r="AV122" s="17"/>
      <c r="AW122" s="17">
        <v>5.9224153467589601E-2</v>
      </c>
      <c r="AX122" s="17">
        <v>4.0222212039296802E-2</v>
      </c>
    </row>
    <row r="123" spans="2:50" x14ac:dyDescent="0.35">
      <c r="B123" t="s">
        <v>109</v>
      </c>
      <c r="C123" s="17">
        <v>0.136664681297714</v>
      </c>
      <c r="D123" s="17">
        <v>0.13682529665607601</v>
      </c>
      <c r="E123" s="17">
        <v>0.13703879105719499</v>
      </c>
      <c r="F123" s="17"/>
      <c r="G123" s="17">
        <v>0.12800582523121001</v>
      </c>
      <c r="H123" s="17">
        <v>0.11296391247505801</v>
      </c>
      <c r="I123" s="17">
        <v>0.12120950567281299</v>
      </c>
      <c r="J123" s="17">
        <v>0.14113345250089401</v>
      </c>
      <c r="K123" s="17">
        <v>0.15625316996846</v>
      </c>
      <c r="L123" s="17">
        <v>0.152019450183212</v>
      </c>
      <c r="M123" s="17"/>
      <c r="N123" s="17">
        <v>0.13946294706781201</v>
      </c>
      <c r="O123" s="17">
        <v>0.14978814817198799</v>
      </c>
      <c r="P123" s="17">
        <v>0.143905598923384</v>
      </c>
      <c r="Q123" s="17">
        <v>0.111396651341131</v>
      </c>
      <c r="R123" s="17"/>
      <c r="S123" s="17">
        <v>9.2223028256891396E-2</v>
      </c>
      <c r="T123" s="17">
        <v>0.16845881335963001</v>
      </c>
      <c r="U123" s="17">
        <v>0.110357357479651</v>
      </c>
      <c r="V123" s="17">
        <v>0.16735012304423999</v>
      </c>
      <c r="W123" s="17">
        <v>0.175566915460142</v>
      </c>
      <c r="X123" s="17">
        <v>9.7698725218632002E-2</v>
      </c>
      <c r="Y123" s="17">
        <v>0.17473591434907501</v>
      </c>
      <c r="Z123" s="17">
        <v>9.0381395729517394E-2</v>
      </c>
      <c r="AA123" s="17">
        <v>0.13935018163250901</v>
      </c>
      <c r="AB123" s="17" t="s">
        <v>74</v>
      </c>
      <c r="AC123" s="17" t="s">
        <v>74</v>
      </c>
      <c r="AD123" s="17" t="s">
        <v>74</v>
      </c>
      <c r="AE123" s="17"/>
      <c r="AF123" s="17">
        <v>0.14109359583568101</v>
      </c>
      <c r="AG123" s="17">
        <v>0.14274688639796501</v>
      </c>
      <c r="AH123" s="17">
        <v>0.11304736949755601</v>
      </c>
      <c r="AI123" s="17"/>
      <c r="AJ123" s="17">
        <v>0.115067413274963</v>
      </c>
      <c r="AK123" s="17">
        <v>0.162314941137713</v>
      </c>
      <c r="AL123" s="17">
        <v>0.14886631515879001</v>
      </c>
      <c r="AM123" s="17">
        <v>0</v>
      </c>
      <c r="AN123" s="17">
        <v>0.15004514744665401</v>
      </c>
      <c r="AO123" s="17"/>
      <c r="AP123" s="17">
        <v>9.5675200426936904E-2</v>
      </c>
      <c r="AQ123" s="17">
        <v>0.15659850816381099</v>
      </c>
      <c r="AR123" s="17">
        <v>0.12526244986615601</v>
      </c>
      <c r="AS123" s="17"/>
      <c r="AT123" s="17">
        <v>0.14866439915882401</v>
      </c>
      <c r="AU123" s="17">
        <v>0.109818616827894</v>
      </c>
      <c r="AV123" s="17"/>
      <c r="AW123" s="17">
        <v>0.13882180073761399</v>
      </c>
      <c r="AX123" s="17">
        <v>0.135980753922299</v>
      </c>
    </row>
    <row r="124" spans="2:50" x14ac:dyDescent="0.35">
      <c r="B124" t="s">
        <v>73</v>
      </c>
      <c r="C124" s="17">
        <v>0.20942791209238201</v>
      </c>
      <c r="D124" s="17">
        <v>0.18709622851650901</v>
      </c>
      <c r="E124" s="17">
        <v>0.23109280061739301</v>
      </c>
      <c r="F124" s="17"/>
      <c r="G124" s="17">
        <v>0.146874592753025</v>
      </c>
      <c r="H124" s="17">
        <v>0.18725960945310599</v>
      </c>
      <c r="I124" s="17">
        <v>0.216567506838034</v>
      </c>
      <c r="J124" s="17">
        <v>0.27133427708270202</v>
      </c>
      <c r="K124" s="17">
        <v>0.185568618753232</v>
      </c>
      <c r="L124" s="17">
        <v>0.22040402738164599</v>
      </c>
      <c r="M124" s="17"/>
      <c r="N124" s="17">
        <v>0.17993751674524999</v>
      </c>
      <c r="O124" s="17">
        <v>0.24068246984998401</v>
      </c>
      <c r="P124" s="17">
        <v>0.198833961094737</v>
      </c>
      <c r="Q124" s="17">
        <v>0.22055491396180801</v>
      </c>
      <c r="R124" s="17"/>
      <c r="S124" s="17">
        <v>0.190522898872202</v>
      </c>
      <c r="T124" s="17">
        <v>0.249364564829994</v>
      </c>
      <c r="U124" s="17">
        <v>0.25060378511566</v>
      </c>
      <c r="V124" s="17">
        <v>0.19306340049936299</v>
      </c>
      <c r="W124" s="17">
        <v>0.16628863172043301</v>
      </c>
      <c r="X124" s="17">
        <v>0.17219854925785599</v>
      </c>
      <c r="Y124" s="17">
        <v>0.20195274267354699</v>
      </c>
      <c r="Z124" s="17">
        <v>0.18097059167485899</v>
      </c>
      <c r="AA124" s="17">
        <v>0.23876587625215601</v>
      </c>
      <c r="AB124" s="17" t="s">
        <v>74</v>
      </c>
      <c r="AC124" s="17" t="s">
        <v>74</v>
      </c>
      <c r="AD124" s="17" t="s">
        <v>74</v>
      </c>
      <c r="AE124" s="17"/>
      <c r="AF124" s="17">
        <v>0.18750098706276</v>
      </c>
      <c r="AG124" s="17">
        <v>0.235335851381476</v>
      </c>
      <c r="AH124" s="17">
        <v>0.25939329474470002</v>
      </c>
      <c r="AI124" s="17"/>
      <c r="AJ124" s="17">
        <v>0.19870700934361199</v>
      </c>
      <c r="AK124" s="17">
        <v>0.211068093461069</v>
      </c>
      <c r="AL124" s="17">
        <v>0.28065762021021601</v>
      </c>
      <c r="AM124" s="17">
        <v>0.49592784255127498</v>
      </c>
      <c r="AN124" s="17">
        <v>0.197808051994672</v>
      </c>
      <c r="AO124" s="17"/>
      <c r="AP124" s="17">
        <v>0.17363909157774901</v>
      </c>
      <c r="AQ124" s="17">
        <v>0.210779156920606</v>
      </c>
      <c r="AR124" s="17">
        <v>0.24015264940269601</v>
      </c>
      <c r="AS124" s="17"/>
      <c r="AT124" s="17">
        <v>0.19597527215491101</v>
      </c>
      <c r="AU124" s="17">
        <v>0.23866421629348999</v>
      </c>
      <c r="AV124" s="17"/>
      <c r="AW124" s="17">
        <v>0.200912541538596</v>
      </c>
      <c r="AX124" s="17">
        <v>0.21212776029077601</v>
      </c>
    </row>
    <row r="125" spans="2:50" x14ac:dyDescent="0.35">
      <c r="B125" t="s">
        <v>110</v>
      </c>
      <c r="C125" s="17">
        <v>0.37003885674806603</v>
      </c>
      <c r="D125" s="17">
        <v>0.40051635950985098</v>
      </c>
      <c r="E125" s="17">
        <v>0.339151481914088</v>
      </c>
      <c r="F125" s="17"/>
      <c r="G125" s="17">
        <v>0.490906918951098</v>
      </c>
      <c r="H125" s="17">
        <v>0.40276066802032101</v>
      </c>
      <c r="I125" s="17">
        <v>0.36847109992537802</v>
      </c>
      <c r="J125" s="17">
        <v>0.32587343932498197</v>
      </c>
      <c r="K125" s="17">
        <v>0.34842959465655698</v>
      </c>
      <c r="L125" s="17">
        <v>0.33964803274334598</v>
      </c>
      <c r="M125" s="17"/>
      <c r="N125" s="17">
        <v>0.38521553536312497</v>
      </c>
      <c r="O125" s="17">
        <v>0.37047841176285501</v>
      </c>
      <c r="P125" s="17">
        <v>0.33962479100076898</v>
      </c>
      <c r="Q125" s="17">
        <v>0.376379179195097</v>
      </c>
      <c r="R125" s="17"/>
      <c r="S125" s="17">
        <v>0.38943392311067798</v>
      </c>
      <c r="T125" s="17">
        <v>0.37753011511751999</v>
      </c>
      <c r="U125" s="17">
        <v>0.31182562389646201</v>
      </c>
      <c r="V125" s="17">
        <v>0.37255279105489503</v>
      </c>
      <c r="W125" s="17">
        <v>0.38712542095057501</v>
      </c>
      <c r="X125" s="17">
        <v>0.38565729794451997</v>
      </c>
      <c r="Y125" s="17">
        <v>0.345190106465742</v>
      </c>
      <c r="Z125" s="17">
        <v>0.469571846063424</v>
      </c>
      <c r="AA125" s="17">
        <v>0.33848011374409098</v>
      </c>
      <c r="AB125" s="17" t="s">
        <v>74</v>
      </c>
      <c r="AC125" s="17" t="s">
        <v>74</v>
      </c>
      <c r="AD125" s="17" t="s">
        <v>74</v>
      </c>
      <c r="AE125" s="17"/>
      <c r="AF125" s="17">
        <v>0.35937651442617802</v>
      </c>
      <c r="AG125" s="17">
        <v>0.38221243867835197</v>
      </c>
      <c r="AH125" s="17">
        <v>0.31649691190180701</v>
      </c>
      <c r="AI125" s="17"/>
      <c r="AJ125" s="17">
        <v>0.38152107189665402</v>
      </c>
      <c r="AK125" s="17">
        <v>0.359604030962622</v>
      </c>
      <c r="AL125" s="17">
        <v>0.41220781533939099</v>
      </c>
      <c r="AM125" s="17">
        <v>0.21979219023129201</v>
      </c>
      <c r="AN125" s="17">
        <v>0.36091754397154702</v>
      </c>
      <c r="AO125" s="17"/>
      <c r="AP125" s="17">
        <v>0.39551996505819997</v>
      </c>
      <c r="AQ125" s="17">
        <v>0.36724481826220101</v>
      </c>
      <c r="AR125" s="17">
        <v>0.415481159561228</v>
      </c>
      <c r="AS125" s="17"/>
      <c r="AT125" s="17">
        <v>0.33435990195748</v>
      </c>
      <c r="AU125" s="17">
        <v>0.44663791164307498</v>
      </c>
      <c r="AV125" s="17"/>
      <c r="AW125" s="17">
        <v>0.33556796530107103</v>
      </c>
      <c r="AX125" s="17">
        <v>0.38096805514082799</v>
      </c>
    </row>
    <row r="126" spans="2:50" x14ac:dyDescent="0.35">
      <c r="B126" t="s">
        <v>111</v>
      </c>
      <c r="C126" s="17">
        <v>0.23907198591155501</v>
      </c>
      <c r="D126" s="17">
        <v>0.23353316814364899</v>
      </c>
      <c r="E126" s="17">
        <v>0.24516311930186299</v>
      </c>
      <c r="F126" s="17"/>
      <c r="G126" s="17">
        <v>0.21857680540242</v>
      </c>
      <c r="H126" s="17">
        <v>0.28057798791011301</v>
      </c>
      <c r="I126" s="17">
        <v>0.24161918100704799</v>
      </c>
      <c r="J126" s="17">
        <v>0.18994913788130099</v>
      </c>
      <c r="K126" s="17">
        <v>0.27247655495558398</v>
      </c>
      <c r="L126" s="17">
        <v>0.22879645048198</v>
      </c>
      <c r="M126" s="17"/>
      <c r="N126" s="17">
        <v>0.24845100946759199</v>
      </c>
      <c r="O126" s="17">
        <v>0.20553434592610401</v>
      </c>
      <c r="P126" s="17">
        <v>0.25639692275854398</v>
      </c>
      <c r="Q126" s="17">
        <v>0.25137362705071098</v>
      </c>
      <c r="R126" s="17"/>
      <c r="S126" s="17">
        <v>0.25638004405362902</v>
      </c>
      <c r="T126" s="17">
        <v>0.16750553306698501</v>
      </c>
      <c r="U126" s="17">
        <v>0.27649321708430602</v>
      </c>
      <c r="V126" s="17">
        <v>0.220474536563492</v>
      </c>
      <c r="W126" s="17">
        <v>0.238902546323324</v>
      </c>
      <c r="X126" s="17">
        <v>0.326398683526407</v>
      </c>
      <c r="Y126" s="17">
        <v>0.24509555808813099</v>
      </c>
      <c r="Z126" s="17">
        <v>0.18379304046028</v>
      </c>
      <c r="AA126" s="17">
        <v>0.23976734403212499</v>
      </c>
      <c r="AB126" s="17" t="s">
        <v>74</v>
      </c>
      <c r="AC126" s="17" t="s">
        <v>74</v>
      </c>
      <c r="AD126" s="17" t="s">
        <v>74</v>
      </c>
      <c r="AE126" s="17"/>
      <c r="AF126" s="17">
        <v>0.26037558156507001</v>
      </c>
      <c r="AG126" s="17">
        <v>0.19545950256487599</v>
      </c>
      <c r="AH126" s="17">
        <v>0.27079807066141198</v>
      </c>
      <c r="AI126" s="17"/>
      <c r="AJ126" s="17">
        <v>0.25998346907571102</v>
      </c>
      <c r="AK126" s="17">
        <v>0.22236759340054399</v>
      </c>
      <c r="AL126" s="17">
        <v>0.114613794037546</v>
      </c>
      <c r="AM126" s="17">
        <v>0.28427996721743298</v>
      </c>
      <c r="AN126" s="17">
        <v>0.248673849554335</v>
      </c>
      <c r="AO126" s="17"/>
      <c r="AP126" s="17">
        <v>0.28057959103410102</v>
      </c>
      <c r="AQ126" s="17">
        <v>0.222260947735892</v>
      </c>
      <c r="AR126" s="17">
        <v>0.154067368947405</v>
      </c>
      <c r="AS126" s="17"/>
      <c r="AT126" s="17">
        <v>0.26625758230986601</v>
      </c>
      <c r="AU126" s="17">
        <v>0.180685274543358</v>
      </c>
      <c r="AV126" s="17"/>
      <c r="AW126" s="17">
        <v>0.26547353895512898</v>
      </c>
      <c r="AX126" s="17">
        <v>0.23070121860680001</v>
      </c>
    </row>
    <row r="127" spans="2:50" x14ac:dyDescent="0.35">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row>
    <row r="128" spans="2:50" x14ac:dyDescent="0.35">
      <c r="B128" s="6" t="s">
        <v>121</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row>
    <row r="129" spans="2:50" x14ac:dyDescent="0.35">
      <c r="B129" s="24" t="s">
        <v>632</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row>
    <row r="130" spans="2:50" x14ac:dyDescent="0.35">
      <c r="B130" t="s">
        <v>115</v>
      </c>
      <c r="C130" s="17">
        <v>0.49260487636844102</v>
      </c>
      <c r="D130" s="17">
        <v>0.499644467198265</v>
      </c>
      <c r="E130" s="17">
        <v>0.48594143488736202</v>
      </c>
      <c r="F130" s="17"/>
      <c r="G130" s="17">
        <v>0.45939162330684202</v>
      </c>
      <c r="H130" s="17">
        <v>0.40758774469274101</v>
      </c>
      <c r="I130" s="17">
        <v>0.53318547925547699</v>
      </c>
      <c r="J130" s="17">
        <v>0.56160418249380695</v>
      </c>
      <c r="K130" s="17">
        <v>0.33536572402036402</v>
      </c>
      <c r="L130" s="17">
        <v>0.64941615236655104</v>
      </c>
      <c r="M130" s="17"/>
      <c r="N130" s="17">
        <v>0.58585683906140995</v>
      </c>
      <c r="O130" s="17">
        <v>0.43067430140968299</v>
      </c>
      <c r="P130" s="17">
        <v>0.43284468168122903</v>
      </c>
      <c r="Q130" s="17">
        <v>0.44526101760890602</v>
      </c>
      <c r="R130" s="17"/>
      <c r="S130" s="17">
        <v>0.49275096540289498</v>
      </c>
      <c r="T130" s="17">
        <v>0.57091318115798395</v>
      </c>
      <c r="U130" s="17">
        <v>0.50417523284341903</v>
      </c>
      <c r="V130" s="17">
        <v>0.41482743291889201</v>
      </c>
      <c r="W130" s="17">
        <v>0.37772099283460597</v>
      </c>
      <c r="X130" s="17">
        <v>0.58599270615953902</v>
      </c>
      <c r="Y130" s="17">
        <v>0.50992991286089795</v>
      </c>
      <c r="Z130" s="17">
        <v>0.44087465900183398</v>
      </c>
      <c r="AA130" s="17">
        <v>0.33757388669709198</v>
      </c>
      <c r="AB130" s="17" t="s">
        <v>74</v>
      </c>
      <c r="AC130" s="17" t="s">
        <v>74</v>
      </c>
      <c r="AD130" s="17" t="s">
        <v>74</v>
      </c>
      <c r="AE130" s="17"/>
      <c r="AF130" s="17">
        <v>0.492723687445416</v>
      </c>
      <c r="AG130" s="17">
        <v>0.49829724936825598</v>
      </c>
      <c r="AH130" s="17">
        <v>0.42031952538717299</v>
      </c>
      <c r="AI130" s="17"/>
      <c r="AJ130" s="17">
        <v>0.58078210274151698</v>
      </c>
      <c r="AK130" s="17">
        <v>0.38911181380156901</v>
      </c>
      <c r="AL130" s="17">
        <v>0.40952321295546301</v>
      </c>
      <c r="AM130" s="17">
        <v>0.21783555281588399</v>
      </c>
      <c r="AN130" s="17">
        <v>0.52293744855112301</v>
      </c>
      <c r="AO130" s="17"/>
      <c r="AP130" s="17">
        <v>0.57845051654024104</v>
      </c>
      <c r="AQ130" s="17">
        <v>0.433666261000901</v>
      </c>
      <c r="AR130" s="17">
        <v>0.37596289812169198</v>
      </c>
      <c r="AS130" s="17"/>
      <c r="AT130" s="17">
        <v>0.49260487636844102</v>
      </c>
      <c r="AU130" s="17" t="s">
        <v>74</v>
      </c>
      <c r="AV130" s="17"/>
      <c r="AW130" s="17">
        <v>0.53990281236499005</v>
      </c>
      <c r="AX130" s="17">
        <v>0.39173762282733099</v>
      </c>
    </row>
    <row r="131" spans="2:50" x14ac:dyDescent="0.35">
      <c r="B131" t="s">
        <v>116</v>
      </c>
      <c r="C131" s="17">
        <v>0.45132173562855399</v>
      </c>
      <c r="D131" s="17">
        <v>0.45271947965759202</v>
      </c>
      <c r="E131" s="17">
        <v>0.44999867783042602</v>
      </c>
      <c r="F131" s="17"/>
      <c r="G131" s="17">
        <v>0.567497876978448</v>
      </c>
      <c r="H131" s="17">
        <v>0.46295580977619999</v>
      </c>
      <c r="I131" s="17">
        <v>0.42405201681282301</v>
      </c>
      <c r="J131" s="17">
        <v>0.47064469238020901</v>
      </c>
      <c r="K131" s="17">
        <v>0.45451830486918299</v>
      </c>
      <c r="L131" s="17">
        <v>0.37743735609385098</v>
      </c>
      <c r="M131" s="17"/>
      <c r="N131" s="17">
        <v>0.5326625694664</v>
      </c>
      <c r="O131" s="17">
        <v>0.475722648923606</v>
      </c>
      <c r="P131" s="17">
        <v>0.438500791945032</v>
      </c>
      <c r="Q131" s="17">
        <v>0.28909662748461401</v>
      </c>
      <c r="R131" s="17"/>
      <c r="S131" s="17">
        <v>0.465218528009123</v>
      </c>
      <c r="T131" s="17">
        <v>0.48421361162528997</v>
      </c>
      <c r="U131" s="17">
        <v>0.48420155924594299</v>
      </c>
      <c r="V131" s="17">
        <v>0.42394987362904202</v>
      </c>
      <c r="W131" s="17">
        <v>0.28354824668702999</v>
      </c>
      <c r="X131" s="17">
        <v>0.52114150083780697</v>
      </c>
      <c r="Y131" s="17">
        <v>0.38448764265091001</v>
      </c>
      <c r="Z131" s="17">
        <v>0.40160676391318001</v>
      </c>
      <c r="AA131" s="17">
        <v>0.41757953660361102</v>
      </c>
      <c r="AB131" s="17" t="s">
        <v>74</v>
      </c>
      <c r="AC131" s="17" t="s">
        <v>74</v>
      </c>
      <c r="AD131" s="17" t="s">
        <v>74</v>
      </c>
      <c r="AE131" s="17"/>
      <c r="AF131" s="17">
        <v>0.49745564365761102</v>
      </c>
      <c r="AG131" s="17">
        <v>0.44710109393112502</v>
      </c>
      <c r="AH131" s="17">
        <v>0.33686692671713703</v>
      </c>
      <c r="AI131" s="17"/>
      <c r="AJ131" s="17">
        <v>0.51357551337724205</v>
      </c>
      <c r="AK131" s="17">
        <v>0.44703833612614402</v>
      </c>
      <c r="AL131" s="17">
        <v>0.43570210190203101</v>
      </c>
      <c r="AM131" s="17">
        <v>0.24781292599521601</v>
      </c>
      <c r="AN131" s="17">
        <v>0.32259800414341799</v>
      </c>
      <c r="AO131" s="17"/>
      <c r="AP131" s="17">
        <v>0.47102004565765498</v>
      </c>
      <c r="AQ131" s="17">
        <v>0.43524702394065401</v>
      </c>
      <c r="AR131" s="17">
        <v>0.303126367175648</v>
      </c>
      <c r="AS131" s="17"/>
      <c r="AT131" s="17">
        <v>0.45132173562855399</v>
      </c>
      <c r="AU131" s="17" t="s">
        <v>74</v>
      </c>
      <c r="AV131" s="17"/>
      <c r="AW131" s="17">
        <v>0.47062590199960502</v>
      </c>
      <c r="AX131" s="17">
        <v>0.41015380297519999</v>
      </c>
    </row>
    <row r="132" spans="2:50" x14ac:dyDescent="0.35">
      <c r="B132" t="s">
        <v>117</v>
      </c>
      <c r="C132" s="17">
        <v>0.27816720606345602</v>
      </c>
      <c r="D132" s="17">
        <v>0.25183865325683003</v>
      </c>
      <c r="E132" s="17">
        <v>0.30308893449193403</v>
      </c>
      <c r="F132" s="17"/>
      <c r="G132" s="17">
        <v>0.36312582597329701</v>
      </c>
      <c r="H132" s="17">
        <v>0.30821607138874002</v>
      </c>
      <c r="I132" s="17">
        <v>0.26768210891731398</v>
      </c>
      <c r="J132" s="17">
        <v>0.29121981798989799</v>
      </c>
      <c r="K132" s="17">
        <v>0.21098487050206599</v>
      </c>
      <c r="L132" s="17">
        <v>0.34655244073338698</v>
      </c>
      <c r="M132" s="17"/>
      <c r="N132" s="17">
        <v>0.35633260507340703</v>
      </c>
      <c r="O132" s="17">
        <v>0.213509334070072</v>
      </c>
      <c r="P132" s="17">
        <v>0.27902044555996203</v>
      </c>
      <c r="Q132" s="17">
        <v>0.208403826825271</v>
      </c>
      <c r="R132" s="17"/>
      <c r="S132" s="17">
        <v>0.32400005037590301</v>
      </c>
      <c r="T132" s="17">
        <v>0.33826916990808198</v>
      </c>
      <c r="U132" s="17">
        <v>0.360664072276701</v>
      </c>
      <c r="V132" s="17">
        <v>0.161729986361075</v>
      </c>
      <c r="W132" s="17">
        <v>0.29431362499786201</v>
      </c>
      <c r="X132" s="17">
        <v>0.224757788345779</v>
      </c>
      <c r="Y132" s="17">
        <v>0.146973796347596</v>
      </c>
      <c r="Z132" s="17">
        <v>0.33935057445992001</v>
      </c>
      <c r="AA132" s="17">
        <v>0.32078976202848303</v>
      </c>
      <c r="AB132" s="17" t="s">
        <v>74</v>
      </c>
      <c r="AC132" s="17" t="s">
        <v>74</v>
      </c>
      <c r="AD132" s="17" t="s">
        <v>74</v>
      </c>
      <c r="AE132" s="17"/>
      <c r="AF132" s="17">
        <v>0.21702639197036599</v>
      </c>
      <c r="AG132" s="17">
        <v>0.32852693198109001</v>
      </c>
      <c r="AH132" s="17">
        <v>0.33044124475173797</v>
      </c>
      <c r="AI132" s="17"/>
      <c r="AJ132" s="17">
        <v>0.29506277989009799</v>
      </c>
      <c r="AK132" s="17">
        <v>0.33069916686335199</v>
      </c>
      <c r="AL132" s="17">
        <v>0.19383597234163799</v>
      </c>
      <c r="AM132" s="17">
        <v>0</v>
      </c>
      <c r="AN132" s="17">
        <v>0.20367855965131099</v>
      </c>
      <c r="AO132" s="17"/>
      <c r="AP132" s="17">
        <v>0.21480654739944699</v>
      </c>
      <c r="AQ132" s="17">
        <v>0.29335269343397302</v>
      </c>
      <c r="AR132" s="17">
        <v>0.17409123224932099</v>
      </c>
      <c r="AS132" s="17"/>
      <c r="AT132" s="17">
        <v>0.27816720606345602</v>
      </c>
      <c r="AU132" s="17" t="s">
        <v>74</v>
      </c>
      <c r="AV132" s="17"/>
      <c r="AW132" s="17">
        <v>0.29105284223122702</v>
      </c>
      <c r="AX132" s="17">
        <v>0.250687386849613</v>
      </c>
    </row>
    <row r="133" spans="2:50" x14ac:dyDescent="0.35">
      <c r="B133" t="s">
        <v>118</v>
      </c>
      <c r="C133" s="17">
        <v>0.25994393313110697</v>
      </c>
      <c r="D133" s="17">
        <v>0.29667036420038401</v>
      </c>
      <c r="E133" s="17">
        <v>0.22517992054073699</v>
      </c>
      <c r="F133" s="17"/>
      <c r="G133" s="17">
        <v>0.49432206321754002</v>
      </c>
      <c r="H133" s="17">
        <v>0.289115661504385</v>
      </c>
      <c r="I133" s="17">
        <v>0.29883922349490399</v>
      </c>
      <c r="J133" s="17">
        <v>0.206715032080487</v>
      </c>
      <c r="K133" s="17">
        <v>0.21532322272912699</v>
      </c>
      <c r="L133" s="17">
        <v>0.26420494075606399</v>
      </c>
      <c r="M133" s="17"/>
      <c r="N133" s="17">
        <v>0.27076487667957699</v>
      </c>
      <c r="O133" s="17">
        <v>0.21177742962809601</v>
      </c>
      <c r="P133" s="17">
        <v>0.28364164166301797</v>
      </c>
      <c r="Q133" s="17">
        <v>0.27325355495603498</v>
      </c>
      <c r="R133" s="17"/>
      <c r="S133" s="17">
        <v>0.27416385312819203</v>
      </c>
      <c r="T133" s="17">
        <v>0.19310951559341999</v>
      </c>
      <c r="U133" s="17">
        <v>0.19095080532309999</v>
      </c>
      <c r="V133" s="17">
        <v>0.43863616907564301</v>
      </c>
      <c r="W133" s="17">
        <v>0.33066377117010498</v>
      </c>
      <c r="X133" s="17">
        <v>0.24904665710919699</v>
      </c>
      <c r="Y133" s="17">
        <v>0.253055622719631</v>
      </c>
      <c r="Z133" s="17">
        <v>0.23586116067311799</v>
      </c>
      <c r="AA133" s="17">
        <v>0.27042040200063</v>
      </c>
      <c r="AB133" s="17" t="s">
        <v>74</v>
      </c>
      <c r="AC133" s="17" t="s">
        <v>74</v>
      </c>
      <c r="AD133" s="17" t="s">
        <v>74</v>
      </c>
      <c r="AE133" s="17"/>
      <c r="AF133" s="17">
        <v>0.23591259806317499</v>
      </c>
      <c r="AG133" s="17">
        <v>0.282220026666966</v>
      </c>
      <c r="AH133" s="17">
        <v>0.24938463117517901</v>
      </c>
      <c r="AI133" s="17"/>
      <c r="AJ133" s="17">
        <v>0.26141710322329098</v>
      </c>
      <c r="AK133" s="17">
        <v>0.30201310825523398</v>
      </c>
      <c r="AL133" s="17">
        <v>0.230289854874456</v>
      </c>
      <c r="AM133" s="17">
        <v>0.27608675707180902</v>
      </c>
      <c r="AN133" s="17">
        <v>0.17696862876283001</v>
      </c>
      <c r="AO133" s="17"/>
      <c r="AP133" s="17">
        <v>0.28612899480708298</v>
      </c>
      <c r="AQ133" s="17">
        <v>0.29777752422867398</v>
      </c>
      <c r="AR133" s="17">
        <v>0.30601871103782102</v>
      </c>
      <c r="AS133" s="17"/>
      <c r="AT133" s="17">
        <v>0.25994393313110697</v>
      </c>
      <c r="AU133" s="17" t="s">
        <v>74</v>
      </c>
      <c r="AV133" s="17"/>
      <c r="AW133" s="17">
        <v>0.22936548738425699</v>
      </c>
      <c r="AX133" s="17">
        <v>0.32515531656791402</v>
      </c>
    </row>
    <row r="134" spans="2:50" x14ac:dyDescent="0.35">
      <c r="B134" t="s">
        <v>119</v>
      </c>
      <c r="C134" s="17">
        <v>7.4319579321655393E-2</v>
      </c>
      <c r="D134" s="17">
        <v>6.0089134987246398E-2</v>
      </c>
      <c r="E134" s="17">
        <v>8.7789642477935997E-2</v>
      </c>
      <c r="F134" s="17"/>
      <c r="G134" s="17">
        <v>0</v>
      </c>
      <c r="H134" s="17">
        <v>7.9082929120361106E-2</v>
      </c>
      <c r="I134" s="17">
        <v>4.8706832042993399E-2</v>
      </c>
      <c r="J134" s="17">
        <v>6.65381039303901E-2</v>
      </c>
      <c r="K134" s="17">
        <v>0.15593935147701399</v>
      </c>
      <c r="L134" s="17">
        <v>5.6889834347052699E-2</v>
      </c>
      <c r="M134" s="17"/>
      <c r="N134" s="17">
        <v>6.4712907627581195E-2</v>
      </c>
      <c r="O134" s="17">
        <v>6.2070025761287402E-2</v>
      </c>
      <c r="P134" s="17">
        <v>0.13045471861528801</v>
      </c>
      <c r="Q134" s="17">
        <v>5.6470279196437503E-2</v>
      </c>
      <c r="R134" s="17"/>
      <c r="S134" s="17">
        <v>6.0087593947254402E-2</v>
      </c>
      <c r="T134" s="17">
        <v>5.0781384748772203E-2</v>
      </c>
      <c r="U134" s="17">
        <v>5.9989944681853799E-2</v>
      </c>
      <c r="V134" s="17">
        <v>9.8648048351869799E-2</v>
      </c>
      <c r="W134" s="17">
        <v>3.71227481024239E-2</v>
      </c>
      <c r="X134" s="17">
        <v>8.88682137437172E-2</v>
      </c>
      <c r="Y134" s="17">
        <v>9.7917351837349897E-2</v>
      </c>
      <c r="Z134" s="17">
        <v>6.8568086515221296E-2</v>
      </c>
      <c r="AA134" s="17">
        <v>9.1953706670147697E-2</v>
      </c>
      <c r="AB134" s="17" t="s">
        <v>74</v>
      </c>
      <c r="AC134" s="17" t="s">
        <v>74</v>
      </c>
      <c r="AD134" s="17" t="s">
        <v>74</v>
      </c>
      <c r="AE134" s="17"/>
      <c r="AF134" s="17">
        <v>8.91048821280188E-2</v>
      </c>
      <c r="AG134" s="17">
        <v>7.7003606706170596E-2</v>
      </c>
      <c r="AH134" s="17">
        <v>3.1592755220689397E-2</v>
      </c>
      <c r="AI134" s="17"/>
      <c r="AJ134" s="17">
        <v>5.2989622847283702E-2</v>
      </c>
      <c r="AK134" s="17">
        <v>9.0527109916704096E-2</v>
      </c>
      <c r="AL134" s="17">
        <v>5.96501853896617E-2</v>
      </c>
      <c r="AM134" s="17">
        <v>0.14418293826732401</v>
      </c>
      <c r="AN134" s="17">
        <v>6.2690164711241003E-2</v>
      </c>
      <c r="AO134" s="17"/>
      <c r="AP134" s="17">
        <v>5.26026694438919E-2</v>
      </c>
      <c r="AQ134" s="17">
        <v>8.9264043298890303E-2</v>
      </c>
      <c r="AR134" s="17">
        <v>7.9131083033371297E-2</v>
      </c>
      <c r="AS134" s="17"/>
      <c r="AT134" s="17">
        <v>7.4319579321655393E-2</v>
      </c>
      <c r="AU134" s="17" t="s">
        <v>74</v>
      </c>
      <c r="AV134" s="17"/>
      <c r="AW134" s="17">
        <v>7.0997794367372899E-2</v>
      </c>
      <c r="AX134" s="17">
        <v>8.1403595106553595E-2</v>
      </c>
    </row>
    <row r="135" spans="2:50" x14ac:dyDescent="0.35">
      <c r="B135" t="s">
        <v>120</v>
      </c>
      <c r="C135" s="17">
        <v>4.6344633238052997E-2</v>
      </c>
      <c r="D135" s="17">
        <v>6.0955541382120497E-2</v>
      </c>
      <c r="E135" s="17">
        <v>3.2514435751153502E-2</v>
      </c>
      <c r="F135" s="17"/>
      <c r="G135" s="17">
        <v>0.250658364480769</v>
      </c>
      <c r="H135" s="17">
        <v>1.9223548523600299E-2</v>
      </c>
      <c r="I135" s="17">
        <v>6.7562465293163204E-2</v>
      </c>
      <c r="J135" s="17">
        <v>1.7059150452560699E-2</v>
      </c>
      <c r="K135" s="17">
        <v>7.4175571429423298E-2</v>
      </c>
      <c r="L135" s="17">
        <v>0</v>
      </c>
      <c r="M135" s="17"/>
      <c r="N135" s="17">
        <v>3.3129531944046997E-2</v>
      </c>
      <c r="O135" s="17">
        <v>6.1809737210035902E-2</v>
      </c>
      <c r="P135" s="17">
        <v>4.4870565031562899E-2</v>
      </c>
      <c r="Q135" s="17">
        <v>5.4272860247907097E-2</v>
      </c>
      <c r="R135" s="17"/>
      <c r="S135" s="17">
        <v>0.105020294418306</v>
      </c>
      <c r="T135" s="17">
        <v>0</v>
      </c>
      <c r="U135" s="17">
        <v>2.66810697136248E-2</v>
      </c>
      <c r="V135" s="17">
        <v>3.1372262062340797E-2</v>
      </c>
      <c r="W135" s="17">
        <v>7.9370361671150705E-2</v>
      </c>
      <c r="X135" s="17">
        <v>2.2776596518086799E-2</v>
      </c>
      <c r="Y135" s="17">
        <v>4.5549083378138899E-2</v>
      </c>
      <c r="Z135" s="17">
        <v>0</v>
      </c>
      <c r="AA135" s="17">
        <v>0.110418525359971</v>
      </c>
      <c r="AB135" s="17" t="s">
        <v>74</v>
      </c>
      <c r="AC135" s="17" t="s">
        <v>74</v>
      </c>
      <c r="AD135" s="17" t="s">
        <v>74</v>
      </c>
      <c r="AE135" s="17"/>
      <c r="AF135" s="17">
        <v>3.9084813080488098E-2</v>
      </c>
      <c r="AG135" s="17">
        <v>6.80905322291422E-2</v>
      </c>
      <c r="AH135" s="17">
        <v>0</v>
      </c>
      <c r="AI135" s="17"/>
      <c r="AJ135" s="17">
        <v>4.7075688982868E-2</v>
      </c>
      <c r="AK135" s="17">
        <v>4.06712038711428E-2</v>
      </c>
      <c r="AL135" s="17">
        <v>0.121636738244416</v>
      </c>
      <c r="AM135" s="17">
        <v>0</v>
      </c>
      <c r="AN135" s="17">
        <v>0</v>
      </c>
      <c r="AO135" s="17"/>
      <c r="AP135" s="17">
        <v>3.1735551320795197E-2</v>
      </c>
      <c r="AQ135" s="17">
        <v>4.8850117350884202E-2</v>
      </c>
      <c r="AR135" s="17">
        <v>0.142908993336225</v>
      </c>
      <c r="AS135" s="17"/>
      <c r="AT135" s="17">
        <v>4.6344633238052997E-2</v>
      </c>
      <c r="AU135" s="17" t="s">
        <v>74</v>
      </c>
      <c r="AV135" s="17"/>
      <c r="AW135" s="17">
        <v>3.5838265531576402E-2</v>
      </c>
      <c r="AX135" s="17">
        <v>6.8750440868276599E-2</v>
      </c>
    </row>
    <row r="136" spans="2:50" x14ac:dyDescent="0.35">
      <c r="B136" t="s">
        <v>70</v>
      </c>
      <c r="C136" s="17">
        <v>4.4238860795871297E-2</v>
      </c>
      <c r="D136" s="17">
        <v>2.92852536284995E-2</v>
      </c>
      <c r="E136" s="17">
        <v>5.83934457283787E-2</v>
      </c>
      <c r="F136" s="17"/>
      <c r="G136" s="17">
        <v>0</v>
      </c>
      <c r="H136" s="17">
        <v>4.20639004201456E-2</v>
      </c>
      <c r="I136" s="17">
        <v>3.3774675021917201E-2</v>
      </c>
      <c r="J136" s="17">
        <v>6.3599313057756304E-2</v>
      </c>
      <c r="K136" s="17">
        <v>4.4412529283129699E-2</v>
      </c>
      <c r="L136" s="17">
        <v>0</v>
      </c>
      <c r="M136" s="17"/>
      <c r="N136" s="17">
        <v>1.86381642250813E-2</v>
      </c>
      <c r="O136" s="17">
        <v>4.8230656845624401E-2</v>
      </c>
      <c r="P136" s="17">
        <v>4.7712417407524799E-2</v>
      </c>
      <c r="Q136" s="17">
        <v>8.2860296578878306E-2</v>
      </c>
      <c r="R136" s="17"/>
      <c r="S136" s="17">
        <v>4.9802483892593202E-2</v>
      </c>
      <c r="T136" s="17">
        <v>6.11581405098287E-2</v>
      </c>
      <c r="U136" s="17">
        <v>2.1752708096840101E-2</v>
      </c>
      <c r="V136" s="17">
        <v>0</v>
      </c>
      <c r="W136" s="17">
        <v>6.8124470758866407E-2</v>
      </c>
      <c r="X136" s="17">
        <v>4.5868621354011298E-2</v>
      </c>
      <c r="Y136" s="17">
        <v>0</v>
      </c>
      <c r="Z136" s="17">
        <v>0.10035410634509701</v>
      </c>
      <c r="AA136" s="17">
        <v>5.5891192659062498E-2</v>
      </c>
      <c r="AB136" s="17" t="s">
        <v>74</v>
      </c>
      <c r="AC136" s="17" t="s">
        <v>74</v>
      </c>
      <c r="AD136" s="17" t="s">
        <v>74</v>
      </c>
      <c r="AE136" s="17"/>
      <c r="AF136" s="17">
        <v>3.5731967471331297E-2</v>
      </c>
      <c r="AG136" s="17">
        <v>1.50555169164558E-2</v>
      </c>
      <c r="AH136" s="17">
        <v>0.137323820609908</v>
      </c>
      <c r="AI136" s="17"/>
      <c r="AJ136" s="17">
        <v>2.4705780957391399E-2</v>
      </c>
      <c r="AK136" s="17">
        <v>3.0735999098965301E-2</v>
      </c>
      <c r="AL136" s="17">
        <v>5.6384160528285897E-2</v>
      </c>
      <c r="AM136" s="17">
        <v>0.114081825849768</v>
      </c>
      <c r="AN136" s="17">
        <v>0.10361595754840899</v>
      </c>
      <c r="AO136" s="17"/>
      <c r="AP136" s="17">
        <v>8.8376397022468904E-3</v>
      </c>
      <c r="AQ136" s="17">
        <v>5.54825957790289E-2</v>
      </c>
      <c r="AR136" s="17">
        <v>4.2137392228447902E-2</v>
      </c>
      <c r="AS136" s="17"/>
      <c r="AT136" s="17">
        <v>4.4238860795871297E-2</v>
      </c>
      <c r="AU136" s="17" t="s">
        <v>74</v>
      </c>
      <c r="AV136" s="17"/>
      <c r="AW136" s="17">
        <v>3.0980640384909899E-2</v>
      </c>
      <c r="AX136" s="17">
        <v>7.2513250608440397E-2</v>
      </c>
    </row>
    <row r="137" spans="2:50" x14ac:dyDescent="0.35">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row>
    <row r="138" spans="2:50" x14ac:dyDescent="0.35">
      <c r="B138" s="6" t="s">
        <v>128</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row>
    <row r="139" spans="2:50" x14ac:dyDescent="0.35">
      <c r="B139" s="24" t="s">
        <v>632</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row>
    <row r="140" spans="2:50" x14ac:dyDescent="0.35">
      <c r="B140" t="s">
        <v>122</v>
      </c>
      <c r="C140" s="17">
        <v>0.38866994113504499</v>
      </c>
      <c r="D140" s="17">
        <v>0.40792468336624799</v>
      </c>
      <c r="E140" s="17">
        <v>0.37044404545552201</v>
      </c>
      <c r="F140" s="17"/>
      <c r="G140" s="17">
        <v>0.55319325302258304</v>
      </c>
      <c r="H140" s="17">
        <v>0.339692042212698</v>
      </c>
      <c r="I140" s="17">
        <v>0.47571272847126</v>
      </c>
      <c r="J140" s="17">
        <v>0.31953262966891999</v>
      </c>
      <c r="K140" s="17">
        <v>0.38597077501048199</v>
      </c>
      <c r="L140" s="17">
        <v>0.348894100459953</v>
      </c>
      <c r="M140" s="17"/>
      <c r="N140" s="17">
        <v>0.41204932432761998</v>
      </c>
      <c r="O140" s="17">
        <v>0.42135287246204001</v>
      </c>
      <c r="P140" s="17">
        <v>0.34531498943372702</v>
      </c>
      <c r="Q140" s="17">
        <v>0.34803149342073098</v>
      </c>
      <c r="R140" s="17"/>
      <c r="S140" s="17">
        <v>0.40364629256958501</v>
      </c>
      <c r="T140" s="17">
        <v>0.40701187779023001</v>
      </c>
      <c r="U140" s="17">
        <v>0.46592382042279901</v>
      </c>
      <c r="V140" s="17">
        <v>0.48834298460709002</v>
      </c>
      <c r="W140" s="17">
        <v>0.33108246580195599</v>
      </c>
      <c r="X140" s="17">
        <v>0.28196056380711798</v>
      </c>
      <c r="Y140" s="17">
        <v>0.45561883125754998</v>
      </c>
      <c r="Z140" s="17">
        <v>0.44984822861703799</v>
      </c>
      <c r="AA140" s="17">
        <v>0.38543319453201802</v>
      </c>
      <c r="AB140" s="17" t="s">
        <v>74</v>
      </c>
      <c r="AC140" s="17" t="s">
        <v>74</v>
      </c>
      <c r="AD140" s="17" t="s">
        <v>74</v>
      </c>
      <c r="AE140" s="17"/>
      <c r="AF140" s="17">
        <v>0.38264192080221399</v>
      </c>
      <c r="AG140" s="17">
        <v>0.39466289051797199</v>
      </c>
      <c r="AH140" s="17">
        <v>0.377286382014902</v>
      </c>
      <c r="AI140" s="17"/>
      <c r="AJ140" s="17">
        <v>0.48245567755303198</v>
      </c>
      <c r="AK140" s="17">
        <v>0.32666797850696599</v>
      </c>
      <c r="AL140" s="17">
        <v>0.33804324030222499</v>
      </c>
      <c r="AM140" s="17">
        <v>0.104346320060711</v>
      </c>
      <c r="AN140" s="17">
        <v>0.33206287533161699</v>
      </c>
      <c r="AO140" s="17"/>
      <c r="AP140" s="17">
        <v>0.482174165524411</v>
      </c>
      <c r="AQ140" s="17">
        <v>0.30471182740692498</v>
      </c>
      <c r="AR140" s="17">
        <v>0.303126367175648</v>
      </c>
      <c r="AS140" s="17"/>
      <c r="AT140" s="17">
        <v>0.38866994113504499</v>
      </c>
      <c r="AU140" s="17" t="s">
        <v>74</v>
      </c>
      <c r="AV140" s="17"/>
      <c r="AW140" s="17">
        <v>0.38601012779176902</v>
      </c>
      <c r="AX140" s="17">
        <v>0.39434224080765401</v>
      </c>
    </row>
    <row r="141" spans="2:50" x14ac:dyDescent="0.35">
      <c r="B141" t="s">
        <v>123</v>
      </c>
      <c r="C141" s="17">
        <v>0.333689138326006</v>
      </c>
      <c r="D141" s="17">
        <v>0.32677913812805298</v>
      </c>
      <c r="E141" s="17">
        <v>0.34022991364468502</v>
      </c>
      <c r="F141" s="17"/>
      <c r="G141" s="17">
        <v>0.20437205100515099</v>
      </c>
      <c r="H141" s="17">
        <v>0.354968590927979</v>
      </c>
      <c r="I141" s="17">
        <v>0.32475186250268401</v>
      </c>
      <c r="J141" s="17">
        <v>0.37219388298606099</v>
      </c>
      <c r="K141" s="17">
        <v>0.24832634875447601</v>
      </c>
      <c r="L141" s="17">
        <v>0.41615657364084202</v>
      </c>
      <c r="M141" s="17"/>
      <c r="N141" s="17">
        <v>0.349634449023563</v>
      </c>
      <c r="O141" s="17">
        <v>0.34455227808627897</v>
      </c>
      <c r="P141" s="17">
        <v>0.32384643314601402</v>
      </c>
      <c r="Q141" s="17">
        <v>0.30151403077220801</v>
      </c>
      <c r="R141" s="17"/>
      <c r="S141" s="17">
        <v>0.39884700706097198</v>
      </c>
      <c r="T141" s="17">
        <v>0.33505943753737999</v>
      </c>
      <c r="U141" s="17">
        <v>0.25088356233549303</v>
      </c>
      <c r="V141" s="17">
        <v>0.22181098750539199</v>
      </c>
      <c r="W141" s="17">
        <v>0.227678089506339</v>
      </c>
      <c r="X141" s="17">
        <v>0.48768844125761601</v>
      </c>
      <c r="Y141" s="17">
        <v>0.24473332816566001</v>
      </c>
      <c r="Z141" s="17">
        <v>0.347863446989019</v>
      </c>
      <c r="AA141" s="17">
        <v>0.22862298858139701</v>
      </c>
      <c r="AB141" s="17" t="s">
        <v>74</v>
      </c>
      <c r="AC141" s="17" t="s">
        <v>74</v>
      </c>
      <c r="AD141" s="17" t="s">
        <v>74</v>
      </c>
      <c r="AE141" s="17"/>
      <c r="AF141" s="17">
        <v>0.28475729061008398</v>
      </c>
      <c r="AG141" s="17">
        <v>0.35014425117496001</v>
      </c>
      <c r="AH141" s="17">
        <v>0.41133822101258899</v>
      </c>
      <c r="AI141" s="17"/>
      <c r="AJ141" s="17">
        <v>0.30124170113512699</v>
      </c>
      <c r="AK141" s="17">
        <v>0.351358053115015</v>
      </c>
      <c r="AL141" s="17">
        <v>0.27695347411361299</v>
      </c>
      <c r="AM141" s="17">
        <v>0.36130215875038901</v>
      </c>
      <c r="AN141" s="17">
        <v>0.44112743625733802</v>
      </c>
      <c r="AO141" s="17"/>
      <c r="AP141" s="17">
        <v>0.30366665319894298</v>
      </c>
      <c r="AQ141" s="17">
        <v>0.35974065722764398</v>
      </c>
      <c r="AR141" s="17">
        <v>0.23352369481746599</v>
      </c>
      <c r="AS141" s="17"/>
      <c r="AT141" s="17">
        <v>0.333689138326006</v>
      </c>
      <c r="AU141" s="17" t="s">
        <v>74</v>
      </c>
      <c r="AV141" s="17"/>
      <c r="AW141" s="17">
        <v>0.33776859309333701</v>
      </c>
      <c r="AX141" s="17">
        <v>0.32498932110024198</v>
      </c>
    </row>
    <row r="142" spans="2:50" x14ac:dyDescent="0.35">
      <c r="B142" t="s">
        <v>124</v>
      </c>
      <c r="C142" s="17">
        <v>9.0587127801415798E-2</v>
      </c>
      <c r="D142" s="17">
        <v>7.6140533134805302E-2</v>
      </c>
      <c r="E142" s="17">
        <v>0.104261791640401</v>
      </c>
      <c r="F142" s="17"/>
      <c r="G142" s="17">
        <v>0</v>
      </c>
      <c r="H142" s="17">
        <v>0.108595466873681</v>
      </c>
      <c r="I142" s="17">
        <v>5.3702410318712597E-2</v>
      </c>
      <c r="J142" s="17">
        <v>0.11026176932661801</v>
      </c>
      <c r="K142" s="17">
        <v>0.12009071955388401</v>
      </c>
      <c r="L142" s="17">
        <v>9.9218848204011195E-2</v>
      </c>
      <c r="M142" s="17"/>
      <c r="N142" s="17">
        <v>7.8881267004797306E-2</v>
      </c>
      <c r="O142" s="17">
        <v>9.6407251571757405E-2</v>
      </c>
      <c r="P142" s="17">
        <v>0.114653877665883</v>
      </c>
      <c r="Q142" s="17">
        <v>8.4324269453011705E-2</v>
      </c>
      <c r="R142" s="17"/>
      <c r="S142" s="17">
        <v>0.117690529823591</v>
      </c>
      <c r="T142" s="17">
        <v>0.100013560011045</v>
      </c>
      <c r="U142" s="17">
        <v>9.0774952155380603E-2</v>
      </c>
      <c r="V142" s="17">
        <v>9.1111293202018204E-2</v>
      </c>
      <c r="W142" s="17">
        <v>0.19258300747710799</v>
      </c>
      <c r="X142" s="17">
        <v>7.1255345133498404E-2</v>
      </c>
      <c r="Y142" s="17">
        <v>0</v>
      </c>
      <c r="Z142" s="17">
        <v>0</v>
      </c>
      <c r="AA142" s="17">
        <v>0.13492148451650801</v>
      </c>
      <c r="AB142" s="17" t="s">
        <v>74</v>
      </c>
      <c r="AC142" s="17" t="s">
        <v>74</v>
      </c>
      <c r="AD142" s="17" t="s">
        <v>74</v>
      </c>
      <c r="AE142" s="17"/>
      <c r="AF142" s="17">
        <v>0.125977121061634</v>
      </c>
      <c r="AG142" s="17">
        <v>8.9039298774345493E-2</v>
      </c>
      <c r="AH142" s="17">
        <v>0</v>
      </c>
      <c r="AI142" s="17"/>
      <c r="AJ142" s="17">
        <v>7.66319576020765E-2</v>
      </c>
      <c r="AK142" s="17">
        <v>0.102397515415621</v>
      </c>
      <c r="AL142" s="17">
        <v>0.12596558443997899</v>
      </c>
      <c r="AM142" s="17">
        <v>0.13716682389288501</v>
      </c>
      <c r="AN142" s="17">
        <v>9.2486952469967604E-2</v>
      </c>
      <c r="AO142" s="17"/>
      <c r="AP142" s="17">
        <v>8.6249730116171097E-2</v>
      </c>
      <c r="AQ142" s="17">
        <v>0.103517821577437</v>
      </c>
      <c r="AR142" s="17">
        <v>0.143163379369705</v>
      </c>
      <c r="AS142" s="17"/>
      <c r="AT142" s="17">
        <v>9.0587127801415798E-2</v>
      </c>
      <c r="AU142" s="17" t="s">
        <v>74</v>
      </c>
      <c r="AV142" s="17"/>
      <c r="AW142" s="17">
        <v>9.8007384973276601E-2</v>
      </c>
      <c r="AX142" s="17">
        <v>7.4762738306936694E-2</v>
      </c>
    </row>
    <row r="143" spans="2:50" x14ac:dyDescent="0.35">
      <c r="B143" t="s">
        <v>125</v>
      </c>
      <c r="C143" s="17">
        <v>3.7993135390143901E-2</v>
      </c>
      <c r="D143" s="17">
        <v>5.4495493197982699E-2</v>
      </c>
      <c r="E143" s="17">
        <v>2.2372554846383799E-2</v>
      </c>
      <c r="F143" s="17"/>
      <c r="G143" s="17">
        <v>0.242434695972266</v>
      </c>
      <c r="H143" s="17">
        <v>0</v>
      </c>
      <c r="I143" s="17">
        <v>2.53130235586673E-2</v>
      </c>
      <c r="J143" s="17">
        <v>4.6581950132803598E-2</v>
      </c>
      <c r="K143" s="17">
        <v>5.7190000503454498E-2</v>
      </c>
      <c r="L143" s="17">
        <v>7.8840643348141504E-2</v>
      </c>
      <c r="M143" s="17"/>
      <c r="N143" s="17">
        <v>2.5585689761643299E-2</v>
      </c>
      <c r="O143" s="17">
        <v>3.9194265229742398E-2</v>
      </c>
      <c r="P143" s="17">
        <v>6.0212634658680597E-2</v>
      </c>
      <c r="Q143" s="17">
        <v>3.97092187253381E-2</v>
      </c>
      <c r="R143" s="17"/>
      <c r="S143" s="17">
        <v>0</v>
      </c>
      <c r="T143" s="17">
        <v>5.1518332629570403E-2</v>
      </c>
      <c r="U143" s="17">
        <v>2.2901802337461301E-2</v>
      </c>
      <c r="V143" s="17">
        <v>7.6986478345266604E-2</v>
      </c>
      <c r="W143" s="17">
        <v>0.10957926516460401</v>
      </c>
      <c r="X143" s="17">
        <v>0</v>
      </c>
      <c r="Y143" s="17">
        <v>0.152294622898871</v>
      </c>
      <c r="Z143" s="17">
        <v>0</v>
      </c>
      <c r="AA143" s="17">
        <v>1.7880557940656999E-2</v>
      </c>
      <c r="AB143" s="17" t="s">
        <v>74</v>
      </c>
      <c r="AC143" s="17" t="s">
        <v>74</v>
      </c>
      <c r="AD143" s="17" t="s">
        <v>74</v>
      </c>
      <c r="AE143" s="17"/>
      <c r="AF143" s="17">
        <v>5.7573543309055203E-2</v>
      </c>
      <c r="AG143" s="17">
        <v>1.0095487222285799E-2</v>
      </c>
      <c r="AH143" s="17">
        <v>8.3595721771596396E-2</v>
      </c>
      <c r="AI143" s="17"/>
      <c r="AJ143" s="17">
        <v>5.5476009229475799E-2</v>
      </c>
      <c r="AK143" s="17">
        <v>2.4216141010022101E-2</v>
      </c>
      <c r="AL143" s="17">
        <v>5.5544234121703499E-2</v>
      </c>
      <c r="AM143" s="17">
        <v>0</v>
      </c>
      <c r="AN143" s="17">
        <v>3.0318404675058402E-2</v>
      </c>
      <c r="AO143" s="17"/>
      <c r="AP143" s="17">
        <v>5.3524266177603197E-2</v>
      </c>
      <c r="AQ143" s="17">
        <v>3.9570142247124102E-2</v>
      </c>
      <c r="AR143" s="17">
        <v>0.104832154422891</v>
      </c>
      <c r="AS143" s="17"/>
      <c r="AT143" s="17">
        <v>3.7993135390143901E-2</v>
      </c>
      <c r="AU143" s="17" t="s">
        <v>74</v>
      </c>
      <c r="AV143" s="17"/>
      <c r="AW143" s="17">
        <v>3.4584555032921703E-2</v>
      </c>
      <c r="AX143" s="17">
        <v>4.5262250455382E-2</v>
      </c>
    </row>
    <row r="144" spans="2:50" x14ac:dyDescent="0.35">
      <c r="B144" t="s">
        <v>126</v>
      </c>
      <c r="C144" s="17">
        <v>2.0548552013811599E-2</v>
      </c>
      <c r="D144" s="17">
        <v>2.06214640157352E-2</v>
      </c>
      <c r="E144" s="17">
        <v>2.0479535948839701E-2</v>
      </c>
      <c r="F144" s="17"/>
      <c r="G144" s="17">
        <v>0</v>
      </c>
      <c r="H144" s="17">
        <v>2.96093607540115E-2</v>
      </c>
      <c r="I144" s="17">
        <v>1.7379657079231E-2</v>
      </c>
      <c r="J144" s="17">
        <v>3.1650276981731298E-2</v>
      </c>
      <c r="K144" s="17">
        <v>0</v>
      </c>
      <c r="L144" s="17">
        <v>0</v>
      </c>
      <c r="M144" s="17"/>
      <c r="N144" s="17">
        <v>6.0777840569925202E-3</v>
      </c>
      <c r="O144" s="17">
        <v>7.6952782948577596E-3</v>
      </c>
      <c r="P144" s="17">
        <v>1.34915185410242E-2</v>
      </c>
      <c r="Q144" s="17">
        <v>6.6934369964424895E-2</v>
      </c>
      <c r="R144" s="17"/>
      <c r="S144" s="17">
        <v>0</v>
      </c>
      <c r="T144" s="17">
        <v>3.8717689572248901E-2</v>
      </c>
      <c r="U144" s="17">
        <v>0.13008177346456901</v>
      </c>
      <c r="V144" s="17">
        <v>0</v>
      </c>
      <c r="W144" s="17">
        <v>0</v>
      </c>
      <c r="X144" s="17">
        <v>0</v>
      </c>
      <c r="Y144" s="17">
        <v>0</v>
      </c>
      <c r="Z144" s="17">
        <v>3.4368229505527099E-2</v>
      </c>
      <c r="AA144" s="17">
        <v>0</v>
      </c>
      <c r="AB144" s="17" t="s">
        <v>74</v>
      </c>
      <c r="AC144" s="17" t="s">
        <v>74</v>
      </c>
      <c r="AD144" s="17" t="s">
        <v>74</v>
      </c>
      <c r="AE144" s="17"/>
      <c r="AF144" s="17">
        <v>1.44952976882611E-2</v>
      </c>
      <c r="AG144" s="17">
        <v>2.076791864939E-2</v>
      </c>
      <c r="AH144" s="17">
        <v>1.79600766865784E-2</v>
      </c>
      <c r="AI144" s="17"/>
      <c r="AJ144" s="17">
        <v>6.1016052432019997E-3</v>
      </c>
      <c r="AK144" s="17">
        <v>3.2301369718188297E-2</v>
      </c>
      <c r="AL144" s="17">
        <v>2.82092919080453E-2</v>
      </c>
      <c r="AM144" s="17">
        <v>0</v>
      </c>
      <c r="AN144" s="17">
        <v>2.0024839274219601E-2</v>
      </c>
      <c r="AO144" s="17"/>
      <c r="AP144" s="17">
        <v>7.3270280702838501E-3</v>
      </c>
      <c r="AQ144" s="17">
        <v>2.5215529223459598E-2</v>
      </c>
      <c r="AR144" s="17">
        <v>0</v>
      </c>
      <c r="AS144" s="17"/>
      <c r="AT144" s="17">
        <v>2.0548552013811599E-2</v>
      </c>
      <c r="AU144" s="17" t="s">
        <v>74</v>
      </c>
      <c r="AV144" s="17"/>
      <c r="AW144" s="17">
        <v>1.9797957464898899E-2</v>
      </c>
      <c r="AX144" s="17">
        <v>2.2149264794962899E-2</v>
      </c>
    </row>
    <row r="145" spans="2:50" x14ac:dyDescent="0.35">
      <c r="B145" t="s">
        <v>127</v>
      </c>
      <c r="C145" s="17">
        <v>3.7757181007970902E-2</v>
      </c>
      <c r="D145" s="17">
        <v>5.8204236981409897E-2</v>
      </c>
      <c r="E145" s="17">
        <v>1.8402680976214301E-2</v>
      </c>
      <c r="F145" s="17"/>
      <c r="G145" s="17">
        <v>0</v>
      </c>
      <c r="H145" s="17">
        <v>5.2675281774767602E-2</v>
      </c>
      <c r="I145" s="17">
        <v>1.8706951587518901E-2</v>
      </c>
      <c r="J145" s="17">
        <v>2.8448735071459098E-2</v>
      </c>
      <c r="K145" s="17">
        <v>9.4249205911261597E-2</v>
      </c>
      <c r="L145" s="17">
        <v>0</v>
      </c>
      <c r="M145" s="17"/>
      <c r="N145" s="17">
        <v>2.6084018036712901E-2</v>
      </c>
      <c r="O145" s="17">
        <v>9.0946794004329902E-3</v>
      </c>
      <c r="P145" s="17">
        <v>8.6414782021789802E-2</v>
      </c>
      <c r="Q145" s="17">
        <v>4.8285191619397601E-2</v>
      </c>
      <c r="R145" s="17"/>
      <c r="S145" s="17">
        <v>1.8413314465649099E-2</v>
      </c>
      <c r="T145" s="17">
        <v>3.4484705572860298E-2</v>
      </c>
      <c r="U145" s="17">
        <v>0</v>
      </c>
      <c r="V145" s="17">
        <v>0</v>
      </c>
      <c r="W145" s="17">
        <v>3.71227481024239E-2</v>
      </c>
      <c r="X145" s="17">
        <v>4.1057681064065397E-2</v>
      </c>
      <c r="Y145" s="17">
        <v>0.117966772043875</v>
      </c>
      <c r="Z145" s="17">
        <v>0</v>
      </c>
      <c r="AA145" s="17">
        <v>6.8207654624531794E-2</v>
      </c>
      <c r="AB145" s="17" t="s">
        <v>74</v>
      </c>
      <c r="AC145" s="17" t="s">
        <v>74</v>
      </c>
      <c r="AD145" s="17" t="s">
        <v>74</v>
      </c>
      <c r="AE145" s="17"/>
      <c r="AF145" s="17">
        <v>5.4944050082859797E-2</v>
      </c>
      <c r="AG145" s="17">
        <v>2.9858442899876599E-2</v>
      </c>
      <c r="AH145" s="17">
        <v>1.8465183725822999E-2</v>
      </c>
      <c r="AI145" s="17"/>
      <c r="AJ145" s="17">
        <v>1.8044085741226901E-2</v>
      </c>
      <c r="AK145" s="17">
        <v>3.5754028138831301E-2</v>
      </c>
      <c r="AL145" s="17">
        <v>6.0022860942332001E-2</v>
      </c>
      <c r="AM145" s="17">
        <v>0.14418293826732401</v>
      </c>
      <c r="AN145" s="17">
        <v>0</v>
      </c>
      <c r="AO145" s="17"/>
      <c r="AP145" s="17">
        <v>1.95479762284618E-2</v>
      </c>
      <c r="AQ145" s="17">
        <v>2.66199569002043E-2</v>
      </c>
      <c r="AR145" s="17">
        <v>4.8285395785815102E-2</v>
      </c>
      <c r="AS145" s="17"/>
      <c r="AT145" s="17">
        <v>3.7757181007970902E-2</v>
      </c>
      <c r="AU145" s="17" t="s">
        <v>74</v>
      </c>
      <c r="AV145" s="17"/>
      <c r="AW145" s="17">
        <v>3.9356600424812399E-2</v>
      </c>
      <c r="AX145" s="17">
        <v>3.4346270141820297E-2</v>
      </c>
    </row>
    <row r="146" spans="2:50" x14ac:dyDescent="0.35">
      <c r="B146" t="s">
        <v>70</v>
      </c>
      <c r="C146" s="17">
        <v>9.0754924325606695E-2</v>
      </c>
      <c r="D146" s="17">
        <v>5.58344511757662E-2</v>
      </c>
      <c r="E146" s="17">
        <v>0.123809477487955</v>
      </c>
      <c r="F146" s="17"/>
      <c r="G146" s="17">
        <v>0</v>
      </c>
      <c r="H146" s="17">
        <v>0.114459257456862</v>
      </c>
      <c r="I146" s="17">
        <v>8.44333664819263E-2</v>
      </c>
      <c r="J146" s="17">
        <v>9.1330755832406296E-2</v>
      </c>
      <c r="K146" s="17">
        <v>9.4172950266441693E-2</v>
      </c>
      <c r="L146" s="17">
        <v>5.6889834347052699E-2</v>
      </c>
      <c r="M146" s="17"/>
      <c r="N146" s="17">
        <v>0.10168746778867099</v>
      </c>
      <c r="O146" s="17">
        <v>8.1703374954890495E-2</v>
      </c>
      <c r="P146" s="17">
        <v>5.6065764532882298E-2</v>
      </c>
      <c r="Q146" s="17">
        <v>0.111201426044888</v>
      </c>
      <c r="R146" s="17"/>
      <c r="S146" s="17">
        <v>6.1402856080202697E-2</v>
      </c>
      <c r="T146" s="17">
        <v>3.3194396886665999E-2</v>
      </c>
      <c r="U146" s="17">
        <v>3.9434089284297799E-2</v>
      </c>
      <c r="V146" s="17">
        <v>0.12174825634023299</v>
      </c>
      <c r="W146" s="17">
        <v>0.101954423947569</v>
      </c>
      <c r="X146" s="17">
        <v>0.118037968737702</v>
      </c>
      <c r="Y146" s="17">
        <v>2.9386445634044502E-2</v>
      </c>
      <c r="Z146" s="17">
        <v>0.167920094888416</v>
      </c>
      <c r="AA146" s="17">
        <v>0.16493411980488801</v>
      </c>
      <c r="AB146" s="17" t="s">
        <v>74</v>
      </c>
      <c r="AC146" s="17" t="s">
        <v>74</v>
      </c>
      <c r="AD146" s="17" t="s">
        <v>74</v>
      </c>
      <c r="AE146" s="17"/>
      <c r="AF146" s="17">
        <v>7.9610776445891804E-2</v>
      </c>
      <c r="AG146" s="17">
        <v>0.10543171076117</v>
      </c>
      <c r="AH146" s="17">
        <v>9.1354414788510696E-2</v>
      </c>
      <c r="AI146" s="17"/>
      <c r="AJ146" s="17">
        <v>6.0048963495859302E-2</v>
      </c>
      <c r="AK146" s="17">
        <v>0.12730491409535599</v>
      </c>
      <c r="AL146" s="17">
        <v>0.115261314172103</v>
      </c>
      <c r="AM146" s="17">
        <v>0.25300175902869199</v>
      </c>
      <c r="AN146" s="17">
        <v>8.3979491991799604E-2</v>
      </c>
      <c r="AO146" s="17"/>
      <c r="AP146" s="17">
        <v>4.7510180684126997E-2</v>
      </c>
      <c r="AQ146" s="17">
        <v>0.14062406541720601</v>
      </c>
      <c r="AR146" s="17">
        <v>0.167069008428475</v>
      </c>
      <c r="AS146" s="17"/>
      <c r="AT146" s="17">
        <v>9.0754924325606695E-2</v>
      </c>
      <c r="AU146" s="17" t="s">
        <v>74</v>
      </c>
      <c r="AV146" s="17"/>
      <c r="AW146" s="17">
        <v>8.4474781218984704E-2</v>
      </c>
      <c r="AX146" s="17">
        <v>0.104147914393002</v>
      </c>
    </row>
    <row r="147" spans="2:50" x14ac:dyDescent="0.35">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row>
    <row r="148" spans="2:50" x14ac:dyDescent="0.35">
      <c r="B148" s="6" t="s">
        <v>135</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row>
    <row r="149" spans="2:50" x14ac:dyDescent="0.35">
      <c r="B149" s="24" t="s">
        <v>632</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row>
    <row r="150" spans="2:50" x14ac:dyDescent="0.35">
      <c r="B150" t="s">
        <v>129</v>
      </c>
      <c r="C150" s="17">
        <v>0.40668225058340401</v>
      </c>
      <c r="D150" s="17">
        <v>0.44051811027044202</v>
      </c>
      <c r="E150" s="17">
        <v>0.37465435628713101</v>
      </c>
      <c r="F150" s="17"/>
      <c r="G150" s="17">
        <v>0.20437205100515099</v>
      </c>
      <c r="H150" s="17">
        <v>0.40212144085253998</v>
      </c>
      <c r="I150" s="17">
        <v>0.42134672758755098</v>
      </c>
      <c r="J150" s="17">
        <v>0.42719468375471698</v>
      </c>
      <c r="K150" s="17">
        <v>0.35017964981267002</v>
      </c>
      <c r="L150" s="17">
        <v>0.48499721929909001</v>
      </c>
      <c r="M150" s="17"/>
      <c r="N150" s="17">
        <v>0.45016377492663501</v>
      </c>
      <c r="O150" s="17">
        <v>0.38175492574748698</v>
      </c>
      <c r="P150" s="17">
        <v>0.43403958451354102</v>
      </c>
      <c r="Q150" s="17">
        <v>0.33233060406651699</v>
      </c>
      <c r="R150" s="17"/>
      <c r="S150" s="17">
        <v>0.54495909486196503</v>
      </c>
      <c r="T150" s="17">
        <v>0.47402503900633203</v>
      </c>
      <c r="U150" s="17">
        <v>0.370927531687406</v>
      </c>
      <c r="V150" s="17">
        <v>0.30071385649294302</v>
      </c>
      <c r="W150" s="17">
        <v>0.28530487361227602</v>
      </c>
      <c r="X150" s="17">
        <v>0.48606471708885102</v>
      </c>
      <c r="Y150" s="17">
        <v>0.36656092763598502</v>
      </c>
      <c r="Z150" s="17">
        <v>0.33342066449130497</v>
      </c>
      <c r="AA150" s="17">
        <v>0.25821930922766301</v>
      </c>
      <c r="AB150" s="17" t="s">
        <v>74</v>
      </c>
      <c r="AC150" s="17" t="s">
        <v>74</v>
      </c>
      <c r="AD150" s="17" t="s">
        <v>74</v>
      </c>
      <c r="AE150" s="17"/>
      <c r="AF150" s="17">
        <v>0.39326321004859399</v>
      </c>
      <c r="AG150" s="17">
        <v>0.44526936219484597</v>
      </c>
      <c r="AH150" s="17">
        <v>0.325355084023771</v>
      </c>
      <c r="AI150" s="17"/>
      <c r="AJ150" s="17">
        <v>0.45176076595104903</v>
      </c>
      <c r="AK150" s="17">
        <v>0.40023492714248898</v>
      </c>
      <c r="AL150" s="17">
        <v>0.50318827079815198</v>
      </c>
      <c r="AM150" s="17">
        <v>0.36130215875038901</v>
      </c>
      <c r="AN150" s="17">
        <v>0.32464708271756698</v>
      </c>
      <c r="AO150" s="17"/>
      <c r="AP150" s="17">
        <v>0.44079724652014801</v>
      </c>
      <c r="AQ150" s="17">
        <v>0.43434957078766001</v>
      </c>
      <c r="AR150" s="17">
        <v>0.52024287334263197</v>
      </c>
      <c r="AS150" s="17"/>
      <c r="AT150" s="17">
        <v>0.40668225058340401</v>
      </c>
      <c r="AU150" s="17" t="s">
        <v>74</v>
      </c>
      <c r="AV150" s="17"/>
      <c r="AW150" s="17">
        <v>0.38600971302828302</v>
      </c>
      <c r="AX150" s="17">
        <v>0.45076836222816402</v>
      </c>
    </row>
    <row r="151" spans="2:50" x14ac:dyDescent="0.35">
      <c r="B151" t="s">
        <v>130</v>
      </c>
      <c r="C151" s="17">
        <v>0.32026862437366399</v>
      </c>
      <c r="D151" s="17">
        <v>0.32973732799257</v>
      </c>
      <c r="E151" s="17">
        <v>0.31130586588506398</v>
      </c>
      <c r="F151" s="17"/>
      <c r="G151" s="17">
        <v>0.101183155667248</v>
      </c>
      <c r="H151" s="17">
        <v>0.30273556657839401</v>
      </c>
      <c r="I151" s="17">
        <v>0.28906660830676001</v>
      </c>
      <c r="J151" s="17">
        <v>0.35724392403961802</v>
      </c>
      <c r="K151" s="17">
        <v>0.37270862584376302</v>
      </c>
      <c r="L151" s="17">
        <v>0.28001130587366402</v>
      </c>
      <c r="M151" s="17"/>
      <c r="N151" s="17">
        <v>0.35151509456027802</v>
      </c>
      <c r="O151" s="17">
        <v>0.36693245861664398</v>
      </c>
      <c r="P151" s="17">
        <v>0.23363918267587899</v>
      </c>
      <c r="Q151" s="17">
        <v>0.28753583352918599</v>
      </c>
      <c r="R151" s="17"/>
      <c r="S151" s="17">
        <v>0.199766565138185</v>
      </c>
      <c r="T151" s="17">
        <v>0.28001882160765401</v>
      </c>
      <c r="U151" s="17">
        <v>0.334209102459534</v>
      </c>
      <c r="V151" s="17">
        <v>0.25914294399063498</v>
      </c>
      <c r="W151" s="17">
        <v>0.29782652012094102</v>
      </c>
      <c r="X151" s="17">
        <v>0.32879366059721699</v>
      </c>
      <c r="Y151" s="17">
        <v>0.35379206286169501</v>
      </c>
      <c r="Z151" s="17">
        <v>0.34590421009445499</v>
      </c>
      <c r="AA151" s="17">
        <v>0.47555416024868102</v>
      </c>
      <c r="AB151" s="17" t="s">
        <v>74</v>
      </c>
      <c r="AC151" s="17" t="s">
        <v>74</v>
      </c>
      <c r="AD151" s="17" t="s">
        <v>74</v>
      </c>
      <c r="AE151" s="17"/>
      <c r="AF151" s="17">
        <v>0.28084445358308002</v>
      </c>
      <c r="AG151" s="17">
        <v>0.33975097967486201</v>
      </c>
      <c r="AH151" s="17">
        <v>0.332694559733756</v>
      </c>
      <c r="AI151" s="17"/>
      <c r="AJ151" s="17">
        <v>0.330646430356341</v>
      </c>
      <c r="AK151" s="17">
        <v>0.28260793816319502</v>
      </c>
      <c r="AL151" s="17">
        <v>0.29960634636420302</v>
      </c>
      <c r="AM151" s="17">
        <v>0.24151314395359599</v>
      </c>
      <c r="AN151" s="17">
        <v>0.34174132912284799</v>
      </c>
      <c r="AO151" s="17"/>
      <c r="AP151" s="17">
        <v>0.38652382123547402</v>
      </c>
      <c r="AQ151" s="17">
        <v>0.25707322465390903</v>
      </c>
      <c r="AR151" s="17">
        <v>0.121754944895369</v>
      </c>
      <c r="AS151" s="17"/>
      <c r="AT151" s="17">
        <v>0.32026862437366399</v>
      </c>
      <c r="AU151" s="17" t="s">
        <v>74</v>
      </c>
      <c r="AV151" s="17"/>
      <c r="AW151" s="17">
        <v>0.33917464594888302</v>
      </c>
      <c r="AX151" s="17">
        <v>0.279949772578093</v>
      </c>
    </row>
    <row r="152" spans="2:50" x14ac:dyDescent="0.35">
      <c r="B152" t="s">
        <v>131</v>
      </c>
      <c r="C152" s="17">
        <v>6.2322818996131103E-2</v>
      </c>
      <c r="D152" s="17">
        <v>5.4191875297806398E-2</v>
      </c>
      <c r="E152" s="17">
        <v>7.0019298639550795E-2</v>
      </c>
      <c r="F152" s="17"/>
      <c r="G152" s="17">
        <v>0.432502123021552</v>
      </c>
      <c r="H152" s="17">
        <v>2.6878749862380501E-2</v>
      </c>
      <c r="I152" s="17">
        <v>6.8471889243127304E-2</v>
      </c>
      <c r="J152" s="17">
        <v>4.3917944475111798E-2</v>
      </c>
      <c r="K152" s="17">
        <v>7.0400404726586194E-2</v>
      </c>
      <c r="L152" s="17">
        <v>9.9260997132051901E-2</v>
      </c>
      <c r="M152" s="17"/>
      <c r="N152" s="17">
        <v>3.9819337601666997E-2</v>
      </c>
      <c r="O152" s="17">
        <v>2.9562727635978801E-2</v>
      </c>
      <c r="P152" s="17">
        <v>0.108997247319003</v>
      </c>
      <c r="Q152" s="17">
        <v>9.85914980385805E-2</v>
      </c>
      <c r="R152" s="17"/>
      <c r="S152" s="17">
        <v>0.11354436932039499</v>
      </c>
      <c r="T152" s="17">
        <v>0.106688077000078</v>
      </c>
      <c r="U152" s="17">
        <v>5.4531857109226402E-2</v>
      </c>
      <c r="V152" s="17">
        <v>0.132687753647941</v>
      </c>
      <c r="W152" s="17">
        <v>8.6298330334823994E-2</v>
      </c>
      <c r="X152" s="17">
        <v>0</v>
      </c>
      <c r="Y152" s="17">
        <v>4.5549083378138899E-2</v>
      </c>
      <c r="Z152" s="17">
        <v>6.5287618260162897E-2</v>
      </c>
      <c r="AA152" s="17">
        <v>3.77569735968976E-2</v>
      </c>
      <c r="AB152" s="17" t="s">
        <v>74</v>
      </c>
      <c r="AC152" s="17" t="s">
        <v>74</v>
      </c>
      <c r="AD152" s="17" t="s">
        <v>74</v>
      </c>
      <c r="AE152" s="17"/>
      <c r="AF152" s="17">
        <v>6.3551136864759605E-2</v>
      </c>
      <c r="AG152" s="17">
        <v>5.3470115201245803E-2</v>
      </c>
      <c r="AH152" s="17">
        <v>0.102793625438494</v>
      </c>
      <c r="AI152" s="17"/>
      <c r="AJ152" s="17">
        <v>6.7196165431634605E-2</v>
      </c>
      <c r="AK152" s="17">
        <v>6.2836042751494001E-2</v>
      </c>
      <c r="AL152" s="17">
        <v>3.03444364012323E-2</v>
      </c>
      <c r="AM152" s="17">
        <v>0</v>
      </c>
      <c r="AN152" s="17">
        <v>9.1967890782292394E-2</v>
      </c>
      <c r="AO152" s="17"/>
      <c r="AP152" s="17">
        <v>4.5438011166216097E-2</v>
      </c>
      <c r="AQ152" s="17">
        <v>7.4129243023864505E-2</v>
      </c>
      <c r="AR152" s="17">
        <v>0.101025987141257</v>
      </c>
      <c r="AS152" s="17"/>
      <c r="AT152" s="17">
        <v>6.2322818996131103E-2</v>
      </c>
      <c r="AU152" s="17" t="s">
        <v>74</v>
      </c>
      <c r="AV152" s="17"/>
      <c r="AW152" s="17">
        <v>5.5342021621567497E-2</v>
      </c>
      <c r="AX152" s="17">
        <v>7.7210019544387498E-2</v>
      </c>
    </row>
    <row r="153" spans="2:50" x14ac:dyDescent="0.35">
      <c r="B153" t="s">
        <v>132</v>
      </c>
      <c r="C153" s="17">
        <v>4.8217465223656997E-2</v>
      </c>
      <c r="D153" s="17">
        <v>4.5670803128349299E-2</v>
      </c>
      <c r="E153" s="17">
        <v>5.0628050477031998E-2</v>
      </c>
      <c r="F153" s="17"/>
      <c r="G153" s="17">
        <v>0</v>
      </c>
      <c r="H153" s="17">
        <v>3.2650301775273602E-2</v>
      </c>
      <c r="I153" s="17">
        <v>7.6685669351801697E-2</v>
      </c>
      <c r="J153" s="17">
        <v>4.6219892967301099E-2</v>
      </c>
      <c r="K153" s="17">
        <v>2.4962419135027999E-2</v>
      </c>
      <c r="L153" s="17">
        <v>0</v>
      </c>
      <c r="M153" s="17"/>
      <c r="N153" s="17">
        <v>3.8167834227940303E-2</v>
      </c>
      <c r="O153" s="17">
        <v>6.9515988225577405E-2</v>
      </c>
      <c r="P153" s="17">
        <v>1.02673171227471E-2</v>
      </c>
      <c r="Q153" s="17">
        <v>7.5633400669403397E-2</v>
      </c>
      <c r="R153" s="17"/>
      <c r="S153" s="17">
        <v>0</v>
      </c>
      <c r="T153" s="17">
        <v>3.8426206749457299E-2</v>
      </c>
      <c r="U153" s="17">
        <v>2.2182067985740302E-2</v>
      </c>
      <c r="V153" s="17">
        <v>0.16513147415323901</v>
      </c>
      <c r="W153" s="17">
        <v>7.7136725913995494E-2</v>
      </c>
      <c r="X153" s="17">
        <v>5.0371347057420697E-2</v>
      </c>
      <c r="Y153" s="17">
        <v>5.98881065475248E-2</v>
      </c>
      <c r="Z153" s="17">
        <v>8.2917001834635295E-2</v>
      </c>
      <c r="AA153" s="17">
        <v>1.87174285381E-2</v>
      </c>
      <c r="AB153" s="17" t="s">
        <v>74</v>
      </c>
      <c r="AC153" s="17" t="s">
        <v>74</v>
      </c>
      <c r="AD153" s="17" t="s">
        <v>74</v>
      </c>
      <c r="AE153" s="17"/>
      <c r="AF153" s="17">
        <v>6.1408780509077499E-2</v>
      </c>
      <c r="AG153" s="17">
        <v>2.52765058649334E-2</v>
      </c>
      <c r="AH153" s="17">
        <v>7.3086120443507097E-2</v>
      </c>
      <c r="AI153" s="17"/>
      <c r="AJ153" s="17">
        <v>5.34784746054211E-2</v>
      </c>
      <c r="AK153" s="17">
        <v>3.2177404889323698E-2</v>
      </c>
      <c r="AL153" s="17">
        <v>0</v>
      </c>
      <c r="AM153" s="17">
        <v>0</v>
      </c>
      <c r="AN153" s="17">
        <v>9.8234036500425406E-2</v>
      </c>
      <c r="AO153" s="17"/>
      <c r="AP153" s="17">
        <v>5.2962286298400399E-2</v>
      </c>
      <c r="AQ153" s="17">
        <v>2.9216654374159899E-2</v>
      </c>
      <c r="AR153" s="17">
        <v>0</v>
      </c>
      <c r="AS153" s="17"/>
      <c r="AT153" s="17">
        <v>4.8217465223656997E-2</v>
      </c>
      <c r="AU153" s="17" t="s">
        <v>74</v>
      </c>
      <c r="AV153" s="17"/>
      <c r="AW153" s="17">
        <v>6.4749660727003902E-2</v>
      </c>
      <c r="AX153" s="17">
        <v>1.29610186093909E-2</v>
      </c>
    </row>
    <row r="154" spans="2:50" x14ac:dyDescent="0.35">
      <c r="B154" t="s">
        <v>133</v>
      </c>
      <c r="C154" s="17">
        <v>4.7147847211338599E-2</v>
      </c>
      <c r="D154" s="17">
        <v>2.9707471050066901E-2</v>
      </c>
      <c r="E154" s="17">
        <v>6.3656324588505397E-2</v>
      </c>
      <c r="F154" s="17"/>
      <c r="G154" s="17">
        <v>0.26194267030604901</v>
      </c>
      <c r="H154" s="17">
        <v>6.8479401699781395E-2</v>
      </c>
      <c r="I154" s="17">
        <v>4.4762962526738601E-2</v>
      </c>
      <c r="J154" s="17">
        <v>4.1207543230018802E-2</v>
      </c>
      <c r="K154" s="17">
        <v>1.6952129211820599E-2</v>
      </c>
      <c r="L154" s="17">
        <v>0</v>
      </c>
      <c r="M154" s="17"/>
      <c r="N154" s="17">
        <v>4.5228045550304498E-2</v>
      </c>
      <c r="O154" s="17">
        <v>5.1358064700455203E-2</v>
      </c>
      <c r="P154" s="17">
        <v>5.8743359499311497E-2</v>
      </c>
      <c r="Q154" s="17">
        <v>3.5881110477754399E-2</v>
      </c>
      <c r="R154" s="17"/>
      <c r="S154" s="17">
        <v>7.8139041512207505E-2</v>
      </c>
      <c r="T154" s="17">
        <v>3.3162753176952102E-2</v>
      </c>
      <c r="U154" s="17">
        <v>0.152034281760171</v>
      </c>
      <c r="V154" s="17">
        <v>1.9588969900313599E-2</v>
      </c>
      <c r="W154" s="17">
        <v>0</v>
      </c>
      <c r="X154" s="17">
        <v>2.4172324680263001E-2</v>
      </c>
      <c r="Y154" s="17">
        <v>6.9403516086138303E-2</v>
      </c>
      <c r="Z154" s="17">
        <v>3.7194219561107598E-2</v>
      </c>
      <c r="AA154" s="17">
        <v>1.7106067643425302E-2</v>
      </c>
      <c r="AB154" s="17" t="s">
        <v>74</v>
      </c>
      <c r="AC154" s="17" t="s">
        <v>74</v>
      </c>
      <c r="AD154" s="17" t="s">
        <v>74</v>
      </c>
      <c r="AE154" s="17"/>
      <c r="AF154" s="17">
        <v>4.9904796653876003E-2</v>
      </c>
      <c r="AG154" s="17">
        <v>4.4755848049849098E-2</v>
      </c>
      <c r="AH154" s="17">
        <v>5.6251011846138101E-2</v>
      </c>
      <c r="AI154" s="17"/>
      <c r="AJ154" s="17">
        <v>1.8128790498486001E-2</v>
      </c>
      <c r="AK154" s="17">
        <v>8.5228149308711795E-2</v>
      </c>
      <c r="AL154" s="17">
        <v>2.71019064333291E-2</v>
      </c>
      <c r="AM154" s="17">
        <v>0</v>
      </c>
      <c r="AN154" s="17">
        <v>5.9430168885067199E-2</v>
      </c>
      <c r="AO154" s="17"/>
      <c r="AP154" s="17">
        <v>2.1259441982620201E-2</v>
      </c>
      <c r="AQ154" s="17">
        <v>6.8394256414780405E-2</v>
      </c>
      <c r="AR154" s="17">
        <v>4.16217904064521E-2</v>
      </c>
      <c r="AS154" s="17"/>
      <c r="AT154" s="17">
        <v>4.7147847211338599E-2</v>
      </c>
      <c r="AU154" s="17" t="s">
        <v>74</v>
      </c>
      <c r="AV154" s="17"/>
      <c r="AW154" s="17">
        <v>4.2116235329898499E-2</v>
      </c>
      <c r="AX154" s="17">
        <v>5.7878228160788803E-2</v>
      </c>
    </row>
    <row r="155" spans="2:50" x14ac:dyDescent="0.35">
      <c r="B155" t="s">
        <v>134</v>
      </c>
      <c r="C155" s="17">
        <v>4.6226410818667303E-2</v>
      </c>
      <c r="D155" s="17">
        <v>6.18400248973376E-2</v>
      </c>
      <c r="E155" s="17">
        <v>3.14470853952903E-2</v>
      </c>
      <c r="F155" s="17"/>
      <c r="G155" s="17">
        <v>0</v>
      </c>
      <c r="H155" s="17">
        <v>7.1661933310307596E-2</v>
      </c>
      <c r="I155" s="17">
        <v>3.37661551834397E-2</v>
      </c>
      <c r="J155" s="17">
        <v>2.92360573614787E-2</v>
      </c>
      <c r="K155" s="17">
        <v>9.4249205911261597E-2</v>
      </c>
      <c r="L155" s="17">
        <v>0</v>
      </c>
      <c r="M155" s="17"/>
      <c r="N155" s="17">
        <v>4.0470099219211797E-2</v>
      </c>
      <c r="O155" s="17">
        <v>1.01326140860118E-2</v>
      </c>
      <c r="P155" s="17">
        <v>8.3210463691849798E-2</v>
      </c>
      <c r="Q155" s="17">
        <v>6.4464894879010498E-2</v>
      </c>
      <c r="R155" s="17"/>
      <c r="S155" s="17">
        <v>1.8413314465649099E-2</v>
      </c>
      <c r="T155" s="17">
        <v>3.4484705572860298E-2</v>
      </c>
      <c r="U155" s="17">
        <v>0</v>
      </c>
      <c r="V155" s="17">
        <v>0</v>
      </c>
      <c r="W155" s="17">
        <v>0.135253792147595</v>
      </c>
      <c r="X155" s="17">
        <v>6.4729329222237106E-2</v>
      </c>
      <c r="Y155" s="17">
        <v>7.5419857856472997E-2</v>
      </c>
      <c r="Z155" s="17">
        <v>0</v>
      </c>
      <c r="AA155" s="17">
        <v>7.01598928683696E-2</v>
      </c>
      <c r="AB155" s="17" t="s">
        <v>74</v>
      </c>
      <c r="AC155" s="17" t="s">
        <v>74</v>
      </c>
      <c r="AD155" s="17" t="s">
        <v>74</v>
      </c>
      <c r="AE155" s="17"/>
      <c r="AF155" s="17">
        <v>6.70268688381713E-2</v>
      </c>
      <c r="AG155" s="17">
        <v>3.7912064808959603E-2</v>
      </c>
      <c r="AH155" s="17">
        <v>1.8465183725822999E-2</v>
      </c>
      <c r="AI155" s="17"/>
      <c r="AJ155" s="17">
        <v>3.9339562305112201E-2</v>
      </c>
      <c r="AK155" s="17">
        <v>3.4737447532590199E-2</v>
      </c>
      <c r="AL155" s="17">
        <v>8.8969382427035296E-2</v>
      </c>
      <c r="AM155" s="17">
        <v>0.14418293826732401</v>
      </c>
      <c r="AN155" s="17">
        <v>0</v>
      </c>
      <c r="AO155" s="17"/>
      <c r="AP155" s="17">
        <v>4.1802488021826102E-2</v>
      </c>
      <c r="AQ155" s="17">
        <v>3.1285289611040899E-2</v>
      </c>
      <c r="AR155" s="17">
        <v>4.8285395785815102E-2</v>
      </c>
      <c r="AS155" s="17"/>
      <c r="AT155" s="17">
        <v>4.6226410818667303E-2</v>
      </c>
      <c r="AU155" s="17" t="s">
        <v>74</v>
      </c>
      <c r="AV155" s="17"/>
      <c r="AW155" s="17">
        <v>4.9917179981810403E-2</v>
      </c>
      <c r="AX155" s="17">
        <v>3.83555018435352E-2</v>
      </c>
    </row>
    <row r="156" spans="2:50" x14ac:dyDescent="0.35">
      <c r="B156" t="s">
        <v>70</v>
      </c>
      <c r="C156" s="17">
        <v>6.9134582793137694E-2</v>
      </c>
      <c r="D156" s="17">
        <v>3.8334387363427098E-2</v>
      </c>
      <c r="E156" s="17">
        <v>9.8289018727426403E-2</v>
      </c>
      <c r="F156" s="17"/>
      <c r="G156" s="17">
        <v>0</v>
      </c>
      <c r="H156" s="17">
        <v>9.5472605921322506E-2</v>
      </c>
      <c r="I156" s="17">
        <v>6.5899987800582496E-2</v>
      </c>
      <c r="J156" s="17">
        <v>5.4979954171754698E-2</v>
      </c>
      <c r="K156" s="17">
        <v>7.0547565358870995E-2</v>
      </c>
      <c r="L156" s="17">
        <v>0.135730477695194</v>
      </c>
      <c r="M156" s="17"/>
      <c r="N156" s="17">
        <v>3.4635813913963198E-2</v>
      </c>
      <c r="O156" s="17">
        <v>9.0743220987845999E-2</v>
      </c>
      <c r="P156" s="17">
        <v>7.11028451776686E-2</v>
      </c>
      <c r="Q156" s="17">
        <v>0.105562658339548</v>
      </c>
      <c r="R156" s="17"/>
      <c r="S156" s="17">
        <v>4.51776147015992E-2</v>
      </c>
      <c r="T156" s="17">
        <v>3.3194396886665999E-2</v>
      </c>
      <c r="U156" s="17">
        <v>6.6115158997922599E-2</v>
      </c>
      <c r="V156" s="17">
        <v>0.122735001814928</v>
      </c>
      <c r="W156" s="17">
        <v>0.118179757870368</v>
      </c>
      <c r="X156" s="17">
        <v>4.5868621354011298E-2</v>
      </c>
      <c r="Y156" s="17">
        <v>2.9386445634044502E-2</v>
      </c>
      <c r="Z156" s="17">
        <v>0.135276285758334</v>
      </c>
      <c r="AA156" s="17">
        <v>0.122486167876864</v>
      </c>
      <c r="AB156" s="17" t="s">
        <v>74</v>
      </c>
      <c r="AC156" s="17" t="s">
        <v>74</v>
      </c>
      <c r="AD156" s="17" t="s">
        <v>74</v>
      </c>
      <c r="AE156" s="17"/>
      <c r="AF156" s="17">
        <v>8.4000753502442099E-2</v>
      </c>
      <c r="AG156" s="17">
        <v>5.3565124205303703E-2</v>
      </c>
      <c r="AH156" s="17">
        <v>9.1354414788510696E-2</v>
      </c>
      <c r="AI156" s="17"/>
      <c r="AJ156" s="17">
        <v>3.9449810851956403E-2</v>
      </c>
      <c r="AK156" s="17">
        <v>0.102178090212196</v>
      </c>
      <c r="AL156" s="17">
        <v>5.0789657576047899E-2</v>
      </c>
      <c r="AM156" s="17">
        <v>0.25300175902869199</v>
      </c>
      <c r="AN156" s="17">
        <v>8.3979491991799604E-2</v>
      </c>
      <c r="AO156" s="17"/>
      <c r="AP156" s="17">
        <v>1.1216704775314799E-2</v>
      </c>
      <c r="AQ156" s="17">
        <v>0.105551761134585</v>
      </c>
      <c r="AR156" s="17">
        <v>0.167069008428475</v>
      </c>
      <c r="AS156" s="17"/>
      <c r="AT156" s="17">
        <v>6.9134582793137694E-2</v>
      </c>
      <c r="AU156" s="17" t="s">
        <v>74</v>
      </c>
      <c r="AV156" s="17"/>
      <c r="AW156" s="17">
        <v>6.2690543362554293E-2</v>
      </c>
      <c r="AX156" s="17">
        <v>8.2877097035640598E-2</v>
      </c>
    </row>
    <row r="157" spans="2:50" x14ac:dyDescent="0.35">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row>
    <row r="158" spans="2:50" x14ac:dyDescent="0.35">
      <c r="B158" s="6" t="s">
        <v>140</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row>
    <row r="159" spans="2:50" x14ac:dyDescent="0.35">
      <c r="B159" s="24" t="s">
        <v>76</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row>
    <row r="160" spans="2:50" x14ac:dyDescent="0.35">
      <c r="B160" t="s">
        <v>136</v>
      </c>
      <c r="C160" s="17">
        <v>5.5333560083609602E-2</v>
      </c>
      <c r="D160" s="17">
        <v>7.3707740095318594E-2</v>
      </c>
      <c r="E160" s="17">
        <v>3.8381110509418503E-2</v>
      </c>
      <c r="F160" s="17"/>
      <c r="G160" s="17">
        <v>5.9570280716399499E-2</v>
      </c>
      <c r="H160" s="17">
        <v>8.9797572646027501E-2</v>
      </c>
      <c r="I160" s="17">
        <v>0.115989429126465</v>
      </c>
      <c r="J160" s="17">
        <v>4.6740181234647203E-2</v>
      </c>
      <c r="K160" s="17">
        <v>2.7515446094319398E-2</v>
      </c>
      <c r="L160" s="17">
        <v>1.10004400228108E-2</v>
      </c>
      <c r="M160" s="17"/>
      <c r="N160" s="17">
        <v>9.0333866348914202E-2</v>
      </c>
      <c r="O160" s="17">
        <v>3.9471570069335903E-2</v>
      </c>
      <c r="P160" s="17">
        <v>5.9679562010710403E-2</v>
      </c>
      <c r="Q160" s="17">
        <v>3.0970189647853499E-2</v>
      </c>
      <c r="R160" s="17"/>
      <c r="S160" s="17">
        <v>8.5191863393426104E-2</v>
      </c>
      <c r="T160" s="17">
        <v>6.4320805896369501E-3</v>
      </c>
      <c r="U160" s="17">
        <v>4.2677693410240698E-2</v>
      </c>
      <c r="V160" s="17">
        <v>3.6111308568985E-2</v>
      </c>
      <c r="W160" s="17">
        <v>5.2877658859861398E-2</v>
      </c>
      <c r="X160" s="17">
        <v>0.126090022487341</v>
      </c>
      <c r="Y160" s="17">
        <v>6.19708026898197E-2</v>
      </c>
      <c r="Z160" s="17">
        <v>7.3378578403980793E-2</v>
      </c>
      <c r="AA160" s="17">
        <v>3.9448163885226803E-2</v>
      </c>
      <c r="AB160" s="17" t="s">
        <v>74</v>
      </c>
      <c r="AC160" s="17" t="s">
        <v>74</v>
      </c>
      <c r="AD160" s="17" t="s">
        <v>74</v>
      </c>
      <c r="AE160" s="17"/>
      <c r="AF160" s="17">
        <v>5.2275216520296597E-2</v>
      </c>
      <c r="AG160" s="17">
        <v>6.3803468370246696E-2</v>
      </c>
      <c r="AH160" s="17">
        <v>5.26659232816971E-2</v>
      </c>
      <c r="AI160" s="17"/>
      <c r="AJ160" s="17">
        <v>4.8124624378321101E-2</v>
      </c>
      <c r="AK160" s="17">
        <v>8.6145730566477993E-2</v>
      </c>
      <c r="AL160" s="17">
        <v>0</v>
      </c>
      <c r="AM160" s="17">
        <v>0</v>
      </c>
      <c r="AN160" s="17">
        <v>4.4710223354399697E-2</v>
      </c>
      <c r="AO160" s="17"/>
      <c r="AP160" s="17">
        <v>7.0624697104773704E-2</v>
      </c>
      <c r="AQ160" s="17">
        <v>8.2990675393776303E-2</v>
      </c>
      <c r="AR160" s="17">
        <v>0</v>
      </c>
      <c r="AS160" s="17"/>
      <c r="AT160" s="17">
        <v>6.3911451645801698E-2</v>
      </c>
      <c r="AU160" s="17">
        <v>3.7650213136475597E-2</v>
      </c>
      <c r="AV160" s="17"/>
      <c r="AW160" s="17">
        <v>7.3815897311074102E-2</v>
      </c>
      <c r="AX160" s="17">
        <v>4.9473626619704003E-2</v>
      </c>
    </row>
    <row r="161" spans="2:50" x14ac:dyDescent="0.35">
      <c r="B161" t="s">
        <v>137</v>
      </c>
      <c r="C161" s="17">
        <v>0.37516887683229899</v>
      </c>
      <c r="D161" s="17">
        <v>0.407280326846027</v>
      </c>
      <c r="E161" s="17">
        <v>0.34277478709359299</v>
      </c>
      <c r="F161" s="17"/>
      <c r="G161" s="17">
        <v>0.34176304868322699</v>
      </c>
      <c r="H161" s="17">
        <v>0.39730000846542202</v>
      </c>
      <c r="I161" s="17">
        <v>0.42560547954913303</v>
      </c>
      <c r="J161" s="17">
        <v>0.36943158597070802</v>
      </c>
      <c r="K161" s="17">
        <v>0.32319901147472802</v>
      </c>
      <c r="L161" s="17">
        <v>0.378301942456992</v>
      </c>
      <c r="M161" s="17"/>
      <c r="N161" s="17">
        <v>0.40017009542437199</v>
      </c>
      <c r="O161" s="17">
        <v>0.375314322998482</v>
      </c>
      <c r="P161" s="17">
        <v>0.37958932446621102</v>
      </c>
      <c r="Q161" s="17">
        <v>0.34872163879887502</v>
      </c>
      <c r="R161" s="17"/>
      <c r="S161" s="17">
        <v>0.36665806969596398</v>
      </c>
      <c r="T161" s="17">
        <v>0.356589270386937</v>
      </c>
      <c r="U161" s="17">
        <v>0.45233814826713398</v>
      </c>
      <c r="V161" s="17">
        <v>0.36308301443632501</v>
      </c>
      <c r="W161" s="17">
        <v>0.29578785567641902</v>
      </c>
      <c r="X161" s="17">
        <v>0.39041013879999997</v>
      </c>
      <c r="Y161" s="17">
        <v>0.27401220995754599</v>
      </c>
      <c r="Z161" s="17">
        <v>0.40549577069967802</v>
      </c>
      <c r="AA161" s="17">
        <v>0.46371954199799098</v>
      </c>
      <c r="AB161" s="17" t="s">
        <v>74</v>
      </c>
      <c r="AC161" s="17" t="s">
        <v>74</v>
      </c>
      <c r="AD161" s="17" t="s">
        <v>74</v>
      </c>
      <c r="AE161" s="17"/>
      <c r="AF161" s="17">
        <v>0.35671407611668099</v>
      </c>
      <c r="AG161" s="17">
        <v>0.40544006903276802</v>
      </c>
      <c r="AH161" s="17">
        <v>0.34424663630924701</v>
      </c>
      <c r="AI161" s="17"/>
      <c r="AJ161" s="17">
        <v>0.39659763652833702</v>
      </c>
      <c r="AK161" s="17">
        <v>0.39502273412483202</v>
      </c>
      <c r="AL161" s="17">
        <v>0.39468029365326801</v>
      </c>
      <c r="AM161" s="17">
        <v>0.317517342214369</v>
      </c>
      <c r="AN161" s="17">
        <v>0.29316733414936502</v>
      </c>
      <c r="AO161" s="17"/>
      <c r="AP161" s="17">
        <v>0.426259230922371</v>
      </c>
      <c r="AQ161" s="17">
        <v>0.37850878919319603</v>
      </c>
      <c r="AR161" s="17">
        <v>0.50114826833797199</v>
      </c>
      <c r="AS161" s="17"/>
      <c r="AT161" s="17">
        <v>0.40432096413933499</v>
      </c>
      <c r="AU161" s="17">
        <v>0.316021639802261</v>
      </c>
      <c r="AV161" s="17"/>
      <c r="AW161" s="17">
        <v>0.42458951816055901</v>
      </c>
      <c r="AX161" s="17">
        <v>0.35949977252135801</v>
      </c>
    </row>
    <row r="162" spans="2:50" x14ac:dyDescent="0.35">
      <c r="B162" t="s">
        <v>138</v>
      </c>
      <c r="C162" s="17">
        <v>0.36713896759442199</v>
      </c>
      <c r="D162" s="17">
        <v>0.32595357421098498</v>
      </c>
      <c r="E162" s="17">
        <v>0.40702136332092798</v>
      </c>
      <c r="F162" s="17"/>
      <c r="G162" s="17">
        <v>0.40416403901602299</v>
      </c>
      <c r="H162" s="17">
        <v>0.33723540621109199</v>
      </c>
      <c r="I162" s="17">
        <v>0.31826810323476501</v>
      </c>
      <c r="J162" s="17">
        <v>0.37345138392802302</v>
      </c>
      <c r="K162" s="17">
        <v>0.39574361911811501</v>
      </c>
      <c r="L162" s="17">
        <v>0.38247961235534</v>
      </c>
      <c r="M162" s="17"/>
      <c r="N162" s="17">
        <v>0.328498292379787</v>
      </c>
      <c r="O162" s="17">
        <v>0.41002272700277698</v>
      </c>
      <c r="P162" s="17">
        <v>0.35998401012244702</v>
      </c>
      <c r="Q162" s="17">
        <v>0.37127073295686402</v>
      </c>
      <c r="R162" s="17"/>
      <c r="S162" s="17">
        <v>0.34721425432462399</v>
      </c>
      <c r="T162" s="17">
        <v>0.40524676037485402</v>
      </c>
      <c r="U162" s="17">
        <v>0.37749638110706102</v>
      </c>
      <c r="V162" s="17">
        <v>0.37986735887587197</v>
      </c>
      <c r="W162" s="17">
        <v>0.42944536409255002</v>
      </c>
      <c r="X162" s="17">
        <v>0.349100420197752</v>
      </c>
      <c r="Y162" s="17">
        <v>0.39303801982485898</v>
      </c>
      <c r="Z162" s="17">
        <v>0.31520348799813902</v>
      </c>
      <c r="AA162" s="17">
        <v>0.29761282325986399</v>
      </c>
      <c r="AB162" s="17" t="s">
        <v>74</v>
      </c>
      <c r="AC162" s="17" t="s">
        <v>74</v>
      </c>
      <c r="AD162" s="17" t="s">
        <v>74</v>
      </c>
      <c r="AE162" s="17"/>
      <c r="AF162" s="17">
        <v>0.38145302225824101</v>
      </c>
      <c r="AG162" s="17">
        <v>0.348893990797642</v>
      </c>
      <c r="AH162" s="17">
        <v>0.37656739365312702</v>
      </c>
      <c r="AI162" s="17"/>
      <c r="AJ162" s="17">
        <v>0.365003630735863</v>
      </c>
      <c r="AK162" s="17">
        <v>0.365404675442765</v>
      </c>
      <c r="AL162" s="17">
        <v>0.38881932851008899</v>
      </c>
      <c r="AM162" s="17">
        <v>0.18740118110710099</v>
      </c>
      <c r="AN162" s="17">
        <v>0.36925047131743599</v>
      </c>
      <c r="AO162" s="17"/>
      <c r="AP162" s="17">
        <v>0.35041941299574503</v>
      </c>
      <c r="AQ162" s="17">
        <v>0.36880427055962101</v>
      </c>
      <c r="AR162" s="17">
        <v>0.33085899285631998</v>
      </c>
      <c r="AS162" s="17"/>
      <c r="AT162" s="17">
        <v>0.36254963265280699</v>
      </c>
      <c r="AU162" s="17">
        <v>0.37594698131047299</v>
      </c>
      <c r="AV162" s="17"/>
      <c r="AW162" s="17">
        <v>0.33236361595590302</v>
      </c>
      <c r="AX162" s="17">
        <v>0.378164696877342</v>
      </c>
    </row>
    <row r="163" spans="2:50" x14ac:dyDescent="0.35">
      <c r="B163" t="s">
        <v>139</v>
      </c>
      <c r="C163" s="17">
        <v>0.11355369130066199</v>
      </c>
      <c r="D163" s="17">
        <v>0.113709707694755</v>
      </c>
      <c r="E163" s="17">
        <v>0.113843459319541</v>
      </c>
      <c r="F163" s="17"/>
      <c r="G163" s="17">
        <v>0.145200108231272</v>
      </c>
      <c r="H163" s="17">
        <v>9.1132485174123895E-2</v>
      </c>
      <c r="I163" s="17">
        <v>8.9385568504602303E-2</v>
      </c>
      <c r="J163" s="17">
        <v>9.4514534021174906E-2</v>
      </c>
      <c r="K163" s="17">
        <v>0.13683708743956399</v>
      </c>
      <c r="L163" s="17">
        <v>0.13038002763648501</v>
      </c>
      <c r="M163" s="17"/>
      <c r="N163" s="17">
        <v>9.3845626532326198E-2</v>
      </c>
      <c r="O163" s="17">
        <v>9.6696190303486099E-2</v>
      </c>
      <c r="P163" s="17">
        <v>0.114608160170882</v>
      </c>
      <c r="Q163" s="17">
        <v>0.14869090100808</v>
      </c>
      <c r="R163" s="17"/>
      <c r="S163" s="17">
        <v>0.11638166408313</v>
      </c>
      <c r="T163" s="17">
        <v>0.13283471553437301</v>
      </c>
      <c r="U163" s="17">
        <v>7.3077631892069603E-2</v>
      </c>
      <c r="V163" s="17">
        <v>0.11728426879202999</v>
      </c>
      <c r="W163" s="17">
        <v>0.16189758613593</v>
      </c>
      <c r="X163" s="17">
        <v>5.01753284146675E-2</v>
      </c>
      <c r="Y163" s="17">
        <v>0.15927104185801699</v>
      </c>
      <c r="Z163" s="17">
        <v>0.12548886139986801</v>
      </c>
      <c r="AA163" s="17">
        <v>9.4799720745548793E-2</v>
      </c>
      <c r="AB163" s="17" t="s">
        <v>74</v>
      </c>
      <c r="AC163" s="17" t="s">
        <v>74</v>
      </c>
      <c r="AD163" s="17" t="s">
        <v>74</v>
      </c>
      <c r="AE163" s="17"/>
      <c r="AF163" s="17">
        <v>0.12657735955485699</v>
      </c>
      <c r="AG163" s="17">
        <v>8.9424816134308402E-2</v>
      </c>
      <c r="AH163" s="17">
        <v>0.13297928086548999</v>
      </c>
      <c r="AI163" s="17"/>
      <c r="AJ163" s="17">
        <v>0.121664000010252</v>
      </c>
      <c r="AK163" s="17">
        <v>7.6798051828134706E-2</v>
      </c>
      <c r="AL163" s="17">
        <v>0.10504697216940399</v>
      </c>
      <c r="AM163" s="17">
        <v>0.37731704451803899</v>
      </c>
      <c r="AN163" s="17">
        <v>0.16484154080569599</v>
      </c>
      <c r="AO163" s="17"/>
      <c r="AP163" s="17">
        <v>0.12317136828558201</v>
      </c>
      <c r="AQ163" s="17">
        <v>8.78103491961124E-2</v>
      </c>
      <c r="AR163" s="17">
        <v>9.5089588624483898E-2</v>
      </c>
      <c r="AS163" s="17"/>
      <c r="AT163" s="17">
        <v>9.2263927051512803E-2</v>
      </c>
      <c r="AU163" s="17">
        <v>0.15630676618765099</v>
      </c>
      <c r="AV163" s="17"/>
      <c r="AW163" s="17">
        <v>9.2097739426585501E-2</v>
      </c>
      <c r="AX163" s="17">
        <v>0.12035642673609299</v>
      </c>
    </row>
    <row r="164" spans="2:50" x14ac:dyDescent="0.35">
      <c r="B164" t="s">
        <v>70</v>
      </c>
      <c r="C164" s="17">
        <v>8.8804904189006301E-2</v>
      </c>
      <c r="D164" s="17">
        <v>7.9348651152914895E-2</v>
      </c>
      <c r="E164" s="17">
        <v>9.7979279756519003E-2</v>
      </c>
      <c r="F164" s="17"/>
      <c r="G164" s="17">
        <v>4.9302523353078602E-2</v>
      </c>
      <c r="H164" s="17">
        <v>8.4534527503335094E-2</v>
      </c>
      <c r="I164" s="17">
        <v>5.0751419585035602E-2</v>
      </c>
      <c r="J164" s="17">
        <v>0.115862314845446</v>
      </c>
      <c r="K164" s="17">
        <v>0.116704835873273</v>
      </c>
      <c r="L164" s="17">
        <v>9.7837977528372894E-2</v>
      </c>
      <c r="M164" s="17"/>
      <c r="N164" s="17">
        <v>8.7152119314600596E-2</v>
      </c>
      <c r="O164" s="17">
        <v>7.8495189625918907E-2</v>
      </c>
      <c r="P164" s="17">
        <v>8.6138943229749299E-2</v>
      </c>
      <c r="Q164" s="17">
        <v>0.100346537588327</v>
      </c>
      <c r="R164" s="17"/>
      <c r="S164" s="17">
        <v>8.4554148502856905E-2</v>
      </c>
      <c r="T164" s="17">
        <v>9.8897173114198503E-2</v>
      </c>
      <c r="U164" s="17">
        <v>5.4410145323494301E-2</v>
      </c>
      <c r="V164" s="17">
        <v>0.103654049326788</v>
      </c>
      <c r="W164" s="17">
        <v>5.9991535235240402E-2</v>
      </c>
      <c r="X164" s="17">
        <v>8.42240901002385E-2</v>
      </c>
      <c r="Y164" s="17">
        <v>0.111707925669758</v>
      </c>
      <c r="Z164" s="17">
        <v>8.0433301498333998E-2</v>
      </c>
      <c r="AA164" s="17">
        <v>0.104419750111369</v>
      </c>
      <c r="AB164" s="17" t="s">
        <v>74</v>
      </c>
      <c r="AC164" s="17" t="s">
        <v>74</v>
      </c>
      <c r="AD164" s="17" t="s">
        <v>74</v>
      </c>
      <c r="AE164" s="17"/>
      <c r="AF164" s="17">
        <v>8.2980325549923795E-2</v>
      </c>
      <c r="AG164" s="17">
        <v>9.2437655665035007E-2</v>
      </c>
      <c r="AH164" s="17">
        <v>9.3540765890438901E-2</v>
      </c>
      <c r="AI164" s="17"/>
      <c r="AJ164" s="17">
        <v>6.8610108347226098E-2</v>
      </c>
      <c r="AK164" s="17">
        <v>7.662880803779E-2</v>
      </c>
      <c r="AL164" s="17">
        <v>0.11145340566723901</v>
      </c>
      <c r="AM164" s="17">
        <v>0.11776443216049</v>
      </c>
      <c r="AN164" s="17">
        <v>0.12803043037310299</v>
      </c>
      <c r="AO164" s="17"/>
      <c r="AP164" s="17">
        <v>2.9525290691527799E-2</v>
      </c>
      <c r="AQ164" s="17">
        <v>8.1885915657294195E-2</v>
      </c>
      <c r="AR164" s="17">
        <v>7.2903150181224702E-2</v>
      </c>
      <c r="AS164" s="17"/>
      <c r="AT164" s="17">
        <v>7.6954024510543603E-2</v>
      </c>
      <c r="AU164" s="17">
        <v>0.11407439956314</v>
      </c>
      <c r="AV164" s="17"/>
      <c r="AW164" s="17">
        <v>7.7133229145879001E-2</v>
      </c>
      <c r="AX164" s="17">
        <v>9.2505477245503606E-2</v>
      </c>
    </row>
    <row r="165" spans="2:50" x14ac:dyDescent="0.3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row>
    <row r="166" spans="2:50" x14ac:dyDescent="0.35">
      <c r="B166" s="6" t="s">
        <v>160</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row>
    <row r="167" spans="2:50" x14ac:dyDescent="0.35">
      <c r="B167" s="24" t="s">
        <v>76</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row>
    <row r="168" spans="2:50" x14ac:dyDescent="0.35">
      <c r="B168" t="s">
        <v>141</v>
      </c>
      <c r="C168" s="17">
        <v>0.4687934846356</v>
      </c>
      <c r="D168" s="17">
        <v>0.446315440595833</v>
      </c>
      <c r="E168" s="17">
        <v>0.48926842452067398</v>
      </c>
      <c r="F168" s="17"/>
      <c r="G168" s="17">
        <v>0.35266097144220598</v>
      </c>
      <c r="H168" s="17">
        <v>0.411122686985184</v>
      </c>
      <c r="I168" s="17">
        <v>0.418346047816331</v>
      </c>
      <c r="J168" s="17">
        <v>0.55547160084814395</v>
      </c>
      <c r="K168" s="17">
        <v>0.48836375037239699</v>
      </c>
      <c r="L168" s="17">
        <v>0.52254682484541004</v>
      </c>
      <c r="M168" s="17"/>
      <c r="N168" s="17">
        <v>0.46689970317520701</v>
      </c>
      <c r="O168" s="17">
        <v>0.49220201864834601</v>
      </c>
      <c r="P168" s="17">
        <v>0.48293125472545001</v>
      </c>
      <c r="Q168" s="17">
        <v>0.43582436059866903</v>
      </c>
      <c r="R168" s="17"/>
      <c r="S168" s="17">
        <v>0.44114498978964101</v>
      </c>
      <c r="T168" s="17">
        <v>0.48428189623004497</v>
      </c>
      <c r="U168" s="17">
        <v>0.48933715574766301</v>
      </c>
      <c r="V168" s="17">
        <v>0.45856724883845201</v>
      </c>
      <c r="W168" s="17">
        <v>0.48087595946641298</v>
      </c>
      <c r="X168" s="17">
        <v>0.39068130268349699</v>
      </c>
      <c r="Y168" s="17">
        <v>0.44575681301564901</v>
      </c>
      <c r="Z168" s="17">
        <v>0.51973784682996105</v>
      </c>
      <c r="AA168" s="17">
        <v>0.52871909956858798</v>
      </c>
      <c r="AB168" s="17" t="s">
        <v>74</v>
      </c>
      <c r="AC168" s="17" t="s">
        <v>74</v>
      </c>
      <c r="AD168" s="17" t="s">
        <v>74</v>
      </c>
      <c r="AE168" s="17"/>
      <c r="AF168" s="17">
        <v>0.471201641268996</v>
      </c>
      <c r="AG168" s="17">
        <v>0.51189188013759701</v>
      </c>
      <c r="AH168" s="17">
        <v>0.41444375252097498</v>
      </c>
      <c r="AI168" s="17"/>
      <c r="AJ168" s="17">
        <v>0.474096846267342</v>
      </c>
      <c r="AK168" s="17">
        <v>0.50865257924292995</v>
      </c>
      <c r="AL168" s="17">
        <v>0.41040740454596603</v>
      </c>
      <c r="AM168" s="17">
        <v>0.41010368113758</v>
      </c>
      <c r="AN168" s="17">
        <v>0.43932249687038699</v>
      </c>
      <c r="AO168" s="17"/>
      <c r="AP168" s="17">
        <v>0.450497281653015</v>
      </c>
      <c r="AQ168" s="17">
        <v>0.492378687948969</v>
      </c>
      <c r="AR168" s="17">
        <v>0.45532748330336498</v>
      </c>
      <c r="AS168" s="17"/>
      <c r="AT168" s="17">
        <v>0.483035614068059</v>
      </c>
      <c r="AU168" s="17">
        <v>0.43893725354313701</v>
      </c>
      <c r="AV168" s="17"/>
      <c r="AW168" s="17">
        <v>0.43303971304197503</v>
      </c>
      <c r="AX168" s="17">
        <v>0.48012942770620798</v>
      </c>
    </row>
    <row r="169" spans="2:50" x14ac:dyDescent="0.35">
      <c r="B169" t="s">
        <v>142</v>
      </c>
      <c r="C169" s="17">
        <v>0.40379604606341202</v>
      </c>
      <c r="D169" s="17">
        <v>0.44129911868252403</v>
      </c>
      <c r="E169" s="17">
        <v>0.37031035676746599</v>
      </c>
      <c r="F169" s="17"/>
      <c r="G169" s="17">
        <v>0.31431750677812498</v>
      </c>
      <c r="H169" s="17">
        <v>0.34074850904302501</v>
      </c>
      <c r="I169" s="17">
        <v>0.298727115333289</v>
      </c>
      <c r="J169" s="17">
        <v>0.37318656772721198</v>
      </c>
      <c r="K169" s="17">
        <v>0.44406577125459301</v>
      </c>
      <c r="L169" s="17">
        <v>0.55796115175164196</v>
      </c>
      <c r="M169" s="17"/>
      <c r="N169" s="17">
        <v>0.42804607832539798</v>
      </c>
      <c r="O169" s="17">
        <v>0.37584745687243898</v>
      </c>
      <c r="P169" s="17">
        <v>0.38245540927180099</v>
      </c>
      <c r="Q169" s="17">
        <v>0.42624347457605299</v>
      </c>
      <c r="R169" s="17"/>
      <c r="S169" s="17">
        <v>0.33760746743557701</v>
      </c>
      <c r="T169" s="17">
        <v>0.44135923358971102</v>
      </c>
      <c r="U169" s="17">
        <v>0.41058821088387298</v>
      </c>
      <c r="V169" s="17">
        <v>0.39591016126261203</v>
      </c>
      <c r="W169" s="17">
        <v>0.496063665797083</v>
      </c>
      <c r="X169" s="17">
        <v>0.40759426581777197</v>
      </c>
      <c r="Y169" s="17">
        <v>0.45010507752114198</v>
      </c>
      <c r="Z169" s="17">
        <v>0.37592919346116699</v>
      </c>
      <c r="AA169" s="17">
        <v>0.34903113821292597</v>
      </c>
      <c r="AB169" s="17" t="s">
        <v>74</v>
      </c>
      <c r="AC169" s="17" t="s">
        <v>74</v>
      </c>
      <c r="AD169" s="17" t="s">
        <v>74</v>
      </c>
      <c r="AE169" s="17"/>
      <c r="AF169" s="17">
        <v>0.43474767603252101</v>
      </c>
      <c r="AG169" s="17">
        <v>0.40007232769163797</v>
      </c>
      <c r="AH169" s="17">
        <v>0.34808386905577499</v>
      </c>
      <c r="AI169" s="17"/>
      <c r="AJ169" s="17">
        <v>0.477423388107382</v>
      </c>
      <c r="AK169" s="17">
        <v>0.32617262662490099</v>
      </c>
      <c r="AL169" s="17">
        <v>0.39323291474196698</v>
      </c>
      <c r="AM169" s="17">
        <v>0.33395026999904198</v>
      </c>
      <c r="AN169" s="17">
        <v>0.37687204400386398</v>
      </c>
      <c r="AO169" s="17"/>
      <c r="AP169" s="17">
        <v>0.45922756278673099</v>
      </c>
      <c r="AQ169" s="17">
        <v>0.33923263698317302</v>
      </c>
      <c r="AR169" s="17">
        <v>0.41966611067848503</v>
      </c>
      <c r="AS169" s="17"/>
      <c r="AT169" s="17">
        <v>0.40410555667666798</v>
      </c>
      <c r="AU169" s="17">
        <v>0.40519766281812403</v>
      </c>
      <c r="AV169" s="17"/>
      <c r="AW169" s="17">
        <v>0.33353734110925398</v>
      </c>
      <c r="AX169" s="17">
        <v>0.42607198071521202</v>
      </c>
    </row>
    <row r="170" spans="2:50" x14ac:dyDescent="0.35">
      <c r="B170" t="s">
        <v>143</v>
      </c>
      <c r="C170" s="17">
        <v>0.37745335136060898</v>
      </c>
      <c r="D170" s="17">
        <v>0.39359789032246401</v>
      </c>
      <c r="E170" s="17">
        <v>0.36381920476583801</v>
      </c>
      <c r="F170" s="17"/>
      <c r="G170" s="17">
        <v>0.219516563024751</v>
      </c>
      <c r="H170" s="17">
        <v>0.30145097151429201</v>
      </c>
      <c r="I170" s="17">
        <v>0.29304865530781898</v>
      </c>
      <c r="J170" s="17">
        <v>0.427843242309772</v>
      </c>
      <c r="K170" s="17">
        <v>0.42810090654033001</v>
      </c>
      <c r="L170" s="17">
        <v>0.49194834717785102</v>
      </c>
      <c r="M170" s="17"/>
      <c r="N170" s="17">
        <v>0.34475490462170699</v>
      </c>
      <c r="O170" s="17">
        <v>0.370396026753954</v>
      </c>
      <c r="P170" s="17">
        <v>0.365195295193388</v>
      </c>
      <c r="Q170" s="17">
        <v>0.426917838130279</v>
      </c>
      <c r="R170" s="17"/>
      <c r="S170" s="17">
        <v>0.35587801064692398</v>
      </c>
      <c r="T170" s="17">
        <v>0.398238017899464</v>
      </c>
      <c r="U170" s="17">
        <v>0.42975632819131099</v>
      </c>
      <c r="V170" s="17">
        <v>0.42689018648334398</v>
      </c>
      <c r="W170" s="17">
        <v>0.40016760190526501</v>
      </c>
      <c r="X170" s="17">
        <v>0.30874508922048199</v>
      </c>
      <c r="Y170" s="17">
        <v>0.33633636494846297</v>
      </c>
      <c r="Z170" s="17">
        <v>0.33408585937700003</v>
      </c>
      <c r="AA170" s="17">
        <v>0.38218436389473498</v>
      </c>
      <c r="AB170" s="17" t="s">
        <v>74</v>
      </c>
      <c r="AC170" s="17" t="s">
        <v>74</v>
      </c>
      <c r="AD170" s="17" t="s">
        <v>74</v>
      </c>
      <c r="AE170" s="17"/>
      <c r="AF170" s="17">
        <v>0.44482270220530801</v>
      </c>
      <c r="AG170" s="17">
        <v>0.34395163694318298</v>
      </c>
      <c r="AH170" s="17">
        <v>0.38752770589379398</v>
      </c>
      <c r="AI170" s="17"/>
      <c r="AJ170" s="17">
        <v>0.47604392614791002</v>
      </c>
      <c r="AK170" s="17">
        <v>0.23841186349844601</v>
      </c>
      <c r="AL170" s="17">
        <v>0.41668897090921603</v>
      </c>
      <c r="AM170" s="17">
        <v>0.40814144162973498</v>
      </c>
      <c r="AN170" s="17">
        <v>0.40562714938133299</v>
      </c>
      <c r="AO170" s="17"/>
      <c r="AP170" s="17">
        <v>0.43338708749961102</v>
      </c>
      <c r="AQ170" s="17">
        <v>0.28635770555447898</v>
      </c>
      <c r="AR170" s="17">
        <v>0.34360094994486501</v>
      </c>
      <c r="AS170" s="17"/>
      <c r="AT170" s="17">
        <v>0.37919261311897501</v>
      </c>
      <c r="AU170" s="17">
        <v>0.370650641431438</v>
      </c>
      <c r="AV170" s="17"/>
      <c r="AW170" s="17">
        <v>0.30144327392540299</v>
      </c>
      <c r="AX170" s="17">
        <v>0.40155279240396002</v>
      </c>
    </row>
    <row r="171" spans="2:50" x14ac:dyDescent="0.35">
      <c r="B171" t="s">
        <v>144</v>
      </c>
      <c r="C171" s="17">
        <v>0.36067570864024801</v>
      </c>
      <c r="D171" s="17">
        <v>0.37274187772345602</v>
      </c>
      <c r="E171" s="17">
        <v>0.350787119368553</v>
      </c>
      <c r="F171" s="17"/>
      <c r="G171" s="17">
        <v>0.344471903365965</v>
      </c>
      <c r="H171" s="17">
        <v>0.31016820754114599</v>
      </c>
      <c r="I171" s="17">
        <v>0.424789302217423</v>
      </c>
      <c r="J171" s="17">
        <v>0.35354911593215599</v>
      </c>
      <c r="K171" s="17">
        <v>0.35398346280591098</v>
      </c>
      <c r="L171" s="17">
        <v>0.36931715331293902</v>
      </c>
      <c r="M171" s="17"/>
      <c r="N171" s="17">
        <v>0.40687208921232298</v>
      </c>
      <c r="O171" s="17">
        <v>0.327971803176203</v>
      </c>
      <c r="P171" s="17">
        <v>0.37244215866623098</v>
      </c>
      <c r="Q171" s="17">
        <v>0.33884293824842898</v>
      </c>
      <c r="R171" s="17"/>
      <c r="S171" s="17">
        <v>0.36203293853135499</v>
      </c>
      <c r="T171" s="17">
        <v>0.30907498484089502</v>
      </c>
      <c r="U171" s="17">
        <v>0.400677717809167</v>
      </c>
      <c r="V171" s="17">
        <v>0.32168309202525802</v>
      </c>
      <c r="W171" s="17">
        <v>0.42857221051635203</v>
      </c>
      <c r="X171" s="17">
        <v>0.37556713965025101</v>
      </c>
      <c r="Y171" s="17">
        <v>0.32578292600634801</v>
      </c>
      <c r="Z171" s="17">
        <v>0.36226434973574501</v>
      </c>
      <c r="AA171" s="17">
        <v>0.39385413391007801</v>
      </c>
      <c r="AB171" s="17" t="s">
        <v>74</v>
      </c>
      <c r="AC171" s="17" t="s">
        <v>74</v>
      </c>
      <c r="AD171" s="17" t="s">
        <v>74</v>
      </c>
      <c r="AE171" s="17"/>
      <c r="AF171" s="17">
        <v>0.33252061864796001</v>
      </c>
      <c r="AG171" s="17">
        <v>0.374234190909427</v>
      </c>
      <c r="AH171" s="17">
        <v>0.42635758300025001</v>
      </c>
      <c r="AI171" s="17"/>
      <c r="AJ171" s="17">
        <v>0.38799234298422097</v>
      </c>
      <c r="AK171" s="17">
        <v>0.33727707917371902</v>
      </c>
      <c r="AL171" s="17">
        <v>0.33693337760582898</v>
      </c>
      <c r="AM171" s="17">
        <v>0.27539576730891402</v>
      </c>
      <c r="AN171" s="17">
        <v>0.38683785108970598</v>
      </c>
      <c r="AO171" s="17"/>
      <c r="AP171" s="17">
        <v>0.43799054652112401</v>
      </c>
      <c r="AQ171" s="17">
        <v>0.35621745594458198</v>
      </c>
      <c r="AR171" s="17">
        <v>0.30107176783284501</v>
      </c>
      <c r="AS171" s="17"/>
      <c r="AT171" s="17">
        <v>0.36313522010674298</v>
      </c>
      <c r="AU171" s="17">
        <v>0.35468887430613899</v>
      </c>
      <c r="AV171" s="17"/>
      <c r="AW171" s="17">
        <v>0.355351573410782</v>
      </c>
      <c r="AX171" s="17">
        <v>0.36236375695435102</v>
      </c>
    </row>
    <row r="172" spans="2:50" x14ac:dyDescent="0.35">
      <c r="B172" t="s">
        <v>145</v>
      </c>
      <c r="C172" s="17">
        <v>0.344477501338602</v>
      </c>
      <c r="D172" s="17">
        <v>0.39155271942081898</v>
      </c>
      <c r="E172" s="17">
        <v>0.30182226237898402</v>
      </c>
      <c r="F172" s="17"/>
      <c r="G172" s="17">
        <v>0.17476094724962199</v>
      </c>
      <c r="H172" s="17">
        <v>0.23217009075394099</v>
      </c>
      <c r="I172" s="17">
        <v>0.418755365345718</v>
      </c>
      <c r="J172" s="17">
        <v>0.352050224217892</v>
      </c>
      <c r="K172" s="17">
        <v>0.44051778144914899</v>
      </c>
      <c r="L172" s="17">
        <v>0.37898294477207101</v>
      </c>
      <c r="M172" s="17"/>
      <c r="N172" s="17">
        <v>0.28979566161505099</v>
      </c>
      <c r="O172" s="17">
        <v>0.35247428923069202</v>
      </c>
      <c r="P172" s="17">
        <v>0.35982331191177502</v>
      </c>
      <c r="Q172" s="17">
        <v>0.38169926869096399</v>
      </c>
      <c r="R172" s="17"/>
      <c r="S172" s="17">
        <v>0.28063732267320501</v>
      </c>
      <c r="T172" s="17">
        <v>0.34855645109260402</v>
      </c>
      <c r="U172" s="17">
        <v>0.37958054315599099</v>
      </c>
      <c r="V172" s="17">
        <v>0.30459819046232001</v>
      </c>
      <c r="W172" s="17">
        <v>0.31043428237563497</v>
      </c>
      <c r="X172" s="17">
        <v>0.40664295161956898</v>
      </c>
      <c r="Y172" s="17">
        <v>0.410005675919905</v>
      </c>
      <c r="Z172" s="17">
        <v>0.35360161173280102</v>
      </c>
      <c r="AA172" s="17">
        <v>0.34198252571380899</v>
      </c>
      <c r="AB172" s="17" t="s">
        <v>74</v>
      </c>
      <c r="AC172" s="17" t="s">
        <v>74</v>
      </c>
      <c r="AD172" s="17" t="s">
        <v>74</v>
      </c>
      <c r="AE172" s="17"/>
      <c r="AF172" s="17">
        <v>0.39421465316571402</v>
      </c>
      <c r="AG172" s="17">
        <v>0.307556302629233</v>
      </c>
      <c r="AH172" s="17">
        <v>0.39924524654550603</v>
      </c>
      <c r="AI172" s="17"/>
      <c r="AJ172" s="17">
        <v>0.40945115747117999</v>
      </c>
      <c r="AK172" s="17">
        <v>0.24873151583140601</v>
      </c>
      <c r="AL172" s="17">
        <v>0.31208440276933502</v>
      </c>
      <c r="AM172" s="17">
        <v>0.46766464055450102</v>
      </c>
      <c r="AN172" s="17">
        <v>0.380582724589132</v>
      </c>
      <c r="AO172" s="17"/>
      <c r="AP172" s="17">
        <v>0.43117599060514</v>
      </c>
      <c r="AQ172" s="17">
        <v>0.25137910442491301</v>
      </c>
      <c r="AR172" s="17">
        <v>0.369722475981276</v>
      </c>
      <c r="AS172" s="17"/>
      <c r="AT172" s="17">
        <v>0.36093483437415802</v>
      </c>
      <c r="AU172" s="17">
        <v>0.311760438432994</v>
      </c>
      <c r="AV172" s="17"/>
      <c r="AW172" s="17">
        <v>0.35980291731478597</v>
      </c>
      <c r="AX172" s="17">
        <v>0.339618488280791</v>
      </c>
    </row>
    <row r="173" spans="2:50" x14ac:dyDescent="0.35">
      <c r="B173" t="s">
        <v>146</v>
      </c>
      <c r="C173" s="17">
        <v>0.30992389823505401</v>
      </c>
      <c r="D173" s="17">
        <v>0.30167454110748998</v>
      </c>
      <c r="E173" s="17">
        <v>0.31881888509515499</v>
      </c>
      <c r="F173" s="17"/>
      <c r="G173" s="17">
        <v>0.365137739961162</v>
      </c>
      <c r="H173" s="17">
        <v>0.285104111845217</v>
      </c>
      <c r="I173" s="17">
        <v>0.33295056183795102</v>
      </c>
      <c r="J173" s="17">
        <v>0.26008948385657299</v>
      </c>
      <c r="K173" s="17">
        <v>0.27332333659597202</v>
      </c>
      <c r="L173" s="17">
        <v>0.34782988225192701</v>
      </c>
      <c r="M173" s="17"/>
      <c r="N173" s="17">
        <v>0.30326300168826997</v>
      </c>
      <c r="O173" s="17">
        <v>0.331300665662634</v>
      </c>
      <c r="P173" s="17">
        <v>0.237373039464922</v>
      </c>
      <c r="Q173" s="17">
        <v>0.362262303586182</v>
      </c>
      <c r="R173" s="17"/>
      <c r="S173" s="17">
        <v>0.34683477580074301</v>
      </c>
      <c r="T173" s="17">
        <v>0.27873483905792001</v>
      </c>
      <c r="U173" s="17">
        <v>0.34761251500900298</v>
      </c>
      <c r="V173" s="17">
        <v>0.29430929986396198</v>
      </c>
      <c r="W173" s="17">
        <v>0.33962840088358198</v>
      </c>
      <c r="X173" s="17">
        <v>0.23988725420906501</v>
      </c>
      <c r="Y173" s="17">
        <v>0.31836791846028001</v>
      </c>
      <c r="Z173" s="17">
        <v>0.328111476664739</v>
      </c>
      <c r="AA173" s="17">
        <v>0.311768102625052</v>
      </c>
      <c r="AB173" s="17" t="s">
        <v>74</v>
      </c>
      <c r="AC173" s="17" t="s">
        <v>74</v>
      </c>
      <c r="AD173" s="17" t="s">
        <v>74</v>
      </c>
      <c r="AE173" s="17"/>
      <c r="AF173" s="17">
        <v>0.29396732826868599</v>
      </c>
      <c r="AG173" s="17">
        <v>0.31093886403493098</v>
      </c>
      <c r="AH173" s="17">
        <v>0.35755447102318799</v>
      </c>
      <c r="AI173" s="17"/>
      <c r="AJ173" s="17">
        <v>0.29663943025460798</v>
      </c>
      <c r="AK173" s="17">
        <v>0.296696354997183</v>
      </c>
      <c r="AL173" s="17">
        <v>0.38213038234149299</v>
      </c>
      <c r="AM173" s="17">
        <v>0.477448930835982</v>
      </c>
      <c r="AN173" s="17">
        <v>0.32697971642901902</v>
      </c>
      <c r="AO173" s="17"/>
      <c r="AP173" s="17">
        <v>0.33063471864243998</v>
      </c>
      <c r="AQ173" s="17">
        <v>0.31998541315891998</v>
      </c>
      <c r="AR173" s="17">
        <v>0.28530379375214998</v>
      </c>
      <c r="AS173" s="17"/>
      <c r="AT173" s="17">
        <v>0.31321106946495603</v>
      </c>
      <c r="AU173" s="17">
        <v>0.301946104595746</v>
      </c>
      <c r="AV173" s="17"/>
      <c r="AW173" s="17">
        <v>0.28565620675881598</v>
      </c>
      <c r="AX173" s="17">
        <v>0.31761811220935698</v>
      </c>
    </row>
    <row r="174" spans="2:50" x14ac:dyDescent="0.35">
      <c r="B174" t="s">
        <v>147</v>
      </c>
      <c r="C174" s="17">
        <v>0.25599595184224999</v>
      </c>
      <c r="D174" s="17">
        <v>0.18869553501906899</v>
      </c>
      <c r="E174" s="17">
        <v>0.31601272376093897</v>
      </c>
      <c r="F174" s="17"/>
      <c r="G174" s="17">
        <v>0.37702843125239599</v>
      </c>
      <c r="H174" s="17">
        <v>0.31301684731343898</v>
      </c>
      <c r="I174" s="17">
        <v>0.31128695855385102</v>
      </c>
      <c r="J174" s="17">
        <v>0.26986301395092799</v>
      </c>
      <c r="K174" s="17">
        <v>0.196846511887765</v>
      </c>
      <c r="L174" s="17">
        <v>0.151924712430793</v>
      </c>
      <c r="M174" s="17"/>
      <c r="N174" s="17">
        <v>0.24742100622257901</v>
      </c>
      <c r="O174" s="17">
        <v>0.28216585837498898</v>
      </c>
      <c r="P174" s="17">
        <v>0.20046623578348099</v>
      </c>
      <c r="Q174" s="17">
        <v>0.28985912550256998</v>
      </c>
      <c r="R174" s="17"/>
      <c r="S174" s="17">
        <v>0.26925827394195501</v>
      </c>
      <c r="T174" s="17">
        <v>0.26066915941679297</v>
      </c>
      <c r="U174" s="17">
        <v>0.26184545661363701</v>
      </c>
      <c r="V174" s="17">
        <v>0.169098985223019</v>
      </c>
      <c r="W174" s="17">
        <v>0.22530889910190499</v>
      </c>
      <c r="X174" s="17">
        <v>0.342458560510979</v>
      </c>
      <c r="Y174" s="17">
        <v>0.20449440962929399</v>
      </c>
      <c r="Z174" s="17">
        <v>0.19203042920407301</v>
      </c>
      <c r="AA174" s="17">
        <v>0.31650472340469299</v>
      </c>
      <c r="AB174" s="17" t="s">
        <v>74</v>
      </c>
      <c r="AC174" s="17" t="s">
        <v>74</v>
      </c>
      <c r="AD174" s="17" t="s">
        <v>74</v>
      </c>
      <c r="AE174" s="17"/>
      <c r="AF174" s="17">
        <v>0.188609694637768</v>
      </c>
      <c r="AG174" s="17">
        <v>0.28389582232680799</v>
      </c>
      <c r="AH174" s="17">
        <v>0.27466754856520598</v>
      </c>
      <c r="AI174" s="17"/>
      <c r="AJ174" s="17">
        <v>0.176201406495714</v>
      </c>
      <c r="AK174" s="17">
        <v>0.35898224888849101</v>
      </c>
      <c r="AL174" s="17">
        <v>0.18391206978086699</v>
      </c>
      <c r="AM174" s="17">
        <v>8.8317536224360393E-2</v>
      </c>
      <c r="AN174" s="17">
        <v>0.26318263151921101</v>
      </c>
      <c r="AO174" s="17"/>
      <c r="AP174" s="17">
        <v>0.20257013524609899</v>
      </c>
      <c r="AQ174" s="17">
        <v>0.33962609950211797</v>
      </c>
      <c r="AR174" s="17">
        <v>0.23791339783177201</v>
      </c>
      <c r="AS174" s="17"/>
      <c r="AT174" s="17">
        <v>0.25869414757664599</v>
      </c>
      <c r="AU174" s="17">
        <v>0.249235356130455</v>
      </c>
      <c r="AV174" s="17"/>
      <c r="AW174" s="17">
        <v>0.34914895536276302</v>
      </c>
      <c r="AX174" s="17">
        <v>0.22646124549666899</v>
      </c>
    </row>
    <row r="175" spans="2:50" x14ac:dyDescent="0.35">
      <c r="B175" t="s">
        <v>148</v>
      </c>
      <c r="C175" s="17">
        <v>0.205056559734386</v>
      </c>
      <c r="D175" s="17">
        <v>0.172534007101241</v>
      </c>
      <c r="E175" s="17">
        <v>0.232389405224115</v>
      </c>
      <c r="F175" s="17"/>
      <c r="G175" s="17">
        <v>0.179304504910833</v>
      </c>
      <c r="H175" s="17">
        <v>0.185569830128162</v>
      </c>
      <c r="I175" s="17">
        <v>0.19836589381828601</v>
      </c>
      <c r="J175" s="17">
        <v>0.20260596493966199</v>
      </c>
      <c r="K175" s="17">
        <v>0.259558343539178</v>
      </c>
      <c r="L175" s="17">
        <v>0.19998245602137699</v>
      </c>
      <c r="M175" s="17"/>
      <c r="N175" s="17">
        <v>0.224401049744089</v>
      </c>
      <c r="O175" s="17">
        <v>0.22639513575470299</v>
      </c>
      <c r="P175" s="17">
        <v>0.187556379791945</v>
      </c>
      <c r="Q175" s="17">
        <v>0.17563252657044401</v>
      </c>
      <c r="R175" s="17"/>
      <c r="S175" s="17">
        <v>0.24079846132344501</v>
      </c>
      <c r="T175" s="17">
        <v>0.17633162264852101</v>
      </c>
      <c r="U175" s="17">
        <v>0.24346609292557</v>
      </c>
      <c r="V175" s="17">
        <v>0.28415858613598899</v>
      </c>
      <c r="W175" s="17">
        <v>0.24632439758282701</v>
      </c>
      <c r="X175" s="17">
        <v>0.21213858124523099</v>
      </c>
      <c r="Y175" s="17">
        <v>0.15218220816685399</v>
      </c>
      <c r="Z175" s="17">
        <v>0.14460104197723</v>
      </c>
      <c r="AA175" s="17">
        <v>0.13012563871823399</v>
      </c>
      <c r="AB175" s="17" t="s">
        <v>74</v>
      </c>
      <c r="AC175" s="17" t="s">
        <v>74</v>
      </c>
      <c r="AD175" s="17" t="s">
        <v>74</v>
      </c>
      <c r="AE175" s="17"/>
      <c r="AF175" s="17">
        <v>0.23221139742634</v>
      </c>
      <c r="AG175" s="17">
        <v>0.186922295891156</v>
      </c>
      <c r="AH175" s="17">
        <v>0.14348144369154101</v>
      </c>
      <c r="AI175" s="17"/>
      <c r="AJ175" s="17">
        <v>0.251292834537369</v>
      </c>
      <c r="AK175" s="17">
        <v>0.15874972687642899</v>
      </c>
      <c r="AL175" s="17">
        <v>0.16678586618566801</v>
      </c>
      <c r="AM175" s="17">
        <v>4.8569959264958398E-2</v>
      </c>
      <c r="AN175" s="17">
        <v>0.20921111411538301</v>
      </c>
      <c r="AO175" s="17"/>
      <c r="AP175" s="17">
        <v>0.24366327677247801</v>
      </c>
      <c r="AQ175" s="17">
        <v>0.191670059497527</v>
      </c>
      <c r="AR175" s="17">
        <v>0.102324841342652</v>
      </c>
      <c r="AS175" s="17"/>
      <c r="AT175" s="17">
        <v>0.20723389875529499</v>
      </c>
      <c r="AU175" s="17">
        <v>0.20153760837558199</v>
      </c>
      <c r="AV175" s="17"/>
      <c r="AW175" s="17">
        <v>0.221037857122658</v>
      </c>
      <c r="AX175" s="17">
        <v>0.19998959562645899</v>
      </c>
    </row>
    <row r="176" spans="2:50" x14ac:dyDescent="0.35">
      <c r="B176" t="s">
        <v>149</v>
      </c>
      <c r="C176" s="17">
        <v>0.169129749839879</v>
      </c>
      <c r="D176" s="17">
        <v>0.15569263705417699</v>
      </c>
      <c r="E176" s="17">
        <v>0.178495693252742</v>
      </c>
      <c r="F176" s="17"/>
      <c r="G176" s="17">
        <v>0.20514281069947801</v>
      </c>
      <c r="H176" s="17">
        <v>0.20640001220340001</v>
      </c>
      <c r="I176" s="17">
        <v>0.18565501313202701</v>
      </c>
      <c r="J176" s="17">
        <v>0.19029843963572901</v>
      </c>
      <c r="K176" s="17">
        <v>0.10780874907765201</v>
      </c>
      <c r="L176" s="17">
        <v>0.14099177551172101</v>
      </c>
      <c r="M176" s="17"/>
      <c r="N176" s="17">
        <v>0.175236115970856</v>
      </c>
      <c r="O176" s="17">
        <v>0.190844854417445</v>
      </c>
      <c r="P176" s="17">
        <v>0.181461963351952</v>
      </c>
      <c r="Q176" s="17">
        <v>0.13127063296333899</v>
      </c>
      <c r="R176" s="17"/>
      <c r="S176" s="17">
        <v>0.13908086513214701</v>
      </c>
      <c r="T176" s="17">
        <v>0.22158764741402801</v>
      </c>
      <c r="U176" s="17">
        <v>0.13447140656878501</v>
      </c>
      <c r="V176" s="17">
        <v>0.16793141091456101</v>
      </c>
      <c r="W176" s="17">
        <v>0.11469043116849401</v>
      </c>
      <c r="X176" s="17">
        <v>0.183358368982629</v>
      </c>
      <c r="Y176" s="17">
        <v>0.14520697386492401</v>
      </c>
      <c r="Z176" s="17">
        <v>0.22043219020764501</v>
      </c>
      <c r="AA176" s="17">
        <v>0.191492157963631</v>
      </c>
      <c r="AB176" s="17" t="s">
        <v>74</v>
      </c>
      <c r="AC176" s="17" t="s">
        <v>74</v>
      </c>
      <c r="AD176" s="17" t="s">
        <v>74</v>
      </c>
      <c r="AE176" s="17"/>
      <c r="AF176" s="17">
        <v>0.15305073513522499</v>
      </c>
      <c r="AG176" s="17">
        <v>0.17828031821937601</v>
      </c>
      <c r="AH176" s="17">
        <v>0.152885078498118</v>
      </c>
      <c r="AI176" s="17"/>
      <c r="AJ176" s="17">
        <v>0.139470456531989</v>
      </c>
      <c r="AK176" s="17">
        <v>0.22805593225072401</v>
      </c>
      <c r="AL176" s="17">
        <v>8.8995685549174502E-2</v>
      </c>
      <c r="AM176" s="17">
        <v>0</v>
      </c>
      <c r="AN176" s="17">
        <v>0.15619916782762999</v>
      </c>
      <c r="AO176" s="17"/>
      <c r="AP176" s="17">
        <v>0.13678676839451701</v>
      </c>
      <c r="AQ176" s="17">
        <v>0.204400685569186</v>
      </c>
      <c r="AR176" s="17">
        <v>0.140368348273395</v>
      </c>
      <c r="AS176" s="17"/>
      <c r="AT176" s="17">
        <v>0.16581971735793999</v>
      </c>
      <c r="AU176" s="17">
        <v>0.17451091599082</v>
      </c>
      <c r="AV176" s="17"/>
      <c r="AW176" s="17">
        <v>0.20903859755444801</v>
      </c>
      <c r="AX176" s="17">
        <v>0.156476415505031</v>
      </c>
    </row>
    <row r="177" spans="2:50" x14ac:dyDescent="0.35">
      <c r="B177" t="s">
        <v>150</v>
      </c>
      <c r="C177" s="17">
        <v>0.16102491478137601</v>
      </c>
      <c r="D177" s="17">
        <v>0.16839078141511499</v>
      </c>
      <c r="E177" s="17">
        <v>0.15476149924351301</v>
      </c>
      <c r="F177" s="17"/>
      <c r="G177" s="17">
        <v>0.169707690878972</v>
      </c>
      <c r="H177" s="17">
        <v>0.15779643491631501</v>
      </c>
      <c r="I177" s="17">
        <v>0.119129703482488</v>
      </c>
      <c r="J177" s="17">
        <v>0.22126563806142799</v>
      </c>
      <c r="K177" s="17">
        <v>0.166614084273014</v>
      </c>
      <c r="L177" s="17">
        <v>0.141787846114452</v>
      </c>
      <c r="M177" s="17"/>
      <c r="N177" s="17">
        <v>0.184348251478129</v>
      </c>
      <c r="O177" s="17">
        <v>0.14975272816013799</v>
      </c>
      <c r="P177" s="17">
        <v>0.15904975215827499</v>
      </c>
      <c r="Q177" s="17">
        <v>0.151266986794759</v>
      </c>
      <c r="R177" s="17"/>
      <c r="S177" s="17">
        <v>0.16184202124472</v>
      </c>
      <c r="T177" s="17">
        <v>0.17820169344719</v>
      </c>
      <c r="U177" s="17">
        <v>0.12465692911303999</v>
      </c>
      <c r="V177" s="17">
        <v>0.150865631814877</v>
      </c>
      <c r="W177" s="17">
        <v>0.19028877608629399</v>
      </c>
      <c r="X177" s="17">
        <v>0.13292512963657899</v>
      </c>
      <c r="Y177" s="17">
        <v>0.11624503575429</v>
      </c>
      <c r="Z177" s="17">
        <v>0.22630589990465699</v>
      </c>
      <c r="AA177" s="17">
        <v>0.18842625613668701</v>
      </c>
      <c r="AB177" s="17" t="s">
        <v>74</v>
      </c>
      <c r="AC177" s="17" t="s">
        <v>74</v>
      </c>
      <c r="AD177" s="17" t="s">
        <v>74</v>
      </c>
      <c r="AE177" s="17"/>
      <c r="AF177" s="17">
        <v>0.14260662420314901</v>
      </c>
      <c r="AG177" s="17">
        <v>0.19005994981482899</v>
      </c>
      <c r="AH177" s="17">
        <v>0.14485030448115099</v>
      </c>
      <c r="AI177" s="17"/>
      <c r="AJ177" s="17">
        <v>0.13279188909070699</v>
      </c>
      <c r="AK177" s="17">
        <v>0.18993097149851901</v>
      </c>
      <c r="AL177" s="17">
        <v>0.19481303376296399</v>
      </c>
      <c r="AM177" s="17">
        <v>0.213812499353351</v>
      </c>
      <c r="AN177" s="17">
        <v>0.15250909186655201</v>
      </c>
      <c r="AO177" s="17"/>
      <c r="AP177" s="17">
        <v>0.11718102039702399</v>
      </c>
      <c r="AQ177" s="17">
        <v>0.200059046654186</v>
      </c>
      <c r="AR177" s="17">
        <v>0.16557544787575901</v>
      </c>
      <c r="AS177" s="17"/>
      <c r="AT177" s="17">
        <v>0.16939381597740599</v>
      </c>
      <c r="AU177" s="17">
        <v>0.144315771692309</v>
      </c>
      <c r="AV177" s="17"/>
      <c r="AW177" s="17">
        <v>0.149301569184319</v>
      </c>
      <c r="AX177" s="17">
        <v>0.16474187029017601</v>
      </c>
    </row>
    <row r="178" spans="2:50" x14ac:dyDescent="0.35">
      <c r="B178" t="s">
        <v>151</v>
      </c>
      <c r="C178" s="17">
        <v>0.15689803165174401</v>
      </c>
      <c r="D178" s="17">
        <v>0.14094799821684001</v>
      </c>
      <c r="E178" s="17">
        <v>0.17239988324578301</v>
      </c>
      <c r="F178" s="17"/>
      <c r="G178" s="17">
        <v>0.22705642303005899</v>
      </c>
      <c r="H178" s="17">
        <v>0.138140232758382</v>
      </c>
      <c r="I178" s="17">
        <v>0.12536661827064499</v>
      </c>
      <c r="J178" s="17">
        <v>0.142441392967988</v>
      </c>
      <c r="K178" s="17">
        <v>0.217499476140739</v>
      </c>
      <c r="L178" s="17">
        <v>0.13016830272357899</v>
      </c>
      <c r="M178" s="17"/>
      <c r="N178" s="17">
        <v>0.16568752922857199</v>
      </c>
      <c r="O178" s="17">
        <v>0.14965405650660901</v>
      </c>
      <c r="P178" s="17">
        <v>0.15858569306697801</v>
      </c>
      <c r="Q178" s="17">
        <v>0.15533630384122299</v>
      </c>
      <c r="R178" s="17"/>
      <c r="S178" s="17">
        <v>0.22494602958684701</v>
      </c>
      <c r="T178" s="17">
        <v>0.12662062833212301</v>
      </c>
      <c r="U178" s="17">
        <v>0.164399458798201</v>
      </c>
      <c r="V178" s="17">
        <v>0.13698925800225101</v>
      </c>
      <c r="W178" s="17">
        <v>0.129175372421372</v>
      </c>
      <c r="X178" s="17">
        <v>0.100252865964813</v>
      </c>
      <c r="Y178" s="17">
        <v>8.2641868614037495E-2</v>
      </c>
      <c r="Z178" s="17">
        <v>0.201305513203725</v>
      </c>
      <c r="AA178" s="17">
        <v>0.227398247072466</v>
      </c>
      <c r="AB178" s="17" t="s">
        <v>74</v>
      </c>
      <c r="AC178" s="17" t="s">
        <v>74</v>
      </c>
      <c r="AD178" s="17" t="s">
        <v>74</v>
      </c>
      <c r="AE178" s="17"/>
      <c r="AF178" s="17">
        <v>0.150034628104183</v>
      </c>
      <c r="AG178" s="17">
        <v>0.16624955421857401</v>
      </c>
      <c r="AH178" s="17">
        <v>0.110370492515192</v>
      </c>
      <c r="AI178" s="17"/>
      <c r="AJ178" s="17">
        <v>0.16246852632852299</v>
      </c>
      <c r="AK178" s="17">
        <v>0.15832004449693299</v>
      </c>
      <c r="AL178" s="17">
        <v>0.16866622297459899</v>
      </c>
      <c r="AM178" s="17">
        <v>0.117749730967079</v>
      </c>
      <c r="AN178" s="17">
        <v>0.129499556051098</v>
      </c>
      <c r="AO178" s="17"/>
      <c r="AP178" s="17">
        <v>0.14574935821592</v>
      </c>
      <c r="AQ178" s="17">
        <v>0.19271547410731499</v>
      </c>
      <c r="AR178" s="17">
        <v>0.159025524780882</v>
      </c>
      <c r="AS178" s="17"/>
      <c r="AT178" s="17">
        <v>0.151050301080105</v>
      </c>
      <c r="AU178" s="17">
        <v>0.169941103434878</v>
      </c>
      <c r="AV178" s="17"/>
      <c r="AW178" s="17">
        <v>9.2167291810610702E-2</v>
      </c>
      <c r="AX178" s="17">
        <v>0.17742129252887801</v>
      </c>
    </row>
    <row r="179" spans="2:50" x14ac:dyDescent="0.35">
      <c r="B179" t="s">
        <v>152</v>
      </c>
      <c r="C179" s="17">
        <v>0.15099883795931099</v>
      </c>
      <c r="D179" s="17">
        <v>0.17341408549359</v>
      </c>
      <c r="E179" s="17">
        <v>0.13063823701494601</v>
      </c>
      <c r="F179" s="17"/>
      <c r="G179" s="17">
        <v>0.15650186005097699</v>
      </c>
      <c r="H179" s="17">
        <v>0.13255405160787301</v>
      </c>
      <c r="I179" s="17">
        <v>0.148218917510164</v>
      </c>
      <c r="J179" s="17">
        <v>0.15041725858250199</v>
      </c>
      <c r="K179" s="17">
        <v>0.17307888820832301</v>
      </c>
      <c r="L179" s="17">
        <v>0.149211604839251</v>
      </c>
      <c r="M179" s="17"/>
      <c r="N179" s="17">
        <v>0.19608514741556499</v>
      </c>
      <c r="O179" s="17">
        <v>0.12348074374812699</v>
      </c>
      <c r="P179" s="17">
        <v>0.12522346141561699</v>
      </c>
      <c r="Q179" s="17">
        <v>0.15541624850100999</v>
      </c>
      <c r="R179" s="17"/>
      <c r="S179" s="17">
        <v>0.19407340814473301</v>
      </c>
      <c r="T179" s="17">
        <v>0.14013447190415601</v>
      </c>
      <c r="U179" s="17">
        <v>0.113839843978511</v>
      </c>
      <c r="V179" s="17">
        <v>0.201665084618871</v>
      </c>
      <c r="W179" s="17">
        <v>0.108713051713141</v>
      </c>
      <c r="X179" s="17">
        <v>0.205165960241176</v>
      </c>
      <c r="Y179" s="17">
        <v>0.138230635439795</v>
      </c>
      <c r="Z179" s="17">
        <v>0.16175251537338201</v>
      </c>
      <c r="AA179" s="17">
        <v>8.8862400168315397E-2</v>
      </c>
      <c r="AB179" s="17" t="s">
        <v>74</v>
      </c>
      <c r="AC179" s="17" t="s">
        <v>74</v>
      </c>
      <c r="AD179" s="17" t="s">
        <v>74</v>
      </c>
      <c r="AE179" s="17"/>
      <c r="AF179" s="17">
        <v>0.18371514522699101</v>
      </c>
      <c r="AG179" s="17">
        <v>0.12905130024754199</v>
      </c>
      <c r="AH179" s="17">
        <v>0.12758256854765401</v>
      </c>
      <c r="AI179" s="17"/>
      <c r="AJ179" s="17">
        <v>0.17701541669830001</v>
      </c>
      <c r="AK179" s="17">
        <v>0.15163139355159699</v>
      </c>
      <c r="AL179" s="17">
        <v>7.86068340727923E-2</v>
      </c>
      <c r="AM179" s="17">
        <v>0</v>
      </c>
      <c r="AN179" s="17">
        <v>0.139039415624475</v>
      </c>
      <c r="AO179" s="17"/>
      <c r="AP179" s="17">
        <v>0.16188089526357399</v>
      </c>
      <c r="AQ179" s="17">
        <v>0.14240962437111601</v>
      </c>
      <c r="AR179" s="17">
        <v>0.139789003969542</v>
      </c>
      <c r="AS179" s="17"/>
      <c r="AT179" s="17">
        <v>0.164935028901978</v>
      </c>
      <c r="AU179" s="17">
        <v>0.12257950901538101</v>
      </c>
      <c r="AV179" s="17"/>
      <c r="AW179" s="17">
        <v>0.18943361513318999</v>
      </c>
      <c r="AX179" s="17">
        <v>0.13881286633856299</v>
      </c>
    </row>
    <row r="180" spans="2:50" x14ac:dyDescent="0.35">
      <c r="B180" t="s">
        <v>153</v>
      </c>
      <c r="C180" s="17">
        <v>0.12689977936029301</v>
      </c>
      <c r="D180" s="17">
        <v>0.118931256380565</v>
      </c>
      <c r="E180" s="17">
        <v>0.133316569862965</v>
      </c>
      <c r="F180" s="17"/>
      <c r="G180" s="17">
        <v>0.19605987672259001</v>
      </c>
      <c r="H180" s="17">
        <v>0.16088283265933201</v>
      </c>
      <c r="I180" s="17">
        <v>0.15249359389952799</v>
      </c>
      <c r="J180" s="17">
        <v>0.138582063186869</v>
      </c>
      <c r="K180" s="17">
        <v>7.8019926730607897E-2</v>
      </c>
      <c r="L180" s="17">
        <v>7.8230219412982693E-2</v>
      </c>
      <c r="M180" s="17"/>
      <c r="N180" s="17">
        <v>0.12571868588259699</v>
      </c>
      <c r="O180" s="17">
        <v>0.143902753423165</v>
      </c>
      <c r="P180" s="17">
        <v>0.104771467068142</v>
      </c>
      <c r="Q180" s="17">
        <v>0.13147659069637499</v>
      </c>
      <c r="R180" s="17"/>
      <c r="S180" s="17">
        <v>0.13044221907840001</v>
      </c>
      <c r="T180" s="17">
        <v>0.11910280955535001</v>
      </c>
      <c r="U180" s="17">
        <v>0.180865951781367</v>
      </c>
      <c r="V180" s="17">
        <v>0.15163131043769201</v>
      </c>
      <c r="W180" s="17">
        <v>9.3630900200769598E-2</v>
      </c>
      <c r="X180" s="17">
        <v>0.17029250317726499</v>
      </c>
      <c r="Y180" s="17">
        <v>0.111713466690048</v>
      </c>
      <c r="Z180" s="17">
        <v>0.123089664495226</v>
      </c>
      <c r="AA180" s="17">
        <v>6.8925266904430793E-2</v>
      </c>
      <c r="AB180" s="17" t="s">
        <v>74</v>
      </c>
      <c r="AC180" s="17" t="s">
        <v>74</v>
      </c>
      <c r="AD180" s="17" t="s">
        <v>74</v>
      </c>
      <c r="AE180" s="17"/>
      <c r="AF180" s="17">
        <v>0.113550558299517</v>
      </c>
      <c r="AG180" s="17">
        <v>0.136450372828678</v>
      </c>
      <c r="AH180" s="17">
        <v>0.11138540772491499</v>
      </c>
      <c r="AI180" s="17"/>
      <c r="AJ180" s="17">
        <v>0.107965422895982</v>
      </c>
      <c r="AK180" s="17">
        <v>0.16101937257486801</v>
      </c>
      <c r="AL180" s="17">
        <v>0.137856757513448</v>
      </c>
      <c r="AM180" s="17">
        <v>5.30868325374525E-2</v>
      </c>
      <c r="AN180" s="17">
        <v>0.117863087353412</v>
      </c>
      <c r="AO180" s="17"/>
      <c r="AP180" s="17">
        <v>0.14097492424776201</v>
      </c>
      <c r="AQ180" s="17">
        <v>0.139604486417441</v>
      </c>
      <c r="AR180" s="17">
        <v>0.181107436062348</v>
      </c>
      <c r="AS180" s="17"/>
      <c r="AT180" s="17">
        <v>0.122681458114367</v>
      </c>
      <c r="AU180" s="17">
        <v>0.13371126051127499</v>
      </c>
      <c r="AV180" s="17"/>
      <c r="AW180" s="17">
        <v>0.17746358650701899</v>
      </c>
      <c r="AX180" s="17">
        <v>0.11086822761903101</v>
      </c>
    </row>
    <row r="181" spans="2:50" x14ac:dyDescent="0.35">
      <c r="B181" t="s">
        <v>154</v>
      </c>
      <c r="C181" s="17">
        <v>0.126123948892754</v>
      </c>
      <c r="D181" s="17">
        <v>8.923941552662E-2</v>
      </c>
      <c r="E181" s="17">
        <v>0.159550333307375</v>
      </c>
      <c r="F181" s="17"/>
      <c r="G181" s="17">
        <v>0.23130991984499299</v>
      </c>
      <c r="H181" s="17">
        <v>0.107901256989482</v>
      </c>
      <c r="I181" s="17">
        <v>0.190237495251835</v>
      </c>
      <c r="J181" s="17">
        <v>9.3107007871887498E-2</v>
      </c>
      <c r="K181" s="17">
        <v>9.4462482391448804E-2</v>
      </c>
      <c r="L181" s="17">
        <v>9.25239332682809E-2</v>
      </c>
      <c r="M181" s="17"/>
      <c r="N181" s="17">
        <v>0.14870385308464201</v>
      </c>
      <c r="O181" s="17">
        <v>0.12370332061556399</v>
      </c>
      <c r="P181" s="17">
        <v>0.11232160851759</v>
      </c>
      <c r="Q181" s="17">
        <v>0.11364568835335299</v>
      </c>
      <c r="R181" s="17"/>
      <c r="S181" s="17">
        <v>0.13545507167419801</v>
      </c>
      <c r="T181" s="17">
        <v>0.14513649364414299</v>
      </c>
      <c r="U181" s="17">
        <v>0.11115112467994499</v>
      </c>
      <c r="V181" s="17">
        <v>8.1304989016068502E-2</v>
      </c>
      <c r="W181" s="17">
        <v>0.15088574582038899</v>
      </c>
      <c r="X181" s="17">
        <v>0.115290817852904</v>
      </c>
      <c r="Y181" s="17">
        <v>0.15044118517291999</v>
      </c>
      <c r="Z181" s="17">
        <v>7.6408413846555098E-2</v>
      </c>
      <c r="AA181" s="17">
        <v>0.13336607823258601</v>
      </c>
      <c r="AB181" s="17" t="s">
        <v>74</v>
      </c>
      <c r="AC181" s="17" t="s">
        <v>74</v>
      </c>
      <c r="AD181" s="17" t="s">
        <v>74</v>
      </c>
      <c r="AE181" s="17"/>
      <c r="AF181" s="17">
        <v>8.8089736422043693E-2</v>
      </c>
      <c r="AG181" s="17">
        <v>0.15579869274661101</v>
      </c>
      <c r="AH181" s="17">
        <v>0.101178096484346</v>
      </c>
      <c r="AI181" s="17"/>
      <c r="AJ181" s="17">
        <v>8.2548063433129704E-2</v>
      </c>
      <c r="AK181" s="17">
        <v>0.19123100948767899</v>
      </c>
      <c r="AL181" s="17">
        <v>0.15547876968907601</v>
      </c>
      <c r="AM181" s="17">
        <v>0.20606726719144</v>
      </c>
      <c r="AN181" s="17">
        <v>0.113634961112427</v>
      </c>
      <c r="AO181" s="17"/>
      <c r="AP181" s="17">
        <v>7.7165737050361297E-2</v>
      </c>
      <c r="AQ181" s="17">
        <v>0.15546291714534899</v>
      </c>
      <c r="AR181" s="17">
        <v>0.16608445225596999</v>
      </c>
      <c r="AS181" s="17"/>
      <c r="AT181" s="17">
        <v>0.13664973524571</v>
      </c>
      <c r="AU181" s="17">
        <v>0.10472058217364701</v>
      </c>
      <c r="AV181" s="17"/>
      <c r="AW181" s="17">
        <v>0.17221743052455299</v>
      </c>
      <c r="AX181" s="17">
        <v>0.111509740085833</v>
      </c>
    </row>
    <row r="182" spans="2:50" x14ac:dyDescent="0.35">
      <c r="B182" t="s">
        <v>155</v>
      </c>
      <c r="C182" s="17">
        <v>0.124176283823724</v>
      </c>
      <c r="D182" s="17">
        <v>0.109833289992636</v>
      </c>
      <c r="E182" s="17">
        <v>0.13572995952822201</v>
      </c>
      <c r="F182" s="17"/>
      <c r="G182" s="17">
        <v>0.18485311680511299</v>
      </c>
      <c r="H182" s="17">
        <v>0.224303140114197</v>
      </c>
      <c r="I182" s="17">
        <v>0.11021361145830701</v>
      </c>
      <c r="J182" s="17">
        <v>0.104815679312954</v>
      </c>
      <c r="K182" s="17">
        <v>7.1633242834756403E-2</v>
      </c>
      <c r="L182" s="17">
        <v>8.3839574821072793E-2</v>
      </c>
      <c r="M182" s="17"/>
      <c r="N182" s="17">
        <v>0.13135934717255901</v>
      </c>
      <c r="O182" s="17">
        <v>0.124184549844329</v>
      </c>
      <c r="P182" s="17">
        <v>0.110418371389683</v>
      </c>
      <c r="Q182" s="17">
        <v>0.12604342660422199</v>
      </c>
      <c r="R182" s="17"/>
      <c r="S182" s="17">
        <v>0.134591518345103</v>
      </c>
      <c r="T182" s="17">
        <v>0.140684125470253</v>
      </c>
      <c r="U182" s="17">
        <v>0.13572274927813699</v>
      </c>
      <c r="V182" s="17">
        <v>0.11513163171341199</v>
      </c>
      <c r="W182" s="17">
        <v>0.123697247777807</v>
      </c>
      <c r="X182" s="17">
        <v>0.102459282537653</v>
      </c>
      <c r="Y182" s="17">
        <v>0.12648540959247001</v>
      </c>
      <c r="Z182" s="17">
        <v>0.13587088750071799</v>
      </c>
      <c r="AA182" s="17">
        <v>0.101301143121394</v>
      </c>
      <c r="AB182" s="17" t="s">
        <v>74</v>
      </c>
      <c r="AC182" s="17" t="s">
        <v>74</v>
      </c>
      <c r="AD182" s="17" t="s">
        <v>74</v>
      </c>
      <c r="AE182" s="17"/>
      <c r="AF182" s="17">
        <v>7.6546177336709001E-2</v>
      </c>
      <c r="AG182" s="17">
        <v>0.12746433487432601</v>
      </c>
      <c r="AH182" s="17">
        <v>0.19948099910418601</v>
      </c>
      <c r="AI182" s="17"/>
      <c r="AJ182" s="17">
        <v>8.1687224553486606E-2</v>
      </c>
      <c r="AK182" s="17">
        <v>0.13393148970059601</v>
      </c>
      <c r="AL182" s="17">
        <v>0.19020693194476801</v>
      </c>
      <c r="AM182" s="17">
        <v>0.15132709458401999</v>
      </c>
      <c r="AN182" s="17">
        <v>0.17783016811942501</v>
      </c>
      <c r="AO182" s="17"/>
      <c r="AP182" s="17">
        <v>6.3101481652056104E-2</v>
      </c>
      <c r="AQ182" s="17">
        <v>0.14520344285331499</v>
      </c>
      <c r="AR182" s="17">
        <v>0.19177377972364101</v>
      </c>
      <c r="AS182" s="17"/>
      <c r="AT182" s="17">
        <v>0.116959710671749</v>
      </c>
      <c r="AU182" s="17">
        <v>0.13991994561311299</v>
      </c>
      <c r="AV182" s="17"/>
      <c r="AW182" s="17">
        <v>0.12041192634666099</v>
      </c>
      <c r="AX182" s="17">
        <v>0.125369795449362</v>
      </c>
    </row>
    <row r="183" spans="2:50" x14ac:dyDescent="0.35">
      <c r="B183" t="s">
        <v>156</v>
      </c>
      <c r="C183" s="17">
        <v>0.115023984480761</v>
      </c>
      <c r="D183" s="17">
        <v>9.8415542404064194E-2</v>
      </c>
      <c r="E183" s="17">
        <v>0.130980303712084</v>
      </c>
      <c r="F183" s="17"/>
      <c r="G183" s="17">
        <v>0.15741362120781899</v>
      </c>
      <c r="H183" s="17">
        <v>8.3340887478917103E-2</v>
      </c>
      <c r="I183" s="17">
        <v>0.12440344818853299</v>
      </c>
      <c r="J183" s="17">
        <v>0.11841014688307799</v>
      </c>
      <c r="K183" s="17">
        <v>0.104138412530629</v>
      </c>
      <c r="L183" s="17">
        <v>0.11744374095883101</v>
      </c>
      <c r="M183" s="17"/>
      <c r="N183" s="17">
        <v>0.14120031072009501</v>
      </c>
      <c r="O183" s="17">
        <v>0.107972779831658</v>
      </c>
      <c r="P183" s="17">
        <v>0.115232864216663</v>
      </c>
      <c r="Q183" s="17">
        <v>9.5363228664745794E-2</v>
      </c>
      <c r="R183" s="17"/>
      <c r="S183" s="17">
        <v>0.13360166929079201</v>
      </c>
      <c r="T183" s="17">
        <v>0.162739449154086</v>
      </c>
      <c r="U183" s="17">
        <v>0.117082907408634</v>
      </c>
      <c r="V183" s="17">
        <v>0.116336680306823</v>
      </c>
      <c r="W183" s="17">
        <v>8.9783813581941194E-2</v>
      </c>
      <c r="X183" s="17">
        <v>0.109063953985166</v>
      </c>
      <c r="Y183" s="17">
        <v>0.11010182439043099</v>
      </c>
      <c r="Z183" s="17">
        <v>3.2974063703024498E-2</v>
      </c>
      <c r="AA183" s="17">
        <v>8.6165017728367196E-2</v>
      </c>
      <c r="AB183" s="17" t="s">
        <v>74</v>
      </c>
      <c r="AC183" s="17" t="s">
        <v>74</v>
      </c>
      <c r="AD183" s="17" t="s">
        <v>74</v>
      </c>
      <c r="AE183" s="17"/>
      <c r="AF183" s="17">
        <v>9.6597231744967094E-2</v>
      </c>
      <c r="AG183" s="17">
        <v>0.130319451665206</v>
      </c>
      <c r="AH183" s="17">
        <v>7.9449062260606204E-2</v>
      </c>
      <c r="AI183" s="17"/>
      <c r="AJ183" s="17">
        <v>9.2257847054977096E-2</v>
      </c>
      <c r="AK183" s="17">
        <v>0.124279691188945</v>
      </c>
      <c r="AL183" s="17">
        <v>0.18309024250998501</v>
      </c>
      <c r="AM183" s="17">
        <v>0.25356007631275301</v>
      </c>
      <c r="AN183" s="17">
        <v>7.4418874018530395E-2</v>
      </c>
      <c r="AO183" s="17"/>
      <c r="AP183" s="17">
        <v>7.91812768173972E-2</v>
      </c>
      <c r="AQ183" s="17">
        <v>0.128570734418268</v>
      </c>
      <c r="AR183" s="17">
        <v>0.16944652742901301</v>
      </c>
      <c r="AS183" s="17"/>
      <c r="AT183" s="17">
        <v>0.124881486904195</v>
      </c>
      <c r="AU183" s="17">
        <v>9.2554396478456993E-2</v>
      </c>
      <c r="AV183" s="17"/>
      <c r="AW183" s="17">
        <v>0.12533695120583199</v>
      </c>
      <c r="AX183" s="17">
        <v>0.111754197868784</v>
      </c>
    </row>
    <row r="184" spans="2:50" x14ac:dyDescent="0.35">
      <c r="B184" t="s">
        <v>157</v>
      </c>
      <c r="C184" s="17">
        <v>0.113871468665541</v>
      </c>
      <c r="D184" s="17">
        <v>0.13095502383445701</v>
      </c>
      <c r="E184" s="17">
        <v>9.8349197997335797E-2</v>
      </c>
      <c r="F184" s="17"/>
      <c r="G184" s="17">
        <v>0.142344542504237</v>
      </c>
      <c r="H184" s="17">
        <v>0.117211909838906</v>
      </c>
      <c r="I184" s="17">
        <v>0.12285287882099299</v>
      </c>
      <c r="J184" s="17">
        <v>9.0401242074978294E-2</v>
      </c>
      <c r="K184" s="17">
        <v>0.10043912915301299</v>
      </c>
      <c r="L184" s="17">
        <v>0.118407288055615</v>
      </c>
      <c r="M184" s="17"/>
      <c r="N184" s="17">
        <v>0.12365952497023799</v>
      </c>
      <c r="O184" s="17">
        <v>9.1938998535677496E-2</v>
      </c>
      <c r="P184" s="17">
        <v>0.122445960850597</v>
      </c>
      <c r="Q184" s="17">
        <v>0.11989711580213</v>
      </c>
      <c r="R184" s="17"/>
      <c r="S184" s="17">
        <v>0.16321953631451</v>
      </c>
      <c r="T184" s="17">
        <v>9.8338677873561597E-2</v>
      </c>
      <c r="U184" s="17">
        <v>7.8708903573479802E-2</v>
      </c>
      <c r="V184" s="17">
        <v>9.8375038737339202E-2</v>
      </c>
      <c r="W184" s="17">
        <v>0.103404830372263</v>
      </c>
      <c r="X184" s="17">
        <v>5.1313209572651598E-2</v>
      </c>
      <c r="Y184" s="17">
        <v>0.108748250150989</v>
      </c>
      <c r="Z184" s="17">
        <v>0.150843922996516</v>
      </c>
      <c r="AA184" s="17">
        <v>0.16214309103212299</v>
      </c>
      <c r="AB184" s="17" t="s">
        <v>74</v>
      </c>
      <c r="AC184" s="17" t="s">
        <v>74</v>
      </c>
      <c r="AD184" s="17" t="s">
        <v>74</v>
      </c>
      <c r="AE184" s="17"/>
      <c r="AF184" s="17">
        <v>0.11678488047003301</v>
      </c>
      <c r="AG184" s="17">
        <v>0.12109037725336901</v>
      </c>
      <c r="AH184" s="17">
        <v>8.9265934500544097E-2</v>
      </c>
      <c r="AI184" s="17"/>
      <c r="AJ184" s="17">
        <v>0.126939709826148</v>
      </c>
      <c r="AK184" s="17">
        <v>0.11486585786373101</v>
      </c>
      <c r="AL184" s="17">
        <v>0.10743945210853501</v>
      </c>
      <c r="AM184" s="17">
        <v>0.16290316047619499</v>
      </c>
      <c r="AN184" s="17">
        <v>9.85229014836395E-2</v>
      </c>
      <c r="AO184" s="17"/>
      <c r="AP184" s="17">
        <v>0.12636608749539899</v>
      </c>
      <c r="AQ184" s="17">
        <v>0.121998825636198</v>
      </c>
      <c r="AR184" s="17">
        <v>0.104122687913804</v>
      </c>
      <c r="AS184" s="17"/>
      <c r="AT184" s="17">
        <v>0.116060149763122</v>
      </c>
      <c r="AU184" s="17">
        <v>0.107198956460947</v>
      </c>
      <c r="AV184" s="17"/>
      <c r="AW184" s="17">
        <v>6.8448247378119706E-2</v>
      </c>
      <c r="AX184" s="17">
        <v>0.12827316749749401</v>
      </c>
    </row>
    <row r="185" spans="2:50" x14ac:dyDescent="0.35">
      <c r="B185" t="s">
        <v>158</v>
      </c>
      <c r="C185" s="17">
        <v>7.2381424078726705E-2</v>
      </c>
      <c r="D185" s="17">
        <v>8.9980896753380404E-2</v>
      </c>
      <c r="E185" s="17">
        <v>5.6218069499187499E-2</v>
      </c>
      <c r="F185" s="17"/>
      <c r="G185" s="17">
        <v>6.5284530227154899E-2</v>
      </c>
      <c r="H185" s="17">
        <v>7.9802791192559397E-2</v>
      </c>
      <c r="I185" s="17">
        <v>6.4491730521397395E-2</v>
      </c>
      <c r="J185" s="17">
        <v>9.6831498084796894E-2</v>
      </c>
      <c r="K185" s="17">
        <v>4.15844123775298E-2</v>
      </c>
      <c r="L185" s="17">
        <v>7.9188566227596596E-2</v>
      </c>
      <c r="M185" s="17"/>
      <c r="N185" s="17">
        <v>5.5116344098081499E-2</v>
      </c>
      <c r="O185" s="17">
        <v>7.1598730992218598E-2</v>
      </c>
      <c r="P185" s="17">
        <v>8.7974658545577997E-2</v>
      </c>
      <c r="Q185" s="17">
        <v>7.8945547195375498E-2</v>
      </c>
      <c r="R185" s="17"/>
      <c r="S185" s="17">
        <v>6.2594676614681002E-2</v>
      </c>
      <c r="T185" s="17">
        <v>3.5433154543102703E-2</v>
      </c>
      <c r="U185" s="17">
        <v>7.0638124033038693E-2</v>
      </c>
      <c r="V185" s="17">
        <v>7.7912037531656E-2</v>
      </c>
      <c r="W185" s="17">
        <v>9.6561426149224694E-2</v>
      </c>
      <c r="X185" s="17">
        <v>0.14326781906765501</v>
      </c>
      <c r="Y185" s="17">
        <v>5.1103718958631E-2</v>
      </c>
      <c r="Z185" s="17">
        <v>3.6840129441525801E-2</v>
      </c>
      <c r="AA185" s="17">
        <v>8.3118217906528596E-2</v>
      </c>
      <c r="AB185" s="17" t="s">
        <v>74</v>
      </c>
      <c r="AC185" s="17" t="s">
        <v>74</v>
      </c>
      <c r="AD185" s="17" t="s">
        <v>74</v>
      </c>
      <c r="AE185" s="17"/>
      <c r="AF185" s="17">
        <v>8.2894045604701205E-2</v>
      </c>
      <c r="AG185" s="17">
        <v>5.3226544166860602E-2</v>
      </c>
      <c r="AH185" s="17">
        <v>9.7591243391192697E-2</v>
      </c>
      <c r="AI185" s="17"/>
      <c r="AJ185" s="17">
        <v>9.0346348618574407E-2</v>
      </c>
      <c r="AK185" s="17">
        <v>5.0512696825546301E-2</v>
      </c>
      <c r="AL185" s="17">
        <v>4.6133277301280702E-2</v>
      </c>
      <c r="AM185" s="17">
        <v>0.12850977913519401</v>
      </c>
      <c r="AN185" s="17">
        <v>6.2394102670773902E-2</v>
      </c>
      <c r="AO185" s="17"/>
      <c r="AP185" s="17">
        <v>8.6664119138300494E-2</v>
      </c>
      <c r="AQ185" s="17">
        <v>7.5380063743482495E-2</v>
      </c>
      <c r="AR185" s="17">
        <v>4.2645564824288697E-2</v>
      </c>
      <c r="AS185" s="17"/>
      <c r="AT185" s="17">
        <v>7.0634911476973497E-2</v>
      </c>
      <c r="AU185" s="17">
        <v>7.64064892925886E-2</v>
      </c>
      <c r="AV185" s="17"/>
      <c r="AW185" s="17">
        <v>5.8416570364376197E-2</v>
      </c>
      <c r="AX185" s="17">
        <v>7.6809062888263502E-2</v>
      </c>
    </row>
    <row r="186" spans="2:50" x14ac:dyDescent="0.35">
      <c r="B186" t="s">
        <v>159</v>
      </c>
      <c r="C186" s="17">
        <v>6.4821498899248903E-2</v>
      </c>
      <c r="D186" s="17">
        <v>7.1901205799860396E-2</v>
      </c>
      <c r="E186" s="17">
        <v>5.8456435600684399E-2</v>
      </c>
      <c r="F186" s="17"/>
      <c r="G186" s="17">
        <v>0.18329727580029301</v>
      </c>
      <c r="H186" s="17">
        <v>8.4286381312960498E-2</v>
      </c>
      <c r="I186" s="17">
        <v>6.4642051826348204E-2</v>
      </c>
      <c r="J186" s="17">
        <v>6.8950686558250193E-2</v>
      </c>
      <c r="K186" s="17">
        <v>1.9853421965836299E-2</v>
      </c>
      <c r="L186" s="17">
        <v>2.5422250159655501E-2</v>
      </c>
      <c r="M186" s="17"/>
      <c r="N186" s="17">
        <v>8.3340929042251197E-2</v>
      </c>
      <c r="O186" s="17">
        <v>4.6673441111239403E-2</v>
      </c>
      <c r="P186" s="17">
        <v>6.9639868355260398E-2</v>
      </c>
      <c r="Q186" s="17">
        <v>6.0248016204154001E-2</v>
      </c>
      <c r="R186" s="17"/>
      <c r="S186" s="17">
        <v>8.0188917265307399E-2</v>
      </c>
      <c r="T186" s="17">
        <v>7.56848778625831E-2</v>
      </c>
      <c r="U186" s="17">
        <v>7.6207942548812593E-2</v>
      </c>
      <c r="V186" s="17">
        <v>6.9047834081549797E-2</v>
      </c>
      <c r="W186" s="17">
        <v>7.1870454405661005E-2</v>
      </c>
      <c r="X186" s="17">
        <v>6.6943682512446007E-2</v>
      </c>
      <c r="Y186" s="17">
        <v>3.11955967983478E-2</v>
      </c>
      <c r="Z186" s="17">
        <v>4.0523194268092901E-2</v>
      </c>
      <c r="AA186" s="17">
        <v>4.82597678355784E-2</v>
      </c>
      <c r="AB186" s="17" t="s">
        <v>74</v>
      </c>
      <c r="AC186" s="17" t="s">
        <v>74</v>
      </c>
      <c r="AD186" s="17" t="s">
        <v>74</v>
      </c>
      <c r="AE186" s="17"/>
      <c r="AF186" s="17">
        <v>6.3286658033454193E-2</v>
      </c>
      <c r="AG186" s="17">
        <v>5.1693463657630397E-2</v>
      </c>
      <c r="AH186" s="17">
        <v>5.1005064789827498E-2</v>
      </c>
      <c r="AI186" s="17"/>
      <c r="AJ186" s="17">
        <v>4.3733664031934703E-2</v>
      </c>
      <c r="AK186" s="17">
        <v>8.5223528325088893E-2</v>
      </c>
      <c r="AL186" s="17">
        <v>5.0659523118484803E-2</v>
      </c>
      <c r="AM186" s="17">
        <v>4.8569959264958398E-2</v>
      </c>
      <c r="AN186" s="17">
        <v>7.9879115111367402E-2</v>
      </c>
      <c r="AO186" s="17"/>
      <c r="AP186" s="17">
        <v>3.8651711293553298E-2</v>
      </c>
      <c r="AQ186" s="17">
        <v>7.2900564213455102E-2</v>
      </c>
      <c r="AR186" s="17">
        <v>0.11648935398605099</v>
      </c>
      <c r="AS186" s="17"/>
      <c r="AT186" s="17">
        <v>5.7915181102400598E-2</v>
      </c>
      <c r="AU186" s="17">
        <v>7.9614103270156306E-2</v>
      </c>
      <c r="AV186" s="17"/>
      <c r="AW186" s="17">
        <v>9.9780163236133396E-2</v>
      </c>
      <c r="AX186" s="17">
        <v>5.3737649249717599E-2</v>
      </c>
    </row>
    <row r="187" spans="2:50" x14ac:dyDescent="0.35">
      <c r="B187" t="s">
        <v>70</v>
      </c>
      <c r="C187" s="17">
        <v>3.0505538967537101E-2</v>
      </c>
      <c r="D187" s="17">
        <v>3.3575839948874198E-2</v>
      </c>
      <c r="E187" s="17">
        <v>2.7754343686773798E-2</v>
      </c>
      <c r="F187" s="17"/>
      <c r="G187" s="17">
        <v>8.1856258269103702E-3</v>
      </c>
      <c r="H187" s="17">
        <v>3.2168896919666602E-2</v>
      </c>
      <c r="I187" s="17">
        <v>2.9455188549059499E-2</v>
      </c>
      <c r="J187" s="17">
        <v>3.7154473437389701E-2</v>
      </c>
      <c r="K187" s="17">
        <v>3.1333367297918101E-2</v>
      </c>
      <c r="L187" s="17">
        <v>3.4704166030755497E-2</v>
      </c>
      <c r="M187" s="17"/>
      <c r="N187" s="17">
        <v>2.38000486858789E-2</v>
      </c>
      <c r="O187" s="17">
        <v>3.4672727292858502E-2</v>
      </c>
      <c r="P187" s="17">
        <v>2.81078192105686E-2</v>
      </c>
      <c r="Q187" s="17">
        <v>3.22140508178273E-2</v>
      </c>
      <c r="R187" s="17"/>
      <c r="S187" s="17">
        <v>1.7404671219610601E-2</v>
      </c>
      <c r="T187" s="17">
        <v>2.35183599813143E-2</v>
      </c>
      <c r="U187" s="17">
        <v>3.4181613746925098E-2</v>
      </c>
      <c r="V187" s="17">
        <v>2.2597061117434598E-2</v>
      </c>
      <c r="W187" s="17">
        <v>9.2577967841582006E-3</v>
      </c>
      <c r="X187" s="17">
        <v>6.7853230826199998E-2</v>
      </c>
      <c r="Y187" s="17">
        <v>6.1648630708774098E-2</v>
      </c>
      <c r="Z187" s="17">
        <v>3.0692520126662799E-2</v>
      </c>
      <c r="AA187" s="17">
        <v>1.9182590459494799E-2</v>
      </c>
      <c r="AB187" s="17" t="s">
        <v>74</v>
      </c>
      <c r="AC187" s="17" t="s">
        <v>74</v>
      </c>
      <c r="AD187" s="17" t="s">
        <v>74</v>
      </c>
      <c r="AE187" s="17"/>
      <c r="AF187" s="17">
        <v>3.7848380203572903E-2</v>
      </c>
      <c r="AG187" s="17">
        <v>2.5093681288193299E-2</v>
      </c>
      <c r="AH187" s="17">
        <v>1.8423353560904701E-2</v>
      </c>
      <c r="AI187" s="17"/>
      <c r="AJ187" s="17">
        <v>2.3364663170692201E-2</v>
      </c>
      <c r="AK187" s="17">
        <v>2.5963564577169598E-2</v>
      </c>
      <c r="AL187" s="17">
        <v>4.6463461395168798E-2</v>
      </c>
      <c r="AM187" s="17">
        <v>5.3101533730863397E-2</v>
      </c>
      <c r="AN187" s="17">
        <v>2.20891445560009E-2</v>
      </c>
      <c r="AO187" s="17"/>
      <c r="AP187" s="17">
        <v>2.3625904669352601E-2</v>
      </c>
      <c r="AQ187" s="17">
        <v>2.3208945907090699E-2</v>
      </c>
      <c r="AR187" s="17">
        <v>2.1506202939387899E-2</v>
      </c>
      <c r="AS187" s="17"/>
      <c r="AT187" s="17">
        <v>2.1346917045315598E-2</v>
      </c>
      <c r="AU187" s="17">
        <v>4.9840828872276401E-2</v>
      </c>
      <c r="AV187" s="17"/>
      <c r="AW187" s="17">
        <v>3.4554805132984798E-2</v>
      </c>
      <c r="AX187" s="17">
        <v>2.9221695370532E-2</v>
      </c>
    </row>
    <row r="188" spans="2:50" x14ac:dyDescent="0.35">
      <c r="B188" t="s">
        <v>72</v>
      </c>
      <c r="C188" s="17">
        <v>6.74160210744969E-3</v>
      </c>
      <c r="D188" s="17">
        <v>7.61775567850294E-3</v>
      </c>
      <c r="E188" s="17">
        <v>5.9489788752493796E-3</v>
      </c>
      <c r="F188" s="17"/>
      <c r="G188" s="17">
        <v>1.0752705111952299E-2</v>
      </c>
      <c r="H188" s="17">
        <v>1.4988919373994601E-2</v>
      </c>
      <c r="I188" s="17">
        <v>1.46882866892403E-2</v>
      </c>
      <c r="J188" s="17">
        <v>3.9291437747127596E-3</v>
      </c>
      <c r="K188" s="17">
        <v>0</v>
      </c>
      <c r="L188" s="17">
        <v>0</v>
      </c>
      <c r="M188" s="17"/>
      <c r="N188" s="17">
        <v>4.1930813563198803E-3</v>
      </c>
      <c r="O188" s="17">
        <v>1.1081546858007701E-2</v>
      </c>
      <c r="P188" s="17">
        <v>8.82038270469249E-3</v>
      </c>
      <c r="Q188" s="17">
        <v>3.2445300359902601E-3</v>
      </c>
      <c r="R188" s="17"/>
      <c r="S188" s="17">
        <v>4.8574095782294999E-3</v>
      </c>
      <c r="T188" s="17">
        <v>1.0132708319134201E-2</v>
      </c>
      <c r="U188" s="17">
        <v>0</v>
      </c>
      <c r="V188" s="17">
        <v>1.15666464181482E-2</v>
      </c>
      <c r="W188" s="17">
        <v>2.7777784277490301E-2</v>
      </c>
      <c r="X188" s="17">
        <v>0</v>
      </c>
      <c r="Y188" s="17">
        <v>0</v>
      </c>
      <c r="Z188" s="17">
        <v>1.3567954191557E-2</v>
      </c>
      <c r="AA188" s="17">
        <v>0</v>
      </c>
      <c r="AB188" s="17" t="s">
        <v>74</v>
      </c>
      <c r="AC188" s="17" t="s">
        <v>74</v>
      </c>
      <c r="AD188" s="17" t="s">
        <v>74</v>
      </c>
      <c r="AE188" s="17"/>
      <c r="AF188" s="17">
        <v>3.6566966241232701E-3</v>
      </c>
      <c r="AG188" s="17">
        <v>5.21748683901988E-3</v>
      </c>
      <c r="AH188" s="17">
        <v>1.7573628543898798E-2</v>
      </c>
      <c r="AI188" s="17"/>
      <c r="AJ188" s="17">
        <v>1.93242557639512E-3</v>
      </c>
      <c r="AK188" s="17">
        <v>1.18682760053186E-2</v>
      </c>
      <c r="AL188" s="17">
        <v>0</v>
      </c>
      <c r="AM188" s="17">
        <v>0</v>
      </c>
      <c r="AN188" s="17">
        <v>2.0588702564147202E-2</v>
      </c>
      <c r="AO188" s="17"/>
      <c r="AP188" s="17">
        <v>3.47186607671189E-3</v>
      </c>
      <c r="AQ188" s="17">
        <v>8.5730542397278106E-3</v>
      </c>
      <c r="AR188" s="17">
        <v>0</v>
      </c>
      <c r="AS188" s="17"/>
      <c r="AT188" s="17">
        <v>2.176790949914E-3</v>
      </c>
      <c r="AU188" s="17">
        <v>1.6335675221184499E-2</v>
      </c>
      <c r="AV188" s="17"/>
      <c r="AW188" s="17">
        <v>3.3694592647182E-3</v>
      </c>
      <c r="AX188" s="17">
        <v>7.8107597819362402E-3</v>
      </c>
    </row>
    <row r="189" spans="2:50" x14ac:dyDescent="0.35">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row>
    <row r="190" spans="2:50" x14ac:dyDescent="0.35">
      <c r="B190" s="6" t="s">
        <v>179</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row>
    <row r="191" spans="2:50" x14ac:dyDescent="0.35">
      <c r="B191" s="24" t="s">
        <v>76</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row>
    <row r="192" spans="2:50" x14ac:dyDescent="0.35">
      <c r="B192" t="s">
        <v>161</v>
      </c>
      <c r="C192" s="17">
        <v>0.412509791598969</v>
      </c>
      <c r="D192" s="17">
        <v>0.43062369536778999</v>
      </c>
      <c r="E192" s="17">
        <v>0.39717036922716198</v>
      </c>
      <c r="F192" s="17"/>
      <c r="G192" s="17">
        <v>0.14420598136152199</v>
      </c>
      <c r="H192" s="17">
        <v>0.21009970725504601</v>
      </c>
      <c r="I192" s="17">
        <v>0.320175211600294</v>
      </c>
      <c r="J192" s="17">
        <v>0.33874415094656601</v>
      </c>
      <c r="K192" s="17">
        <v>0.52461029331003195</v>
      </c>
      <c r="L192" s="17">
        <v>0.72110548381358996</v>
      </c>
      <c r="M192" s="17"/>
      <c r="N192" s="17">
        <v>0.343289894368979</v>
      </c>
      <c r="O192" s="17">
        <v>0.401261063324375</v>
      </c>
      <c r="P192" s="17">
        <v>0.476373539150036</v>
      </c>
      <c r="Q192" s="17">
        <v>0.43925015193764799</v>
      </c>
      <c r="R192" s="17"/>
      <c r="S192" s="17">
        <v>0.38603728836291301</v>
      </c>
      <c r="T192" s="17">
        <v>0.46060396001873499</v>
      </c>
      <c r="U192" s="17">
        <v>0.47220191277782703</v>
      </c>
      <c r="V192" s="17">
        <v>0.45470550516562003</v>
      </c>
      <c r="W192" s="17">
        <v>0.51072415050561704</v>
      </c>
      <c r="X192" s="17">
        <v>0.26335339164327898</v>
      </c>
      <c r="Y192" s="17">
        <v>0.42873295597990801</v>
      </c>
      <c r="Z192" s="17">
        <v>0.39198920872378301</v>
      </c>
      <c r="AA192" s="17">
        <v>0.35232932397119299</v>
      </c>
      <c r="AB192" s="17" t="s">
        <v>74</v>
      </c>
      <c r="AC192" s="17" t="s">
        <v>74</v>
      </c>
      <c r="AD192" s="17" t="s">
        <v>74</v>
      </c>
      <c r="AE192" s="17"/>
      <c r="AF192" s="17">
        <v>0.51761494095237404</v>
      </c>
      <c r="AG192" s="17">
        <v>0.39004307613060402</v>
      </c>
      <c r="AH192" s="17">
        <v>0.30929707228664</v>
      </c>
      <c r="AI192" s="17"/>
      <c r="AJ192" s="17">
        <v>0.52477663080565795</v>
      </c>
      <c r="AK192" s="17">
        <v>0.30316924417433799</v>
      </c>
      <c r="AL192" s="17">
        <v>0.52404466106983005</v>
      </c>
      <c r="AM192" s="17">
        <v>0.47796404089947297</v>
      </c>
      <c r="AN192" s="17">
        <v>0.31683854269302097</v>
      </c>
      <c r="AO192" s="17"/>
      <c r="AP192" s="17">
        <v>0.48495755823511499</v>
      </c>
      <c r="AQ192" s="17">
        <v>0.29520094344143799</v>
      </c>
      <c r="AR192" s="17">
        <v>0.46246313487301499</v>
      </c>
      <c r="AS192" s="17"/>
      <c r="AT192" s="17">
        <v>0.42842517562222898</v>
      </c>
      <c r="AU192" s="17">
        <v>0.37860613979357799</v>
      </c>
      <c r="AV192" s="17"/>
      <c r="AW192" s="17">
        <v>0.26675815509934497</v>
      </c>
      <c r="AX192" s="17">
        <v>0.45872120315540199</v>
      </c>
    </row>
    <row r="193" spans="2:50" x14ac:dyDescent="0.35">
      <c r="B193" t="s">
        <v>162</v>
      </c>
      <c r="C193" s="17">
        <v>0.33968940865806302</v>
      </c>
      <c r="D193" s="17">
        <v>0.31516896537121702</v>
      </c>
      <c r="E193" s="17">
        <v>0.36389857253681501</v>
      </c>
      <c r="F193" s="17"/>
      <c r="G193" s="17">
        <v>0.211203185561191</v>
      </c>
      <c r="H193" s="17">
        <v>0.288649275445093</v>
      </c>
      <c r="I193" s="17">
        <v>0.32504808898057402</v>
      </c>
      <c r="J193" s="17">
        <v>0.36586918112219202</v>
      </c>
      <c r="K193" s="17">
        <v>0.37540360255759198</v>
      </c>
      <c r="L193" s="17">
        <v>0.40146599446317199</v>
      </c>
      <c r="M193" s="17"/>
      <c r="N193" s="17">
        <v>0.343993145128064</v>
      </c>
      <c r="O193" s="17">
        <v>0.32318051005897602</v>
      </c>
      <c r="P193" s="17">
        <v>0.33347496288741901</v>
      </c>
      <c r="Q193" s="17">
        <v>0.36165357807186399</v>
      </c>
      <c r="R193" s="17"/>
      <c r="S193" s="17">
        <v>0.31151198663503199</v>
      </c>
      <c r="T193" s="17">
        <v>0.31205811756629498</v>
      </c>
      <c r="U193" s="17">
        <v>0.30075758669514902</v>
      </c>
      <c r="V193" s="17">
        <v>0.36179171204176402</v>
      </c>
      <c r="W193" s="17">
        <v>0.44455443033457098</v>
      </c>
      <c r="X193" s="17">
        <v>0.46826209216362402</v>
      </c>
      <c r="Y193" s="17">
        <v>0.224919526402061</v>
      </c>
      <c r="Z193" s="17">
        <v>0.29508464708951399</v>
      </c>
      <c r="AA193" s="17">
        <v>0.34993420471175901</v>
      </c>
      <c r="AB193" s="17" t="s">
        <v>74</v>
      </c>
      <c r="AC193" s="17" t="s">
        <v>74</v>
      </c>
      <c r="AD193" s="17" t="s">
        <v>74</v>
      </c>
      <c r="AE193" s="17"/>
      <c r="AF193" s="17">
        <v>0.36156578555042201</v>
      </c>
      <c r="AG193" s="17">
        <v>0.33474993993006102</v>
      </c>
      <c r="AH193" s="17">
        <v>0.326962951947251</v>
      </c>
      <c r="AI193" s="17"/>
      <c r="AJ193" s="17">
        <v>0.35830241932767398</v>
      </c>
      <c r="AK193" s="17">
        <v>0.35246724558529802</v>
      </c>
      <c r="AL193" s="17">
        <v>0.35290238423369902</v>
      </c>
      <c r="AM193" s="17">
        <v>0.20816155926656699</v>
      </c>
      <c r="AN193" s="17">
        <v>0.36048063896006999</v>
      </c>
      <c r="AO193" s="17"/>
      <c r="AP193" s="17">
        <v>0.31542529155503202</v>
      </c>
      <c r="AQ193" s="17">
        <v>0.34554586497585599</v>
      </c>
      <c r="AR193" s="17">
        <v>0.41750612709974899</v>
      </c>
      <c r="AS193" s="17"/>
      <c r="AT193" s="17">
        <v>0.38174909975652499</v>
      </c>
      <c r="AU193" s="17">
        <v>0.253330331459103</v>
      </c>
      <c r="AV193" s="17"/>
      <c r="AW193" s="17">
        <v>0.34033972453721401</v>
      </c>
      <c r="AX193" s="17">
        <v>0.33948322219282101</v>
      </c>
    </row>
    <row r="194" spans="2:50" x14ac:dyDescent="0.35">
      <c r="B194" t="s">
        <v>163</v>
      </c>
      <c r="C194" s="17">
        <v>0.29619373014613698</v>
      </c>
      <c r="D194" s="17">
        <v>0.30594257307226402</v>
      </c>
      <c r="E194" s="17">
        <v>0.28590119277542098</v>
      </c>
      <c r="F194" s="17"/>
      <c r="G194" s="17">
        <v>0.348165276457714</v>
      </c>
      <c r="H194" s="17">
        <v>0.32857323192141802</v>
      </c>
      <c r="I194" s="17">
        <v>0.27993675360143799</v>
      </c>
      <c r="J194" s="17">
        <v>0.27637329708337</v>
      </c>
      <c r="K194" s="17">
        <v>0.29664496347859098</v>
      </c>
      <c r="L194" s="17">
        <v>0.27470500107169399</v>
      </c>
      <c r="M194" s="17"/>
      <c r="N194" s="17">
        <v>0.30988757144900397</v>
      </c>
      <c r="O194" s="17">
        <v>0.33322717307704403</v>
      </c>
      <c r="P194" s="17">
        <v>0.28476475033227899</v>
      </c>
      <c r="Q194" s="17">
        <v>0.25271708812812599</v>
      </c>
      <c r="R194" s="17"/>
      <c r="S194" s="17">
        <v>0.296206450013905</v>
      </c>
      <c r="T194" s="17">
        <v>0.28972595407702201</v>
      </c>
      <c r="U194" s="17">
        <v>0.28896221257050397</v>
      </c>
      <c r="V194" s="17">
        <v>0.30703963452680699</v>
      </c>
      <c r="W194" s="17">
        <v>0.22236668516383001</v>
      </c>
      <c r="X194" s="17">
        <v>0.35938596893032698</v>
      </c>
      <c r="Y194" s="17">
        <v>0.28009205524183001</v>
      </c>
      <c r="Z194" s="17">
        <v>0.39088956354103499</v>
      </c>
      <c r="AA194" s="17">
        <v>0.27545467459440798</v>
      </c>
      <c r="AB194" s="17" t="s">
        <v>74</v>
      </c>
      <c r="AC194" s="17" t="s">
        <v>74</v>
      </c>
      <c r="AD194" s="17" t="s">
        <v>74</v>
      </c>
      <c r="AE194" s="17"/>
      <c r="AF194" s="17">
        <v>0.25687356496185398</v>
      </c>
      <c r="AG194" s="17">
        <v>0.30799203251388002</v>
      </c>
      <c r="AH194" s="17">
        <v>0.35141646955229</v>
      </c>
      <c r="AI194" s="17"/>
      <c r="AJ194" s="17">
        <v>0.27990644812462701</v>
      </c>
      <c r="AK194" s="17">
        <v>0.27144666828957897</v>
      </c>
      <c r="AL194" s="17">
        <v>0.33346089276593499</v>
      </c>
      <c r="AM194" s="17">
        <v>0.23471062782097901</v>
      </c>
      <c r="AN194" s="17">
        <v>0.37829756936501602</v>
      </c>
      <c r="AO194" s="17"/>
      <c r="AP194" s="17">
        <v>0.27036102845844001</v>
      </c>
      <c r="AQ194" s="17">
        <v>0.30932100769314602</v>
      </c>
      <c r="AR194" s="17">
        <v>0.26893081860645102</v>
      </c>
      <c r="AS194" s="17"/>
      <c r="AT194" s="17">
        <v>0.29192271506154699</v>
      </c>
      <c r="AU194" s="17">
        <v>0.30156553336517899</v>
      </c>
      <c r="AV194" s="17"/>
      <c r="AW194" s="17">
        <v>0.30984469185873698</v>
      </c>
      <c r="AX194" s="17">
        <v>0.29186561263753102</v>
      </c>
    </row>
    <row r="195" spans="2:50" x14ac:dyDescent="0.35">
      <c r="B195" t="s">
        <v>164</v>
      </c>
      <c r="C195" s="17">
        <v>0.27036415551530402</v>
      </c>
      <c r="D195" s="17">
        <v>0.243689601095921</v>
      </c>
      <c r="E195" s="17">
        <v>0.29480585547722599</v>
      </c>
      <c r="F195" s="17"/>
      <c r="G195" s="17">
        <v>0.28041458846092898</v>
      </c>
      <c r="H195" s="17">
        <v>0.312142364112102</v>
      </c>
      <c r="I195" s="17">
        <v>0.24277288363215599</v>
      </c>
      <c r="J195" s="17">
        <v>0.30539372861500702</v>
      </c>
      <c r="K195" s="17">
        <v>0.26657226446416998</v>
      </c>
      <c r="L195" s="17">
        <v>0.23230278385276501</v>
      </c>
      <c r="M195" s="17"/>
      <c r="N195" s="17">
        <v>0.269046121928116</v>
      </c>
      <c r="O195" s="17">
        <v>0.25942754163402798</v>
      </c>
      <c r="P195" s="17">
        <v>0.27470868342482702</v>
      </c>
      <c r="Q195" s="17">
        <v>0.28251731076801101</v>
      </c>
      <c r="R195" s="17"/>
      <c r="S195" s="17">
        <v>0.28290318045850599</v>
      </c>
      <c r="T195" s="17">
        <v>0.32673380949036601</v>
      </c>
      <c r="U195" s="17">
        <v>0.22195136748618</v>
      </c>
      <c r="V195" s="17">
        <v>0.21033934397151599</v>
      </c>
      <c r="W195" s="17">
        <v>0.31345236715793001</v>
      </c>
      <c r="X195" s="17">
        <v>0.27115588155901899</v>
      </c>
      <c r="Y195" s="17">
        <v>0.24824265703482001</v>
      </c>
      <c r="Z195" s="17">
        <v>0.26530332610374302</v>
      </c>
      <c r="AA195" s="17">
        <v>0.26296545809779298</v>
      </c>
      <c r="AB195" s="17" t="s">
        <v>74</v>
      </c>
      <c r="AC195" s="17" t="s">
        <v>74</v>
      </c>
      <c r="AD195" s="17" t="s">
        <v>74</v>
      </c>
      <c r="AE195" s="17"/>
      <c r="AF195" s="17">
        <v>0.26032738567768099</v>
      </c>
      <c r="AG195" s="17">
        <v>0.27548063530281403</v>
      </c>
      <c r="AH195" s="17">
        <v>0.32682515678068602</v>
      </c>
      <c r="AI195" s="17"/>
      <c r="AJ195" s="17">
        <v>0.25614463795657699</v>
      </c>
      <c r="AK195" s="17">
        <v>0.30177884726251503</v>
      </c>
      <c r="AL195" s="17">
        <v>0.208815758349017</v>
      </c>
      <c r="AM195" s="17">
        <v>0.299795978715649</v>
      </c>
      <c r="AN195" s="17">
        <v>0.281163559250032</v>
      </c>
      <c r="AO195" s="17"/>
      <c r="AP195" s="17">
        <v>0.26948859889251597</v>
      </c>
      <c r="AQ195" s="17">
        <v>0.26245101649936597</v>
      </c>
      <c r="AR195" s="17">
        <v>0.295474719011316</v>
      </c>
      <c r="AS195" s="17"/>
      <c r="AT195" s="17">
        <v>0.263010982130789</v>
      </c>
      <c r="AU195" s="17">
        <v>0.28446907207899902</v>
      </c>
      <c r="AV195" s="17"/>
      <c r="AW195" s="17">
        <v>0.20625292153699001</v>
      </c>
      <c r="AX195" s="17">
        <v>0.29069099842365298</v>
      </c>
    </row>
    <row r="196" spans="2:50" x14ac:dyDescent="0.35">
      <c r="B196" t="s">
        <v>165</v>
      </c>
      <c r="C196" s="17">
        <v>0.26792489817895299</v>
      </c>
      <c r="D196" s="17">
        <v>0.24131924531796001</v>
      </c>
      <c r="E196" s="17">
        <v>0.28997145293910698</v>
      </c>
      <c r="F196" s="17"/>
      <c r="G196" s="17">
        <v>0.448075068277758</v>
      </c>
      <c r="H196" s="17">
        <v>0.30680136459485902</v>
      </c>
      <c r="I196" s="17">
        <v>0.30975120037199899</v>
      </c>
      <c r="J196" s="17">
        <v>0.31777905108083998</v>
      </c>
      <c r="K196" s="17">
        <v>0.152203207637571</v>
      </c>
      <c r="L196" s="17">
        <v>0.17276521943256901</v>
      </c>
      <c r="M196" s="17"/>
      <c r="N196" s="17">
        <v>0.29640556265523499</v>
      </c>
      <c r="O196" s="17">
        <v>0.32131986672290802</v>
      </c>
      <c r="P196" s="17">
        <v>0.19511736283059899</v>
      </c>
      <c r="Q196" s="17">
        <v>0.249035585256248</v>
      </c>
      <c r="R196" s="17"/>
      <c r="S196" s="17">
        <v>0.30115073152976202</v>
      </c>
      <c r="T196" s="17">
        <v>0.29219476568144997</v>
      </c>
      <c r="U196" s="17">
        <v>0.25450063424851499</v>
      </c>
      <c r="V196" s="17">
        <v>0.22978901027528401</v>
      </c>
      <c r="W196" s="17">
        <v>0.17557195982571899</v>
      </c>
      <c r="X196" s="17">
        <v>0.28162556514850901</v>
      </c>
      <c r="Y196" s="17">
        <v>0.25914740144735399</v>
      </c>
      <c r="Z196" s="17">
        <v>0.26570481463677198</v>
      </c>
      <c r="AA196" s="17">
        <v>0.298068934465756</v>
      </c>
      <c r="AB196" s="17" t="s">
        <v>74</v>
      </c>
      <c r="AC196" s="17" t="s">
        <v>74</v>
      </c>
      <c r="AD196" s="17" t="s">
        <v>74</v>
      </c>
      <c r="AE196" s="17"/>
      <c r="AF196" s="17">
        <v>0.20020372881978599</v>
      </c>
      <c r="AG196" s="17">
        <v>0.293617312758645</v>
      </c>
      <c r="AH196" s="17">
        <v>0.30520492617851702</v>
      </c>
      <c r="AI196" s="17"/>
      <c r="AJ196" s="17">
        <v>0.19891084014084401</v>
      </c>
      <c r="AK196" s="17">
        <v>0.36789541876459497</v>
      </c>
      <c r="AL196" s="17">
        <v>0.27211292254765002</v>
      </c>
      <c r="AM196" s="17">
        <v>0.156576783995406</v>
      </c>
      <c r="AN196" s="17">
        <v>0.22229229763529601</v>
      </c>
      <c r="AO196" s="17"/>
      <c r="AP196" s="17">
        <v>0.23623080321962101</v>
      </c>
      <c r="AQ196" s="17">
        <v>0.32573286176393201</v>
      </c>
      <c r="AR196" s="17">
        <v>0.28572845884598902</v>
      </c>
      <c r="AS196" s="17"/>
      <c r="AT196" s="17">
        <v>0.267082559258916</v>
      </c>
      <c r="AU196" s="17">
        <v>0.27104904532156099</v>
      </c>
      <c r="AV196" s="17"/>
      <c r="AW196" s="17">
        <v>0.38420116133243198</v>
      </c>
      <c r="AX196" s="17">
        <v>0.23105882668998201</v>
      </c>
    </row>
    <row r="197" spans="2:50" x14ac:dyDescent="0.35">
      <c r="B197" t="s">
        <v>166</v>
      </c>
      <c r="C197" s="17">
        <v>0.26616785756952799</v>
      </c>
      <c r="D197" s="17">
        <v>0.22783068378820601</v>
      </c>
      <c r="E197" s="17">
        <v>0.30148837287917002</v>
      </c>
      <c r="F197" s="17"/>
      <c r="G197" s="17">
        <v>0.37781329613657599</v>
      </c>
      <c r="H197" s="17">
        <v>0.23300458030339399</v>
      </c>
      <c r="I197" s="17">
        <v>0.29953902625565998</v>
      </c>
      <c r="J197" s="17">
        <v>0.25480645515281802</v>
      </c>
      <c r="K197" s="17">
        <v>0.26611538754379999</v>
      </c>
      <c r="L197" s="17">
        <v>0.22494917411898199</v>
      </c>
      <c r="M197" s="17"/>
      <c r="N197" s="17">
        <v>0.26402497060957503</v>
      </c>
      <c r="O197" s="17">
        <v>0.242833334360117</v>
      </c>
      <c r="P197" s="17">
        <v>0.266838105815565</v>
      </c>
      <c r="Q197" s="17">
        <v>0.29127766595977</v>
      </c>
      <c r="R197" s="17"/>
      <c r="S197" s="17">
        <v>0.31605670433773297</v>
      </c>
      <c r="T197" s="17">
        <v>0.235857179624682</v>
      </c>
      <c r="U197" s="17">
        <v>0.35058985417928301</v>
      </c>
      <c r="V197" s="17">
        <v>0.25949365305905903</v>
      </c>
      <c r="W197" s="17">
        <v>0.229481420489657</v>
      </c>
      <c r="X197" s="17">
        <v>0.217767347676771</v>
      </c>
      <c r="Y197" s="17">
        <v>0.21961170009973699</v>
      </c>
      <c r="Z197" s="17">
        <v>0.21753715138566401</v>
      </c>
      <c r="AA197" s="17">
        <v>0.30008974449421699</v>
      </c>
      <c r="AB197" s="17" t="s">
        <v>74</v>
      </c>
      <c r="AC197" s="17" t="s">
        <v>74</v>
      </c>
      <c r="AD197" s="17" t="s">
        <v>74</v>
      </c>
      <c r="AE197" s="17"/>
      <c r="AF197" s="17">
        <v>0.222425839166146</v>
      </c>
      <c r="AG197" s="17">
        <v>0.274309657048322</v>
      </c>
      <c r="AH197" s="17">
        <v>0.30566236742752501</v>
      </c>
      <c r="AI197" s="17"/>
      <c r="AJ197" s="17">
        <v>0.25319050056863002</v>
      </c>
      <c r="AK197" s="17">
        <v>0.25671982034040602</v>
      </c>
      <c r="AL197" s="17">
        <v>0.282793224748979</v>
      </c>
      <c r="AM197" s="17">
        <v>0.32060044159906997</v>
      </c>
      <c r="AN197" s="17">
        <v>0.31941600501494699</v>
      </c>
      <c r="AO197" s="17"/>
      <c r="AP197" s="17">
        <v>0.22920053454248501</v>
      </c>
      <c r="AQ197" s="17">
        <v>0.298036728189297</v>
      </c>
      <c r="AR197" s="17">
        <v>0.26392629489082098</v>
      </c>
      <c r="AS197" s="17"/>
      <c r="AT197" s="17">
        <v>0.28237726184740702</v>
      </c>
      <c r="AU197" s="17">
        <v>0.23116306537790399</v>
      </c>
      <c r="AV197" s="17"/>
      <c r="AW197" s="17">
        <v>0.29639837038176697</v>
      </c>
      <c r="AX197" s="17">
        <v>0.25658309610352498</v>
      </c>
    </row>
    <row r="198" spans="2:50" x14ac:dyDescent="0.35">
      <c r="B198" t="s">
        <v>167</v>
      </c>
      <c r="C198" s="17">
        <v>0.24326543750941901</v>
      </c>
      <c r="D198" s="17">
        <v>0.26888133867721598</v>
      </c>
      <c r="E198" s="17">
        <v>0.22026874253683401</v>
      </c>
      <c r="F198" s="17"/>
      <c r="G198" s="17">
        <v>0.30826680711700999</v>
      </c>
      <c r="H198" s="17">
        <v>0.234095141841834</v>
      </c>
      <c r="I198" s="17">
        <v>0.29941377989874701</v>
      </c>
      <c r="J198" s="17">
        <v>0.229590292827975</v>
      </c>
      <c r="K198" s="17">
        <v>0.222332464933756</v>
      </c>
      <c r="L198" s="17">
        <v>0.20548111738557201</v>
      </c>
      <c r="M198" s="17"/>
      <c r="N198" s="17">
        <v>0.248600270357445</v>
      </c>
      <c r="O198" s="17">
        <v>0.28898578229188299</v>
      </c>
      <c r="P198" s="17">
        <v>0.219361323335896</v>
      </c>
      <c r="Q198" s="17">
        <v>0.214034706774651</v>
      </c>
      <c r="R198" s="17"/>
      <c r="S198" s="17">
        <v>0.21863274174598901</v>
      </c>
      <c r="T198" s="17">
        <v>0.21248818784506401</v>
      </c>
      <c r="U198" s="17">
        <v>0.27735846504739797</v>
      </c>
      <c r="V198" s="17">
        <v>0.32177465032476099</v>
      </c>
      <c r="W198" s="17">
        <v>0.29319726357512899</v>
      </c>
      <c r="X198" s="17">
        <v>0.21321759354834099</v>
      </c>
      <c r="Y198" s="17">
        <v>0.20106878527972499</v>
      </c>
      <c r="Z198" s="17">
        <v>0.21664637985472099</v>
      </c>
      <c r="AA198" s="17">
        <v>0.25112231914511701</v>
      </c>
      <c r="AB198" s="17" t="s">
        <v>74</v>
      </c>
      <c r="AC198" s="17" t="s">
        <v>74</v>
      </c>
      <c r="AD198" s="17" t="s">
        <v>74</v>
      </c>
      <c r="AE198" s="17"/>
      <c r="AF198" s="17">
        <v>0.246657416426767</v>
      </c>
      <c r="AG198" s="17">
        <v>0.23475690906088101</v>
      </c>
      <c r="AH198" s="17">
        <v>0.22695085403130399</v>
      </c>
      <c r="AI198" s="17"/>
      <c r="AJ198" s="17">
        <v>0.27349800649966599</v>
      </c>
      <c r="AK198" s="17">
        <v>0.219368081341976</v>
      </c>
      <c r="AL198" s="17">
        <v>0.166254267537297</v>
      </c>
      <c r="AM198" s="17">
        <v>0.15132709458401999</v>
      </c>
      <c r="AN198" s="17">
        <v>0.25198293875340699</v>
      </c>
      <c r="AO198" s="17"/>
      <c r="AP198" s="17">
        <v>0.28313535137963802</v>
      </c>
      <c r="AQ198" s="17">
        <v>0.22434811068834001</v>
      </c>
      <c r="AR198" s="17">
        <v>0.28121888263792699</v>
      </c>
      <c r="AS198" s="17"/>
      <c r="AT198" s="17">
        <v>0.24450945845642899</v>
      </c>
      <c r="AU198" s="17">
        <v>0.23948562112355401</v>
      </c>
      <c r="AV198" s="17"/>
      <c r="AW198" s="17">
        <v>0.246229715329361</v>
      </c>
      <c r="AX198" s="17">
        <v>0.24232559583357399</v>
      </c>
    </row>
    <row r="199" spans="2:50" x14ac:dyDescent="0.35">
      <c r="B199" t="s">
        <v>168</v>
      </c>
      <c r="C199" s="17">
        <v>0.23475190246000199</v>
      </c>
      <c r="D199" s="17">
        <v>0.21179483344939301</v>
      </c>
      <c r="E199" s="17">
        <v>0.25709813498904999</v>
      </c>
      <c r="F199" s="17"/>
      <c r="G199" s="17">
        <v>0.230014730682264</v>
      </c>
      <c r="H199" s="17">
        <v>0.217360204565097</v>
      </c>
      <c r="I199" s="17">
        <v>0.23381912206181199</v>
      </c>
      <c r="J199" s="17">
        <v>0.24852927863959701</v>
      </c>
      <c r="K199" s="17">
        <v>0.21134948626556899</v>
      </c>
      <c r="L199" s="17">
        <v>0.25625566122189802</v>
      </c>
      <c r="M199" s="17"/>
      <c r="N199" s="17">
        <v>0.263707291992686</v>
      </c>
      <c r="O199" s="17">
        <v>0.22148301804021001</v>
      </c>
      <c r="P199" s="17">
        <v>0.19453183613842201</v>
      </c>
      <c r="Q199" s="17">
        <v>0.25542316688324601</v>
      </c>
      <c r="R199" s="17"/>
      <c r="S199" s="17">
        <v>0.20839690285944801</v>
      </c>
      <c r="T199" s="17">
        <v>0.27913933739994101</v>
      </c>
      <c r="U199" s="17">
        <v>0.28009593998982502</v>
      </c>
      <c r="V199" s="17">
        <v>0.22343891166851099</v>
      </c>
      <c r="W199" s="17">
        <v>0.22425391007804599</v>
      </c>
      <c r="X199" s="17">
        <v>0.18025514155891101</v>
      </c>
      <c r="Y199" s="17">
        <v>0.25169057182321802</v>
      </c>
      <c r="Z199" s="17">
        <v>0.244477921067981</v>
      </c>
      <c r="AA199" s="17">
        <v>0.21950486272438699</v>
      </c>
      <c r="AB199" s="17" t="s">
        <v>74</v>
      </c>
      <c r="AC199" s="17" t="s">
        <v>74</v>
      </c>
      <c r="AD199" s="17" t="s">
        <v>74</v>
      </c>
      <c r="AE199" s="17"/>
      <c r="AF199" s="17">
        <v>0.222451458894807</v>
      </c>
      <c r="AG199" s="17">
        <v>0.26962858551256902</v>
      </c>
      <c r="AH199" s="17">
        <v>0.15294003116506999</v>
      </c>
      <c r="AI199" s="17"/>
      <c r="AJ199" s="17">
        <v>0.20348094035925199</v>
      </c>
      <c r="AK199" s="17">
        <v>0.31393295648243302</v>
      </c>
      <c r="AL199" s="17">
        <v>0.233106261304805</v>
      </c>
      <c r="AM199" s="17">
        <v>0.23828315487214499</v>
      </c>
      <c r="AN199" s="17">
        <v>0.16740635855409899</v>
      </c>
      <c r="AO199" s="17"/>
      <c r="AP199" s="17">
        <v>0.16753439976071899</v>
      </c>
      <c r="AQ199" s="17">
        <v>0.318558915103415</v>
      </c>
      <c r="AR199" s="17">
        <v>0.161597564690518</v>
      </c>
      <c r="AS199" s="17"/>
      <c r="AT199" s="17">
        <v>0.25127032427574097</v>
      </c>
      <c r="AU199" s="17">
        <v>0.20134989919406801</v>
      </c>
      <c r="AV199" s="17"/>
      <c r="AW199" s="17">
        <v>0.25827058324066499</v>
      </c>
      <c r="AX199" s="17">
        <v>0.22729516672158401</v>
      </c>
    </row>
    <row r="200" spans="2:50" x14ac:dyDescent="0.35">
      <c r="B200" t="s">
        <v>169</v>
      </c>
      <c r="C200" s="17">
        <v>0.225772302752898</v>
      </c>
      <c r="D200" s="17">
        <v>0.19788111381349099</v>
      </c>
      <c r="E200" s="17">
        <v>0.25269341955644797</v>
      </c>
      <c r="F200" s="17"/>
      <c r="G200" s="17">
        <v>0.21300889143070001</v>
      </c>
      <c r="H200" s="17">
        <v>0.23492190972693699</v>
      </c>
      <c r="I200" s="17">
        <v>0.21254622926636099</v>
      </c>
      <c r="J200" s="17">
        <v>0.204993758911967</v>
      </c>
      <c r="K200" s="17">
        <v>0.208938633064676</v>
      </c>
      <c r="L200" s="17">
        <v>0.26056485333162799</v>
      </c>
      <c r="M200" s="17"/>
      <c r="N200" s="17">
        <v>0.233631388733236</v>
      </c>
      <c r="O200" s="17">
        <v>0.20598502168763799</v>
      </c>
      <c r="P200" s="17">
        <v>0.21596983382218801</v>
      </c>
      <c r="Q200" s="17">
        <v>0.24515559910016399</v>
      </c>
      <c r="R200" s="17"/>
      <c r="S200" s="17">
        <v>0.27548161886724998</v>
      </c>
      <c r="T200" s="17">
        <v>0.22396667373232801</v>
      </c>
      <c r="U200" s="17">
        <v>0.20734045377489299</v>
      </c>
      <c r="V200" s="17">
        <v>0.21761409950526001</v>
      </c>
      <c r="W200" s="17">
        <v>0.248559535253881</v>
      </c>
      <c r="X200" s="17">
        <v>0.226685164811502</v>
      </c>
      <c r="Y200" s="17">
        <v>0.26270520944352099</v>
      </c>
      <c r="Z200" s="17">
        <v>0.20305192430524699</v>
      </c>
      <c r="AA200" s="17">
        <v>0.154236043571707</v>
      </c>
      <c r="AB200" s="17" t="s">
        <v>74</v>
      </c>
      <c r="AC200" s="17" t="s">
        <v>74</v>
      </c>
      <c r="AD200" s="17" t="s">
        <v>74</v>
      </c>
      <c r="AE200" s="17"/>
      <c r="AF200" s="17">
        <v>0.21147261767550601</v>
      </c>
      <c r="AG200" s="17">
        <v>0.24647885247137599</v>
      </c>
      <c r="AH200" s="17">
        <v>0.25952009406557303</v>
      </c>
      <c r="AI200" s="17"/>
      <c r="AJ200" s="17">
        <v>0.229020236559208</v>
      </c>
      <c r="AK200" s="17">
        <v>0.231335448507139</v>
      </c>
      <c r="AL200" s="17">
        <v>0.16366849849638199</v>
      </c>
      <c r="AM200" s="17">
        <v>0.10139565938282601</v>
      </c>
      <c r="AN200" s="17">
        <v>0.27462433305860001</v>
      </c>
      <c r="AO200" s="17"/>
      <c r="AP200" s="17">
        <v>0.23054727459053301</v>
      </c>
      <c r="AQ200" s="17">
        <v>0.20710091839446601</v>
      </c>
      <c r="AR200" s="17">
        <v>0.21683222462628801</v>
      </c>
      <c r="AS200" s="17"/>
      <c r="AT200" s="17">
        <v>0.22836020494774201</v>
      </c>
      <c r="AU200" s="17">
        <v>0.21642234289667001</v>
      </c>
      <c r="AV200" s="17"/>
      <c r="AW200" s="17">
        <v>0.19819505560838499</v>
      </c>
      <c r="AX200" s="17">
        <v>0.23451583077079399</v>
      </c>
    </row>
    <row r="201" spans="2:50" x14ac:dyDescent="0.35">
      <c r="B201" t="s">
        <v>170</v>
      </c>
      <c r="C201" s="17">
        <v>0.22359360952155199</v>
      </c>
      <c r="D201" s="17">
        <v>0.239079542957367</v>
      </c>
      <c r="E201" s="17">
        <v>0.209984613858578</v>
      </c>
      <c r="F201" s="17"/>
      <c r="G201" s="17">
        <v>0.21033473038928699</v>
      </c>
      <c r="H201" s="17">
        <v>0.233716624109959</v>
      </c>
      <c r="I201" s="17">
        <v>0.261691264725675</v>
      </c>
      <c r="J201" s="17">
        <v>0.23809186819148301</v>
      </c>
      <c r="K201" s="17">
        <v>0.27017991173326</v>
      </c>
      <c r="L201" s="17">
        <v>0.15319937051586599</v>
      </c>
      <c r="M201" s="17"/>
      <c r="N201" s="17">
        <v>0.25260877483163102</v>
      </c>
      <c r="O201" s="17">
        <v>0.19313694670779999</v>
      </c>
      <c r="P201" s="17">
        <v>0.228214053394759</v>
      </c>
      <c r="Q201" s="17">
        <v>0.22254496637847099</v>
      </c>
      <c r="R201" s="17"/>
      <c r="S201" s="17">
        <v>0.19625707138141299</v>
      </c>
      <c r="T201" s="17">
        <v>0.190907038107333</v>
      </c>
      <c r="U201" s="17">
        <v>0.24692168886681301</v>
      </c>
      <c r="V201" s="17">
        <v>0.23248660865352</v>
      </c>
      <c r="W201" s="17">
        <v>0.25630309133368701</v>
      </c>
      <c r="X201" s="17">
        <v>0.32034976312034302</v>
      </c>
      <c r="Y201" s="17">
        <v>0.16833908314235699</v>
      </c>
      <c r="Z201" s="17">
        <v>0.210250906145482</v>
      </c>
      <c r="AA201" s="17">
        <v>0.21838584132500999</v>
      </c>
      <c r="AB201" s="17" t="s">
        <v>74</v>
      </c>
      <c r="AC201" s="17" t="s">
        <v>74</v>
      </c>
      <c r="AD201" s="17" t="s">
        <v>74</v>
      </c>
      <c r="AE201" s="17"/>
      <c r="AF201" s="17">
        <v>0.21909549463120201</v>
      </c>
      <c r="AG201" s="17">
        <v>0.21973950784854601</v>
      </c>
      <c r="AH201" s="17">
        <v>0.26143073157750801</v>
      </c>
      <c r="AI201" s="17"/>
      <c r="AJ201" s="17">
        <v>0.20008559882056201</v>
      </c>
      <c r="AK201" s="17">
        <v>0.23084943972984101</v>
      </c>
      <c r="AL201" s="17">
        <v>0.19965609761160399</v>
      </c>
      <c r="AM201" s="17">
        <v>0.17707973840015201</v>
      </c>
      <c r="AN201" s="17">
        <v>0.27579014588649498</v>
      </c>
      <c r="AO201" s="17"/>
      <c r="AP201" s="17">
        <v>0.17279359648991299</v>
      </c>
      <c r="AQ201" s="17">
        <v>0.27512772770413702</v>
      </c>
      <c r="AR201" s="17">
        <v>0.22816535022814599</v>
      </c>
      <c r="AS201" s="17"/>
      <c r="AT201" s="17">
        <v>0.241845768291683</v>
      </c>
      <c r="AU201" s="17">
        <v>0.18650408630638901</v>
      </c>
      <c r="AV201" s="17"/>
      <c r="AW201" s="17">
        <v>0.32103434753208898</v>
      </c>
      <c r="AX201" s="17">
        <v>0.192699451797435</v>
      </c>
    </row>
    <row r="202" spans="2:50" x14ac:dyDescent="0.35">
      <c r="B202" t="s">
        <v>171</v>
      </c>
      <c r="C202" s="17">
        <v>0.20631422447218201</v>
      </c>
      <c r="D202" s="17">
        <v>0.17461521244990899</v>
      </c>
      <c r="E202" s="17">
        <v>0.232882563722975</v>
      </c>
      <c r="F202" s="17"/>
      <c r="G202" s="17">
        <v>0.16360272135871101</v>
      </c>
      <c r="H202" s="17">
        <v>0.22521784647958801</v>
      </c>
      <c r="I202" s="17">
        <v>0.235275458301902</v>
      </c>
      <c r="J202" s="17">
        <v>0.27147128609167198</v>
      </c>
      <c r="K202" s="17">
        <v>0.17024946525211301</v>
      </c>
      <c r="L202" s="17">
        <v>0.16924226122078501</v>
      </c>
      <c r="M202" s="17"/>
      <c r="N202" s="17">
        <v>0.254621419040793</v>
      </c>
      <c r="O202" s="17">
        <v>0.18833790478723</v>
      </c>
      <c r="P202" s="17">
        <v>0.21251518112322701</v>
      </c>
      <c r="Q202" s="17">
        <v>0.17000113305636599</v>
      </c>
      <c r="R202" s="17"/>
      <c r="S202" s="17">
        <v>0.256308910618329</v>
      </c>
      <c r="T202" s="17">
        <v>0.20437825690664799</v>
      </c>
      <c r="U202" s="17">
        <v>0.186376204857685</v>
      </c>
      <c r="V202" s="17">
        <v>0.19349671819059899</v>
      </c>
      <c r="W202" s="17">
        <v>0.15533217993804299</v>
      </c>
      <c r="X202" s="17">
        <v>0.26059969840421598</v>
      </c>
      <c r="Y202" s="17">
        <v>0.132183544455487</v>
      </c>
      <c r="Z202" s="17">
        <v>0.280398165697059</v>
      </c>
      <c r="AA202" s="17">
        <v>0.193255539507112</v>
      </c>
      <c r="AB202" s="17" t="s">
        <v>74</v>
      </c>
      <c r="AC202" s="17" t="s">
        <v>74</v>
      </c>
      <c r="AD202" s="17" t="s">
        <v>74</v>
      </c>
      <c r="AE202" s="17"/>
      <c r="AF202" s="17">
        <v>0.19266815998012601</v>
      </c>
      <c r="AG202" s="17">
        <v>0.21489052261454999</v>
      </c>
      <c r="AH202" s="17">
        <v>0.24391254635078699</v>
      </c>
      <c r="AI202" s="17"/>
      <c r="AJ202" s="17">
        <v>0.22721329595137499</v>
      </c>
      <c r="AK202" s="17">
        <v>0.198762386041029</v>
      </c>
      <c r="AL202" s="17">
        <v>0.144212530937184</v>
      </c>
      <c r="AM202" s="17">
        <v>9.8240262046567703E-2</v>
      </c>
      <c r="AN202" s="17">
        <v>0.18551375003742299</v>
      </c>
      <c r="AO202" s="17"/>
      <c r="AP202" s="17">
        <v>0.26314884541730799</v>
      </c>
      <c r="AQ202" s="17">
        <v>0.22469463372748</v>
      </c>
      <c r="AR202" s="17">
        <v>0.103320360122221</v>
      </c>
      <c r="AS202" s="17"/>
      <c r="AT202" s="17">
        <v>0.21139950816807701</v>
      </c>
      <c r="AU202" s="17">
        <v>0.194044777221139</v>
      </c>
      <c r="AV202" s="17"/>
      <c r="AW202" s="17">
        <v>0.25288704681607499</v>
      </c>
      <c r="AX202" s="17">
        <v>0.19154803787993799</v>
      </c>
    </row>
    <row r="203" spans="2:50" x14ac:dyDescent="0.35">
      <c r="B203" t="s">
        <v>172</v>
      </c>
      <c r="C203" s="17">
        <v>0.179725917536396</v>
      </c>
      <c r="D203" s="17">
        <v>0.151033729524816</v>
      </c>
      <c r="E203" s="17">
        <v>0.204897280064577</v>
      </c>
      <c r="F203" s="17"/>
      <c r="G203" s="17">
        <v>0.24646541095427099</v>
      </c>
      <c r="H203" s="17">
        <v>0.20392288673018499</v>
      </c>
      <c r="I203" s="17">
        <v>0.19518297944947699</v>
      </c>
      <c r="J203" s="17">
        <v>0.149288884250801</v>
      </c>
      <c r="K203" s="17">
        <v>0.13875483808511899</v>
      </c>
      <c r="L203" s="17">
        <v>0.17122203605297501</v>
      </c>
      <c r="M203" s="17"/>
      <c r="N203" s="17">
        <v>0.16285906520158799</v>
      </c>
      <c r="O203" s="17">
        <v>0.15938844987280701</v>
      </c>
      <c r="P203" s="17">
        <v>0.183115178932721</v>
      </c>
      <c r="Q203" s="17">
        <v>0.21415213621558099</v>
      </c>
      <c r="R203" s="17"/>
      <c r="S203" s="17">
        <v>0.17992544611181999</v>
      </c>
      <c r="T203" s="17">
        <v>0.14958238104844701</v>
      </c>
      <c r="U203" s="17">
        <v>0.210818729985112</v>
      </c>
      <c r="V203" s="17">
        <v>0.15416925218998101</v>
      </c>
      <c r="W203" s="17">
        <v>0.20188893491745999</v>
      </c>
      <c r="X203" s="17">
        <v>0.19992615331001101</v>
      </c>
      <c r="Y203" s="17">
        <v>0.18352166025988401</v>
      </c>
      <c r="Z203" s="17">
        <v>0.14381159080994199</v>
      </c>
      <c r="AA203" s="17">
        <v>0.193945690362016</v>
      </c>
      <c r="AB203" s="17" t="s">
        <v>74</v>
      </c>
      <c r="AC203" s="17" t="s">
        <v>74</v>
      </c>
      <c r="AD203" s="17" t="s">
        <v>74</v>
      </c>
      <c r="AE203" s="17"/>
      <c r="AF203" s="17">
        <v>0.18227269086074499</v>
      </c>
      <c r="AG203" s="17">
        <v>0.15866128651967401</v>
      </c>
      <c r="AH203" s="17">
        <v>0.180514610530289</v>
      </c>
      <c r="AI203" s="17"/>
      <c r="AJ203" s="17">
        <v>0.16808933379638799</v>
      </c>
      <c r="AK203" s="17">
        <v>0.17792870006274999</v>
      </c>
      <c r="AL203" s="17">
        <v>0.15897063810741899</v>
      </c>
      <c r="AM203" s="17">
        <v>0.16605855781245299</v>
      </c>
      <c r="AN203" s="17">
        <v>0.180172445053941</v>
      </c>
      <c r="AO203" s="17"/>
      <c r="AP203" s="17">
        <v>0.16000254867120201</v>
      </c>
      <c r="AQ203" s="17">
        <v>0.185646844611245</v>
      </c>
      <c r="AR203" s="17">
        <v>0.14064645180779101</v>
      </c>
      <c r="AS203" s="17"/>
      <c r="AT203" s="17">
        <v>0.18119712886212</v>
      </c>
      <c r="AU203" s="17">
        <v>0.17755718613435201</v>
      </c>
      <c r="AV203" s="17"/>
      <c r="AW203" s="17">
        <v>0.16701826288764901</v>
      </c>
      <c r="AX203" s="17">
        <v>0.18375495400551201</v>
      </c>
    </row>
    <row r="204" spans="2:50" x14ac:dyDescent="0.35">
      <c r="B204" t="s">
        <v>173</v>
      </c>
      <c r="C204" s="17">
        <v>0.17792503299006199</v>
      </c>
      <c r="D204" s="17">
        <v>0.19528716270798899</v>
      </c>
      <c r="E204" s="17">
        <v>0.16238819109060301</v>
      </c>
      <c r="F204" s="17"/>
      <c r="G204" s="17">
        <v>0.15138728695074999</v>
      </c>
      <c r="H204" s="17">
        <v>0.171743357885391</v>
      </c>
      <c r="I204" s="17">
        <v>0.19114896205118001</v>
      </c>
      <c r="J204" s="17">
        <v>0.20289562628667099</v>
      </c>
      <c r="K204" s="17">
        <v>0.158521021149541</v>
      </c>
      <c r="L204" s="17">
        <v>0.18035414943327999</v>
      </c>
      <c r="M204" s="17"/>
      <c r="N204" s="17">
        <v>0.20403112354278499</v>
      </c>
      <c r="O204" s="17">
        <v>0.13431536487957199</v>
      </c>
      <c r="P204" s="17">
        <v>0.21855709879875701</v>
      </c>
      <c r="Q204" s="17">
        <v>0.161502260737276</v>
      </c>
      <c r="R204" s="17"/>
      <c r="S204" s="17">
        <v>0.20136423199131701</v>
      </c>
      <c r="T204" s="17">
        <v>0.19785947151665201</v>
      </c>
      <c r="U204" s="17">
        <v>0.14046095431068401</v>
      </c>
      <c r="V204" s="17">
        <v>0.13753989538657599</v>
      </c>
      <c r="W204" s="17">
        <v>0.18106988299771001</v>
      </c>
      <c r="X204" s="17">
        <v>9.7334173615195696E-2</v>
      </c>
      <c r="Y204" s="17">
        <v>0.187677142015857</v>
      </c>
      <c r="Z204" s="17">
        <v>0.233035111146118</v>
      </c>
      <c r="AA204" s="17">
        <v>0.22345923992861699</v>
      </c>
      <c r="AB204" s="17" t="s">
        <v>74</v>
      </c>
      <c r="AC204" s="17" t="s">
        <v>74</v>
      </c>
      <c r="AD204" s="17" t="s">
        <v>74</v>
      </c>
      <c r="AE204" s="17"/>
      <c r="AF204" s="17">
        <v>0.17702149524666899</v>
      </c>
      <c r="AG204" s="17">
        <v>0.17661977082952501</v>
      </c>
      <c r="AH204" s="17">
        <v>0.21814187173407701</v>
      </c>
      <c r="AI204" s="17"/>
      <c r="AJ204" s="17">
        <v>0.195112713255855</v>
      </c>
      <c r="AK204" s="17">
        <v>0.181348385958776</v>
      </c>
      <c r="AL204" s="17">
        <v>0.11779177835275299</v>
      </c>
      <c r="AM204" s="17">
        <v>0.16290316047619499</v>
      </c>
      <c r="AN204" s="17">
        <v>0.15063920287341001</v>
      </c>
      <c r="AO204" s="17"/>
      <c r="AP204" s="17">
        <v>0.195838742019909</v>
      </c>
      <c r="AQ204" s="17">
        <v>0.17949496470899001</v>
      </c>
      <c r="AR204" s="17">
        <v>0.165060739855034</v>
      </c>
      <c r="AS204" s="17"/>
      <c r="AT204" s="17">
        <v>0.191019526840354</v>
      </c>
      <c r="AU204" s="17">
        <v>0.15140511391130099</v>
      </c>
      <c r="AV204" s="17"/>
      <c r="AW204" s="17">
        <v>0.16675567693889301</v>
      </c>
      <c r="AX204" s="17">
        <v>0.18146634286277899</v>
      </c>
    </row>
    <row r="205" spans="2:50" x14ac:dyDescent="0.35">
      <c r="B205" t="s">
        <v>174</v>
      </c>
      <c r="C205" s="17">
        <v>0.17285931227514401</v>
      </c>
      <c r="D205" s="17">
        <v>0.20327138785056101</v>
      </c>
      <c r="E205" s="17">
        <v>0.145112128658797</v>
      </c>
      <c r="F205" s="17"/>
      <c r="G205" s="17">
        <v>0.17651407488020801</v>
      </c>
      <c r="H205" s="17">
        <v>0.19835723681697701</v>
      </c>
      <c r="I205" s="17">
        <v>0.180606524089958</v>
      </c>
      <c r="J205" s="17">
        <v>0.14587704655129299</v>
      </c>
      <c r="K205" s="17">
        <v>0.162192267367188</v>
      </c>
      <c r="L205" s="17">
        <v>0.173933334089793</v>
      </c>
      <c r="M205" s="17"/>
      <c r="N205" s="17">
        <v>0.162090131547141</v>
      </c>
      <c r="O205" s="17">
        <v>0.17293925407222899</v>
      </c>
      <c r="P205" s="17">
        <v>0.2226899879366</v>
      </c>
      <c r="Q205" s="17">
        <v>0.14271479554456201</v>
      </c>
      <c r="R205" s="17"/>
      <c r="S205" s="17">
        <v>0.19928406183514399</v>
      </c>
      <c r="T205" s="17">
        <v>0.15366533352292699</v>
      </c>
      <c r="U205" s="17">
        <v>0.13536834667647801</v>
      </c>
      <c r="V205" s="17">
        <v>0.23398171383192401</v>
      </c>
      <c r="W205" s="17">
        <v>0.13587247010832501</v>
      </c>
      <c r="X205" s="17">
        <v>9.1843638838098304E-2</v>
      </c>
      <c r="Y205" s="17">
        <v>0.20800146161604899</v>
      </c>
      <c r="Z205" s="17">
        <v>0.183067146897609</v>
      </c>
      <c r="AA205" s="17">
        <v>0.202385301397664</v>
      </c>
      <c r="AB205" s="17" t="s">
        <v>74</v>
      </c>
      <c r="AC205" s="17" t="s">
        <v>74</v>
      </c>
      <c r="AD205" s="17" t="s">
        <v>74</v>
      </c>
      <c r="AE205" s="17"/>
      <c r="AF205" s="17">
        <v>0.15850041643233401</v>
      </c>
      <c r="AG205" s="17">
        <v>0.17448770335861999</v>
      </c>
      <c r="AH205" s="17">
        <v>0.21531040488843101</v>
      </c>
      <c r="AI205" s="17"/>
      <c r="AJ205" s="17">
        <v>0.15929618633134701</v>
      </c>
      <c r="AK205" s="17">
        <v>0.188409937679301</v>
      </c>
      <c r="AL205" s="17">
        <v>0.143472602994586</v>
      </c>
      <c r="AM205" s="17">
        <v>0.11693371324302</v>
      </c>
      <c r="AN205" s="17">
        <v>0.19599329366704701</v>
      </c>
      <c r="AO205" s="17"/>
      <c r="AP205" s="17">
        <v>0.15842049976528699</v>
      </c>
      <c r="AQ205" s="17">
        <v>0.21935895574568101</v>
      </c>
      <c r="AR205" s="17">
        <v>0.100763427199917</v>
      </c>
      <c r="AS205" s="17"/>
      <c r="AT205" s="17">
        <v>0.16929307929536</v>
      </c>
      <c r="AU205" s="17">
        <v>0.18120538541372799</v>
      </c>
      <c r="AV205" s="17"/>
      <c r="AW205" s="17">
        <v>0.19780460765668301</v>
      </c>
      <c r="AX205" s="17">
        <v>0.164950260006794</v>
      </c>
    </row>
    <row r="206" spans="2:50" x14ac:dyDescent="0.35">
      <c r="B206" t="s">
        <v>175</v>
      </c>
      <c r="C206" s="17">
        <v>0.17282211295450101</v>
      </c>
      <c r="D206" s="17">
        <v>0.177975655930485</v>
      </c>
      <c r="E206" s="17">
        <v>0.164835320536355</v>
      </c>
      <c r="F206" s="17"/>
      <c r="G206" s="17">
        <v>0.258383699283116</v>
      </c>
      <c r="H206" s="17">
        <v>0.242223908243653</v>
      </c>
      <c r="I206" s="17">
        <v>0.209317384750934</v>
      </c>
      <c r="J206" s="17">
        <v>0.15626584833894999</v>
      </c>
      <c r="K206" s="17">
        <v>0.135063372490908</v>
      </c>
      <c r="L206" s="17">
        <v>9.6104745926398893E-2</v>
      </c>
      <c r="M206" s="17"/>
      <c r="N206" s="17">
        <v>0.19893877144031699</v>
      </c>
      <c r="O206" s="17">
        <v>0.20833742453144499</v>
      </c>
      <c r="P206" s="17">
        <v>0.124204709217708</v>
      </c>
      <c r="Q206" s="17">
        <v>0.15264672324599399</v>
      </c>
      <c r="R206" s="17"/>
      <c r="S206" s="17">
        <v>0.232299560878335</v>
      </c>
      <c r="T206" s="17">
        <v>0.138592282080058</v>
      </c>
      <c r="U206" s="17">
        <v>0.22943649119303</v>
      </c>
      <c r="V206" s="17">
        <v>0.141743053463536</v>
      </c>
      <c r="W206" s="17">
        <v>0.170005360979365</v>
      </c>
      <c r="X206" s="17">
        <v>0.21505122865337001</v>
      </c>
      <c r="Y206" s="17">
        <v>0.11518107413107199</v>
      </c>
      <c r="Z206" s="17">
        <v>0.108042561689024</v>
      </c>
      <c r="AA206" s="17">
        <v>0.161293268132601</v>
      </c>
      <c r="AB206" s="17" t="s">
        <v>74</v>
      </c>
      <c r="AC206" s="17" t="s">
        <v>74</v>
      </c>
      <c r="AD206" s="17" t="s">
        <v>74</v>
      </c>
      <c r="AE206" s="17"/>
      <c r="AF206" s="17">
        <v>0.13992534731246201</v>
      </c>
      <c r="AG206" s="17">
        <v>0.176848471701128</v>
      </c>
      <c r="AH206" s="17">
        <v>0.17297657982332801</v>
      </c>
      <c r="AI206" s="17"/>
      <c r="AJ206" s="17">
        <v>0.163681253900264</v>
      </c>
      <c r="AK206" s="17">
        <v>0.19718663721249099</v>
      </c>
      <c r="AL206" s="17">
        <v>0.12311550326081599</v>
      </c>
      <c r="AM206" s="17">
        <v>5.30868325374525E-2</v>
      </c>
      <c r="AN206" s="17">
        <v>0.179415715336534</v>
      </c>
      <c r="AO206" s="17"/>
      <c r="AP206" s="17">
        <v>0.21792428562379099</v>
      </c>
      <c r="AQ206" s="17">
        <v>0.196295674951873</v>
      </c>
      <c r="AR206" s="17">
        <v>0.17997066160668099</v>
      </c>
      <c r="AS206" s="17"/>
      <c r="AT206" s="17">
        <v>0.18379634287138</v>
      </c>
      <c r="AU206" s="17">
        <v>0.15071664993077499</v>
      </c>
      <c r="AV206" s="17"/>
      <c r="AW206" s="17">
        <v>0.19640191370766699</v>
      </c>
      <c r="AX206" s="17">
        <v>0.165345998770177</v>
      </c>
    </row>
    <row r="207" spans="2:50" x14ac:dyDescent="0.35">
      <c r="B207" t="s">
        <v>176</v>
      </c>
      <c r="C207" s="17">
        <v>0.15681352605711299</v>
      </c>
      <c r="D207" s="17">
        <v>0.143771524906188</v>
      </c>
      <c r="E207" s="17">
        <v>0.16959844696533899</v>
      </c>
      <c r="F207" s="17"/>
      <c r="G207" s="17">
        <v>0.22243704265522901</v>
      </c>
      <c r="H207" s="17">
        <v>0.19826527227344001</v>
      </c>
      <c r="I207" s="17">
        <v>0.17074534325204799</v>
      </c>
      <c r="J207" s="17">
        <v>0.173869033506063</v>
      </c>
      <c r="K207" s="17">
        <v>0.143424100704415</v>
      </c>
      <c r="L207" s="17">
        <v>8.4383413751545497E-2</v>
      </c>
      <c r="M207" s="17"/>
      <c r="N207" s="17">
        <v>0.16720988961668701</v>
      </c>
      <c r="O207" s="17">
        <v>0.17678515785780599</v>
      </c>
      <c r="P207" s="17">
        <v>0.132857713720859</v>
      </c>
      <c r="Q207" s="17">
        <v>0.14782410018353301</v>
      </c>
      <c r="R207" s="17"/>
      <c r="S207" s="17">
        <v>0.14455073923290801</v>
      </c>
      <c r="T207" s="17">
        <v>0.110641445608755</v>
      </c>
      <c r="U207" s="17">
        <v>0.215713923548117</v>
      </c>
      <c r="V207" s="17">
        <v>0.13408939368211101</v>
      </c>
      <c r="W207" s="17">
        <v>0.17574979566413801</v>
      </c>
      <c r="X207" s="17">
        <v>0.17093656277237501</v>
      </c>
      <c r="Y207" s="17">
        <v>9.6550580227221294E-2</v>
      </c>
      <c r="Z207" s="17">
        <v>0.18553289506256501</v>
      </c>
      <c r="AA207" s="17">
        <v>0.21312565990642901</v>
      </c>
      <c r="AB207" s="17" t="s">
        <v>74</v>
      </c>
      <c r="AC207" s="17" t="s">
        <v>74</v>
      </c>
      <c r="AD207" s="17" t="s">
        <v>74</v>
      </c>
      <c r="AE207" s="17"/>
      <c r="AF207" s="17">
        <v>0.132750181747566</v>
      </c>
      <c r="AG207" s="17">
        <v>0.16081929180014801</v>
      </c>
      <c r="AH207" s="17">
        <v>0.17400029118714599</v>
      </c>
      <c r="AI207" s="17"/>
      <c r="AJ207" s="17">
        <v>0.11827397920831199</v>
      </c>
      <c r="AK207" s="17">
        <v>0.19865596641156999</v>
      </c>
      <c r="AL207" s="17">
        <v>0.134666728015024</v>
      </c>
      <c r="AM207" s="17">
        <v>0.119866065404184</v>
      </c>
      <c r="AN207" s="17">
        <v>0.183330231326432</v>
      </c>
      <c r="AO207" s="17"/>
      <c r="AP207" s="17">
        <v>0.13269520289459899</v>
      </c>
      <c r="AQ207" s="17">
        <v>0.16842031865146201</v>
      </c>
      <c r="AR207" s="17">
        <v>0.17128044410023799</v>
      </c>
      <c r="AS207" s="17"/>
      <c r="AT207" s="17">
        <v>0.15976007738119799</v>
      </c>
      <c r="AU207" s="17">
        <v>0.149029327498267</v>
      </c>
      <c r="AV207" s="17"/>
      <c r="AW207" s="17">
        <v>0.207490754456778</v>
      </c>
      <c r="AX207" s="17">
        <v>0.140746013442101</v>
      </c>
    </row>
    <row r="208" spans="2:50" x14ac:dyDescent="0.35">
      <c r="B208" t="s">
        <v>70</v>
      </c>
      <c r="C208" s="17">
        <v>3.7058727196230101E-2</v>
      </c>
      <c r="D208" s="17">
        <v>4.9648447328886201E-2</v>
      </c>
      <c r="E208" s="17">
        <v>2.5439876744827599E-2</v>
      </c>
      <c r="F208" s="17"/>
      <c r="G208" s="17">
        <v>1.7467719994503601E-2</v>
      </c>
      <c r="H208" s="17">
        <v>4.5550450980203203E-2</v>
      </c>
      <c r="I208" s="17">
        <v>3.2881660307967499E-2</v>
      </c>
      <c r="J208" s="17">
        <v>5.48730442397104E-2</v>
      </c>
      <c r="K208" s="17">
        <v>4.4852146877059899E-2</v>
      </c>
      <c r="L208" s="17">
        <v>2.4487718044801699E-2</v>
      </c>
      <c r="M208" s="17"/>
      <c r="N208" s="17">
        <v>5.1311677073161997E-2</v>
      </c>
      <c r="O208" s="17">
        <v>3.2932860471997498E-2</v>
      </c>
      <c r="P208" s="17">
        <v>3.1280369253541197E-2</v>
      </c>
      <c r="Q208" s="17">
        <v>3.1513072772813601E-2</v>
      </c>
      <c r="R208" s="17"/>
      <c r="S208" s="17">
        <v>2.2018361055243602E-2</v>
      </c>
      <c r="T208" s="17">
        <v>4.3386080150939699E-2</v>
      </c>
      <c r="U208" s="17">
        <v>2.2270167531276499E-2</v>
      </c>
      <c r="V208" s="17">
        <v>2.8062061016057401E-2</v>
      </c>
      <c r="W208" s="17">
        <v>4.2652697008965602E-2</v>
      </c>
      <c r="X208" s="17">
        <v>7.0265067803509301E-2</v>
      </c>
      <c r="Y208" s="17">
        <v>7.0927635426372995E-2</v>
      </c>
      <c r="Z208" s="17">
        <v>1.45033860774108E-2</v>
      </c>
      <c r="AA208" s="17">
        <v>1.8818533836572698E-2</v>
      </c>
      <c r="AB208" s="17" t="s">
        <v>74</v>
      </c>
      <c r="AC208" s="17" t="s">
        <v>74</v>
      </c>
      <c r="AD208" s="17" t="s">
        <v>74</v>
      </c>
      <c r="AE208" s="17"/>
      <c r="AF208" s="17">
        <v>4.0097978315098197E-2</v>
      </c>
      <c r="AG208" s="17">
        <v>3.9441171596676899E-2</v>
      </c>
      <c r="AH208" s="17">
        <v>1.0598641873626E-2</v>
      </c>
      <c r="AI208" s="17"/>
      <c r="AJ208" s="17">
        <v>2.4694121829000399E-2</v>
      </c>
      <c r="AK208" s="17">
        <v>4.1377836128507699E-2</v>
      </c>
      <c r="AL208" s="17">
        <v>7.1543493117731394E-2</v>
      </c>
      <c r="AM208" s="17">
        <v>0.136439188700688</v>
      </c>
      <c r="AN208" s="17">
        <v>1.5564704734177299E-2</v>
      </c>
      <c r="AO208" s="17"/>
      <c r="AP208" s="17">
        <v>1.7368435887634801E-2</v>
      </c>
      <c r="AQ208" s="17">
        <v>3.8997561755845803E-2</v>
      </c>
      <c r="AR208" s="17">
        <v>3.2349692054462399E-2</v>
      </c>
      <c r="AS208" s="17"/>
      <c r="AT208" s="17">
        <v>3.0315897641814998E-2</v>
      </c>
      <c r="AU208" s="17">
        <v>5.1368013034784797E-2</v>
      </c>
      <c r="AV208" s="17"/>
      <c r="AW208" s="17">
        <v>3.9844536172051699E-2</v>
      </c>
      <c r="AX208" s="17">
        <v>3.6175470114587403E-2</v>
      </c>
    </row>
    <row r="209" spans="2:50" x14ac:dyDescent="0.35">
      <c r="B209" t="s">
        <v>177</v>
      </c>
      <c r="C209" s="17">
        <v>1.55719522236981E-2</v>
      </c>
      <c r="D209" s="17">
        <v>1.8786732890368099E-2</v>
      </c>
      <c r="E209" s="17">
        <v>1.2628512817499001E-2</v>
      </c>
      <c r="F209" s="17"/>
      <c r="G209" s="17">
        <v>1.4272542782222401E-2</v>
      </c>
      <c r="H209" s="17">
        <v>7.4841286830148396E-3</v>
      </c>
      <c r="I209" s="17">
        <v>0</v>
      </c>
      <c r="J209" s="17">
        <v>1.3679272263926101E-2</v>
      </c>
      <c r="K209" s="17">
        <v>1.7064009617088101E-2</v>
      </c>
      <c r="L209" s="17">
        <v>3.3301007294164499E-2</v>
      </c>
      <c r="M209" s="17"/>
      <c r="N209" s="17">
        <v>8.4937223833841096E-3</v>
      </c>
      <c r="O209" s="17">
        <v>1.7250039103831001E-2</v>
      </c>
      <c r="P209" s="17">
        <v>1.5756426728254998E-2</v>
      </c>
      <c r="Q209" s="17">
        <v>1.7816980762723599E-2</v>
      </c>
      <c r="R209" s="17"/>
      <c r="S209" s="17">
        <v>9.7434644126065204E-3</v>
      </c>
      <c r="T209" s="17">
        <v>1.4577747345228801E-2</v>
      </c>
      <c r="U209" s="17">
        <v>3.3760035656090197E-2</v>
      </c>
      <c r="V209" s="17">
        <v>2.5205730026858199E-2</v>
      </c>
      <c r="W209" s="17">
        <v>2.3976529575556099E-2</v>
      </c>
      <c r="X209" s="17">
        <v>0</v>
      </c>
      <c r="Y209" s="17">
        <v>0</v>
      </c>
      <c r="Z209" s="17">
        <v>0</v>
      </c>
      <c r="AA209" s="17">
        <v>2.5976240306248202E-2</v>
      </c>
      <c r="AB209" s="17" t="s">
        <v>74</v>
      </c>
      <c r="AC209" s="17" t="s">
        <v>74</v>
      </c>
      <c r="AD209" s="17" t="s">
        <v>74</v>
      </c>
      <c r="AE209" s="17"/>
      <c r="AF209" s="17">
        <v>2.5080079907176402E-2</v>
      </c>
      <c r="AG209" s="17">
        <v>4.1285212897789704E-3</v>
      </c>
      <c r="AH209" s="17">
        <v>1.8532778065633401E-2</v>
      </c>
      <c r="AI209" s="17"/>
      <c r="AJ209" s="17">
        <v>2.4462970771023902E-2</v>
      </c>
      <c r="AK209" s="17">
        <v>0</v>
      </c>
      <c r="AL209" s="17">
        <v>1.0795532474747901E-2</v>
      </c>
      <c r="AM209" s="17">
        <v>0</v>
      </c>
      <c r="AN209" s="17">
        <v>2.72459114880522E-2</v>
      </c>
      <c r="AO209" s="17"/>
      <c r="AP209" s="17">
        <v>2.1817464722209301E-2</v>
      </c>
      <c r="AQ209" s="17">
        <v>1.9452563572953201E-3</v>
      </c>
      <c r="AR209" s="17">
        <v>2.30891848250213E-2</v>
      </c>
      <c r="AS209" s="17"/>
      <c r="AT209" s="17">
        <v>1.3125939586099001E-2</v>
      </c>
      <c r="AU209" s="17">
        <v>2.0773559952701599E-2</v>
      </c>
      <c r="AV209" s="17"/>
      <c r="AW209" s="17">
        <v>2.9432244228732498E-3</v>
      </c>
      <c r="AX209" s="17">
        <v>1.9575964472573201E-2</v>
      </c>
    </row>
    <row r="210" spans="2:50" x14ac:dyDescent="0.35">
      <c r="B210" t="s">
        <v>178</v>
      </c>
      <c r="C210" s="17">
        <v>4.0282282744131599E-2</v>
      </c>
      <c r="D210" s="17">
        <v>5.2762659080001398E-2</v>
      </c>
      <c r="E210" s="17">
        <v>2.8777941722820399E-2</v>
      </c>
      <c r="F210" s="17"/>
      <c r="G210" s="17">
        <v>6.26054153737436E-3</v>
      </c>
      <c r="H210" s="17">
        <v>7.17972322987428E-3</v>
      </c>
      <c r="I210" s="17">
        <v>2.9620463649952401E-2</v>
      </c>
      <c r="J210" s="17">
        <v>4.49627137144855E-2</v>
      </c>
      <c r="K210" s="17">
        <v>8.38544096329015E-2</v>
      </c>
      <c r="L210" s="17">
        <v>5.3939789161817901E-2</v>
      </c>
      <c r="M210" s="17"/>
      <c r="N210" s="17">
        <v>4.42598707765373E-2</v>
      </c>
      <c r="O210" s="17">
        <v>3.2437847777227399E-2</v>
      </c>
      <c r="P210" s="17">
        <v>2.8470712478373902E-2</v>
      </c>
      <c r="Q210" s="17">
        <v>5.4967501182801699E-2</v>
      </c>
      <c r="R210" s="17"/>
      <c r="S210" s="17">
        <v>2.9463996142378001E-2</v>
      </c>
      <c r="T210" s="17">
        <v>5.5719609369172203E-2</v>
      </c>
      <c r="U210" s="17">
        <v>4.8190169651156203E-2</v>
      </c>
      <c r="V210" s="17">
        <v>6.4398431715399301E-2</v>
      </c>
      <c r="W210" s="17">
        <v>3.3267107855481898E-2</v>
      </c>
      <c r="X210" s="17">
        <v>5.1856325224492801E-2</v>
      </c>
      <c r="Y210" s="17">
        <v>3.8955705071424797E-2</v>
      </c>
      <c r="Z210" s="17">
        <v>1.3567954191557E-2</v>
      </c>
      <c r="AA210" s="17">
        <v>1.3652338590259201E-2</v>
      </c>
      <c r="AB210" s="17" t="s">
        <v>74</v>
      </c>
      <c r="AC210" s="17" t="s">
        <v>74</v>
      </c>
      <c r="AD210" s="17" t="s">
        <v>74</v>
      </c>
      <c r="AE210" s="17"/>
      <c r="AF210" s="17">
        <v>4.3623898136834101E-2</v>
      </c>
      <c r="AG210" s="17">
        <v>4.6404970126296602E-2</v>
      </c>
      <c r="AH210" s="17">
        <v>3.11215250771525E-2</v>
      </c>
      <c r="AI210" s="17"/>
      <c r="AJ210" s="17">
        <v>4.8168593656549602E-2</v>
      </c>
      <c r="AK210" s="17">
        <v>1.8052377262891502E-2</v>
      </c>
      <c r="AL210" s="17">
        <v>9.3231624698673701E-2</v>
      </c>
      <c r="AM210" s="17">
        <v>8.8832646287850495E-2</v>
      </c>
      <c r="AN210" s="17">
        <v>3.1542406863239399E-2</v>
      </c>
      <c r="AO210" s="17"/>
      <c r="AP210" s="17">
        <v>3.3270423214994502E-2</v>
      </c>
      <c r="AQ210" s="17">
        <v>1.44543448250017E-2</v>
      </c>
      <c r="AR210" s="17">
        <v>9.6565345935616997E-2</v>
      </c>
      <c r="AS210" s="17"/>
      <c r="AT210" s="17">
        <v>3.07649144423453E-2</v>
      </c>
      <c r="AU210" s="17">
        <v>6.04185069799495E-2</v>
      </c>
      <c r="AV210" s="17"/>
      <c r="AW210" s="17">
        <v>2.4300579776906101E-2</v>
      </c>
      <c r="AX210" s="17">
        <v>4.5349375443245299E-2</v>
      </c>
    </row>
    <row r="211" spans="2:50" x14ac:dyDescent="0.3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row>
    <row r="212" spans="2:50" x14ac:dyDescent="0.35">
      <c r="B212" s="6" t="s">
        <v>183</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row>
    <row r="213" spans="2:50" x14ac:dyDescent="0.35">
      <c r="B213" s="24" t="s">
        <v>76</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row>
    <row r="214" spans="2:50" x14ac:dyDescent="0.35">
      <c r="B214" t="s">
        <v>93</v>
      </c>
      <c r="C214" s="17">
        <v>0.317688335408293</v>
      </c>
      <c r="D214" s="17">
        <v>0.35261887043086698</v>
      </c>
      <c r="E214" s="17">
        <v>0.286275592099901</v>
      </c>
      <c r="F214" s="17"/>
      <c r="G214" s="17">
        <v>0.22660148145702799</v>
      </c>
      <c r="H214" s="17">
        <v>0.27405404946144801</v>
      </c>
      <c r="I214" s="17">
        <v>0.31664209371331897</v>
      </c>
      <c r="J214" s="17">
        <v>0.28683593035339799</v>
      </c>
      <c r="K214" s="17">
        <v>0.387210054716701</v>
      </c>
      <c r="L214" s="17">
        <v>0.365640973722478</v>
      </c>
      <c r="M214" s="17"/>
      <c r="N214" s="17">
        <v>0.25301663066137597</v>
      </c>
      <c r="O214" s="17">
        <v>0.29838639959991697</v>
      </c>
      <c r="P214" s="17">
        <v>0.34346160291396199</v>
      </c>
      <c r="Q214" s="17">
        <v>0.38840662953477501</v>
      </c>
      <c r="R214" s="17"/>
      <c r="S214" s="17">
        <v>0.31647141175733201</v>
      </c>
      <c r="T214" s="17">
        <v>0.33132350838093699</v>
      </c>
      <c r="U214" s="17">
        <v>0.26915160411993</v>
      </c>
      <c r="V214" s="17">
        <v>0.31068890497465501</v>
      </c>
      <c r="W214" s="17">
        <v>0.37619533794875898</v>
      </c>
      <c r="X214" s="17">
        <v>0.31896224772986398</v>
      </c>
      <c r="Y214" s="17">
        <v>0.31877215056800501</v>
      </c>
      <c r="Z214" s="17">
        <v>0.37163755744809601</v>
      </c>
      <c r="AA214" s="17">
        <v>0.28529708392255498</v>
      </c>
      <c r="AB214" s="17" t="s">
        <v>74</v>
      </c>
      <c r="AC214" s="17" t="s">
        <v>74</v>
      </c>
      <c r="AD214" s="17" t="s">
        <v>74</v>
      </c>
      <c r="AE214" s="17"/>
      <c r="AF214" s="17">
        <v>0.41544356661491699</v>
      </c>
      <c r="AG214" s="17">
        <v>0.22842812191518599</v>
      </c>
      <c r="AH214" s="17">
        <v>0.32480406366195602</v>
      </c>
      <c r="AI214" s="17"/>
      <c r="AJ214" s="17">
        <v>0.385947086774377</v>
      </c>
      <c r="AK214" s="17">
        <v>0.20458899634612701</v>
      </c>
      <c r="AL214" s="17">
        <v>0.25287022985232999</v>
      </c>
      <c r="AM214" s="17">
        <v>0.65749354410787197</v>
      </c>
      <c r="AN214" s="17">
        <v>0.36159093441274798</v>
      </c>
      <c r="AO214" s="17"/>
      <c r="AP214" s="17">
        <v>0.37586915186059</v>
      </c>
      <c r="AQ214" s="17">
        <v>0.233237483144141</v>
      </c>
      <c r="AR214" s="17">
        <v>0.27044115256739598</v>
      </c>
      <c r="AS214" s="17"/>
      <c r="AT214" s="17">
        <v>0.32513466754735898</v>
      </c>
      <c r="AU214" s="17">
        <v>0.301297132582039</v>
      </c>
      <c r="AV214" s="17"/>
      <c r="AW214" s="17">
        <v>0.32541031639575102</v>
      </c>
      <c r="AX214" s="17">
        <v>0.315240036027152</v>
      </c>
    </row>
    <row r="215" spans="2:50" x14ac:dyDescent="0.35">
      <c r="B215" t="s">
        <v>94</v>
      </c>
      <c r="C215" s="17">
        <v>0.36800124753089403</v>
      </c>
      <c r="D215" s="17">
        <v>0.354679715401583</v>
      </c>
      <c r="E215" s="17">
        <v>0.38185727070173697</v>
      </c>
      <c r="F215" s="17"/>
      <c r="G215" s="17">
        <v>0.42306043972010998</v>
      </c>
      <c r="H215" s="17">
        <v>0.34322768839060402</v>
      </c>
      <c r="I215" s="17">
        <v>0.37213121252672399</v>
      </c>
      <c r="J215" s="17">
        <v>0.38185962913201299</v>
      </c>
      <c r="K215" s="17">
        <v>0.347476366006508</v>
      </c>
      <c r="L215" s="17">
        <v>0.36246650833500599</v>
      </c>
      <c r="M215" s="17"/>
      <c r="N215" s="17">
        <v>0.39890936788478099</v>
      </c>
      <c r="O215" s="17">
        <v>0.40474387756467101</v>
      </c>
      <c r="P215" s="17">
        <v>0.34210276285841901</v>
      </c>
      <c r="Q215" s="17">
        <v>0.31949252185877802</v>
      </c>
      <c r="R215" s="17"/>
      <c r="S215" s="17">
        <v>0.33448606860296898</v>
      </c>
      <c r="T215" s="17">
        <v>0.349740150414659</v>
      </c>
      <c r="U215" s="17">
        <v>0.38775627098008297</v>
      </c>
      <c r="V215" s="17">
        <v>0.36864414503204002</v>
      </c>
      <c r="W215" s="17">
        <v>0.373682726882202</v>
      </c>
      <c r="X215" s="17">
        <v>0.436227257893331</v>
      </c>
      <c r="Y215" s="17">
        <v>0.37208563462383598</v>
      </c>
      <c r="Z215" s="17">
        <v>0.30157150115950898</v>
      </c>
      <c r="AA215" s="17">
        <v>0.37803009113770403</v>
      </c>
      <c r="AB215" s="17" t="s">
        <v>74</v>
      </c>
      <c r="AC215" s="17" t="s">
        <v>74</v>
      </c>
      <c r="AD215" s="17" t="s">
        <v>74</v>
      </c>
      <c r="AE215" s="17"/>
      <c r="AF215" s="17">
        <v>0.37011728417572798</v>
      </c>
      <c r="AG215" s="17">
        <v>0.371586057982281</v>
      </c>
      <c r="AH215" s="17">
        <v>0.37643792053300301</v>
      </c>
      <c r="AI215" s="17"/>
      <c r="AJ215" s="17">
        <v>0.40078186059394</v>
      </c>
      <c r="AK215" s="17">
        <v>0.38354910969793998</v>
      </c>
      <c r="AL215" s="17">
        <v>0.36728939025755097</v>
      </c>
      <c r="AM215" s="17">
        <v>5.30868325374525E-2</v>
      </c>
      <c r="AN215" s="17">
        <v>0.34773715716863202</v>
      </c>
      <c r="AO215" s="17"/>
      <c r="AP215" s="17">
        <v>0.42982376175181097</v>
      </c>
      <c r="AQ215" s="17">
        <v>0.373463812812732</v>
      </c>
      <c r="AR215" s="17">
        <v>0.32711762311384401</v>
      </c>
      <c r="AS215" s="17"/>
      <c r="AT215" s="17">
        <v>0.37764925299316998</v>
      </c>
      <c r="AU215" s="17">
        <v>0.34699710507788201</v>
      </c>
      <c r="AV215" s="17"/>
      <c r="AW215" s="17">
        <v>0.35427787720912202</v>
      </c>
      <c r="AX215" s="17">
        <v>0.372352322613899</v>
      </c>
    </row>
    <row r="216" spans="2:50" x14ac:dyDescent="0.35">
      <c r="B216" t="s">
        <v>95</v>
      </c>
      <c r="C216" s="17">
        <v>0.17016553438085899</v>
      </c>
      <c r="D216" s="17">
        <v>0.18017699982982799</v>
      </c>
      <c r="E216" s="17">
        <v>0.161465727817409</v>
      </c>
      <c r="F216" s="17"/>
      <c r="G216" s="17">
        <v>0.14513466280225101</v>
      </c>
      <c r="H216" s="17">
        <v>0.22791863013886601</v>
      </c>
      <c r="I216" s="17">
        <v>0.16436740075520101</v>
      </c>
      <c r="J216" s="17">
        <v>0.166764315207382</v>
      </c>
      <c r="K216" s="17">
        <v>0.14869613947105401</v>
      </c>
      <c r="L216" s="17">
        <v>0.16062559389383599</v>
      </c>
      <c r="M216" s="17"/>
      <c r="N216" s="17">
        <v>0.180219078619371</v>
      </c>
      <c r="O216" s="17">
        <v>0.16817866403220699</v>
      </c>
      <c r="P216" s="17">
        <v>0.174103152109014</v>
      </c>
      <c r="Q216" s="17">
        <v>0.15604095437207</v>
      </c>
      <c r="R216" s="17"/>
      <c r="S216" s="17">
        <v>0.15609031172031801</v>
      </c>
      <c r="T216" s="17">
        <v>0.17722237809316199</v>
      </c>
      <c r="U216" s="17">
        <v>0.18361886492980301</v>
      </c>
      <c r="V216" s="17">
        <v>0.16756329422858099</v>
      </c>
      <c r="W216" s="17">
        <v>0.14130017516456</v>
      </c>
      <c r="X216" s="17">
        <v>0.122523249463644</v>
      </c>
      <c r="Y216" s="17">
        <v>0.211220205045904</v>
      </c>
      <c r="Z216" s="17">
        <v>0.14785768151120199</v>
      </c>
      <c r="AA216" s="17">
        <v>0.204941822510324</v>
      </c>
      <c r="AB216" s="17" t="s">
        <v>74</v>
      </c>
      <c r="AC216" s="17" t="s">
        <v>74</v>
      </c>
      <c r="AD216" s="17" t="s">
        <v>74</v>
      </c>
      <c r="AE216" s="17"/>
      <c r="AF216" s="17">
        <v>0.11337418186319401</v>
      </c>
      <c r="AG216" s="17">
        <v>0.22098558331019</v>
      </c>
      <c r="AH216" s="17">
        <v>0.15185691174926799</v>
      </c>
      <c r="AI216" s="17"/>
      <c r="AJ216" s="17">
        <v>0.12446523201267801</v>
      </c>
      <c r="AK216" s="17">
        <v>0.208973281849339</v>
      </c>
      <c r="AL216" s="17">
        <v>0.21432753961300899</v>
      </c>
      <c r="AM216" s="17">
        <v>0.17165519119418499</v>
      </c>
      <c r="AN216" s="17">
        <v>0.13666804604733099</v>
      </c>
      <c r="AO216" s="17"/>
      <c r="AP216" s="17">
        <v>0.104021704876562</v>
      </c>
      <c r="AQ216" s="17">
        <v>0.193126110358149</v>
      </c>
      <c r="AR216" s="17">
        <v>0.20583691344647201</v>
      </c>
      <c r="AS216" s="17"/>
      <c r="AT216" s="17">
        <v>0.16805126156456501</v>
      </c>
      <c r="AU216" s="17">
        <v>0.17545716710186701</v>
      </c>
      <c r="AV216" s="17"/>
      <c r="AW216" s="17">
        <v>0.15367962584393499</v>
      </c>
      <c r="AX216" s="17">
        <v>0.175392488414294</v>
      </c>
    </row>
    <row r="217" spans="2:50" x14ac:dyDescent="0.35">
      <c r="B217" t="s">
        <v>96</v>
      </c>
      <c r="C217" s="17">
        <v>7.04461862688157E-2</v>
      </c>
      <c r="D217" s="17">
        <v>6.0550814163766002E-2</v>
      </c>
      <c r="E217" s="17">
        <v>7.9960363714799004E-2</v>
      </c>
      <c r="F217" s="17"/>
      <c r="G217" s="17">
        <v>0.114945356239994</v>
      </c>
      <c r="H217" s="17">
        <v>0.109601480818057</v>
      </c>
      <c r="I217" s="17">
        <v>6.4113800360818707E-2</v>
      </c>
      <c r="J217" s="17">
        <v>7.6707692919050802E-2</v>
      </c>
      <c r="K217" s="17">
        <v>4.40039775244963E-2</v>
      </c>
      <c r="L217" s="17">
        <v>4.0057352539039498E-2</v>
      </c>
      <c r="M217" s="17"/>
      <c r="N217" s="17">
        <v>9.5661868098321307E-2</v>
      </c>
      <c r="O217" s="17">
        <v>5.14034644756481E-2</v>
      </c>
      <c r="P217" s="17">
        <v>6.8194888485980196E-2</v>
      </c>
      <c r="Q217" s="17">
        <v>6.5865138574505502E-2</v>
      </c>
      <c r="R217" s="17"/>
      <c r="S217" s="17">
        <v>9.2545321135608996E-2</v>
      </c>
      <c r="T217" s="17">
        <v>7.9739648012091102E-2</v>
      </c>
      <c r="U217" s="17">
        <v>6.9783506225956499E-2</v>
      </c>
      <c r="V217" s="17">
        <v>5.1093938637634402E-2</v>
      </c>
      <c r="W217" s="17">
        <v>5.9010790333198497E-2</v>
      </c>
      <c r="X217" s="17">
        <v>6.7322289723003498E-2</v>
      </c>
      <c r="Y217" s="17">
        <v>5.2058842656551203E-2</v>
      </c>
      <c r="Z217" s="17">
        <v>7.1689917330832506E-2</v>
      </c>
      <c r="AA217" s="17">
        <v>7.2632985378695405E-2</v>
      </c>
      <c r="AB217" s="17" t="s">
        <v>74</v>
      </c>
      <c r="AC217" s="17" t="s">
        <v>74</v>
      </c>
      <c r="AD217" s="17" t="s">
        <v>74</v>
      </c>
      <c r="AE217" s="17"/>
      <c r="AF217" s="17">
        <v>4.4010440391390203E-2</v>
      </c>
      <c r="AG217" s="17">
        <v>9.4033743784625395E-2</v>
      </c>
      <c r="AH217" s="17">
        <v>5.9786913406639303E-2</v>
      </c>
      <c r="AI217" s="17"/>
      <c r="AJ217" s="17">
        <v>4.6822176981024699E-2</v>
      </c>
      <c r="AK217" s="17">
        <v>9.2481819533657E-2</v>
      </c>
      <c r="AL217" s="17">
        <v>7.8988445985486502E-2</v>
      </c>
      <c r="AM217" s="17">
        <v>0</v>
      </c>
      <c r="AN217" s="17">
        <v>7.2837648707861899E-2</v>
      </c>
      <c r="AO217" s="17"/>
      <c r="AP217" s="17">
        <v>5.5024025593650598E-2</v>
      </c>
      <c r="AQ217" s="17">
        <v>9.7415249865508702E-2</v>
      </c>
      <c r="AR217" s="17">
        <v>0.115423077257618</v>
      </c>
      <c r="AS217" s="17"/>
      <c r="AT217" s="17">
        <v>6.7911835923254699E-2</v>
      </c>
      <c r="AU217" s="17">
        <v>7.6111355812012393E-2</v>
      </c>
      <c r="AV217" s="17"/>
      <c r="AW217" s="17">
        <v>8.61692886697972E-2</v>
      </c>
      <c r="AX217" s="17">
        <v>6.5461084396579994E-2</v>
      </c>
    </row>
    <row r="218" spans="2:50" x14ac:dyDescent="0.35">
      <c r="B218" t="s">
        <v>97</v>
      </c>
      <c r="C218" s="17">
        <v>3.4619723910541203E-2</v>
      </c>
      <c r="D218" s="17">
        <v>2.1243584571246799E-2</v>
      </c>
      <c r="E218" s="17">
        <v>4.3412818969697502E-2</v>
      </c>
      <c r="F218" s="17"/>
      <c r="G218" s="17">
        <v>6.02128360553617E-2</v>
      </c>
      <c r="H218" s="17">
        <v>3.7143445307172902E-2</v>
      </c>
      <c r="I218" s="17">
        <v>5.9545627105226602E-2</v>
      </c>
      <c r="J218" s="17">
        <v>4.2383429583447402E-2</v>
      </c>
      <c r="K218" s="17">
        <v>2.1154361819481701E-2</v>
      </c>
      <c r="L218" s="17">
        <v>7.43146022671058E-3</v>
      </c>
      <c r="M218" s="17"/>
      <c r="N218" s="17">
        <v>4.0516388607248301E-2</v>
      </c>
      <c r="O218" s="17">
        <v>3.1979620131895301E-2</v>
      </c>
      <c r="P218" s="17">
        <v>3.5956013357215801E-2</v>
      </c>
      <c r="Q218" s="17">
        <v>3.02530975511584E-2</v>
      </c>
      <c r="R218" s="17"/>
      <c r="S218" s="17">
        <v>5.7889327394715098E-2</v>
      </c>
      <c r="T218" s="17">
        <v>2.69992284870289E-2</v>
      </c>
      <c r="U218" s="17">
        <v>4.3030079629947197E-2</v>
      </c>
      <c r="V218" s="17">
        <v>3.0959367635188102E-2</v>
      </c>
      <c r="W218" s="17">
        <v>2.7791563704890901E-2</v>
      </c>
      <c r="X218" s="17">
        <v>3.7962611541484899E-2</v>
      </c>
      <c r="Y218" s="17">
        <v>2.0940096926554599E-2</v>
      </c>
      <c r="Z218" s="17">
        <v>5.0829223231380803E-2</v>
      </c>
      <c r="AA218" s="17">
        <v>1.86957630036741E-2</v>
      </c>
      <c r="AB218" s="17" t="s">
        <v>74</v>
      </c>
      <c r="AC218" s="17" t="s">
        <v>74</v>
      </c>
      <c r="AD218" s="17" t="s">
        <v>74</v>
      </c>
      <c r="AE218" s="17"/>
      <c r="AF218" s="17">
        <v>2.08145484870918E-2</v>
      </c>
      <c r="AG218" s="17">
        <v>4.0064160092156201E-2</v>
      </c>
      <c r="AH218" s="17">
        <v>4.7291964810189997E-2</v>
      </c>
      <c r="AI218" s="17"/>
      <c r="AJ218" s="17">
        <v>1.61175898470916E-2</v>
      </c>
      <c r="AK218" s="17">
        <v>6.9488711446987206E-2</v>
      </c>
      <c r="AL218" s="17">
        <v>0</v>
      </c>
      <c r="AM218" s="17">
        <v>0</v>
      </c>
      <c r="AN218" s="17">
        <v>3.5913767584263998E-2</v>
      </c>
      <c r="AO218" s="17"/>
      <c r="AP218" s="17">
        <v>1.28138752406482E-2</v>
      </c>
      <c r="AQ218" s="17">
        <v>6.0126928750251302E-2</v>
      </c>
      <c r="AR218" s="17">
        <v>6.7890680638365199E-3</v>
      </c>
      <c r="AS218" s="17"/>
      <c r="AT218" s="17">
        <v>3.4547280685625598E-2</v>
      </c>
      <c r="AU218" s="17">
        <v>3.4947179793242002E-2</v>
      </c>
      <c r="AV218" s="17"/>
      <c r="AW218" s="17">
        <v>5.9672045467603498E-2</v>
      </c>
      <c r="AX218" s="17">
        <v>2.6676738365260601E-2</v>
      </c>
    </row>
    <row r="219" spans="2:50" x14ac:dyDescent="0.35">
      <c r="B219" t="s">
        <v>70</v>
      </c>
      <c r="C219" s="17">
        <v>3.9078972500597199E-2</v>
      </c>
      <c r="D219" s="17">
        <v>3.0730015602708299E-2</v>
      </c>
      <c r="E219" s="17">
        <v>4.70282266964561E-2</v>
      </c>
      <c r="F219" s="17"/>
      <c r="G219" s="17">
        <v>3.0045223725255001E-2</v>
      </c>
      <c r="H219" s="17">
        <v>8.0547058838509496E-3</v>
      </c>
      <c r="I219" s="17">
        <v>2.31998655387116E-2</v>
      </c>
      <c r="J219" s="17">
        <v>4.5449002804709399E-2</v>
      </c>
      <c r="K219" s="17">
        <v>5.1459100461759701E-2</v>
      </c>
      <c r="L219" s="17">
        <v>6.3778111282930303E-2</v>
      </c>
      <c r="M219" s="17"/>
      <c r="N219" s="17">
        <v>3.1676666128903699E-2</v>
      </c>
      <c r="O219" s="17">
        <v>4.5307974195661897E-2</v>
      </c>
      <c r="P219" s="17">
        <v>3.6181580275409402E-2</v>
      </c>
      <c r="Q219" s="17">
        <v>3.99416581087138E-2</v>
      </c>
      <c r="R219" s="17"/>
      <c r="S219" s="17">
        <v>4.2517559389057498E-2</v>
      </c>
      <c r="T219" s="17">
        <v>3.49750866121218E-2</v>
      </c>
      <c r="U219" s="17">
        <v>4.6659674114281402E-2</v>
      </c>
      <c r="V219" s="17">
        <v>7.1050349491901796E-2</v>
      </c>
      <c r="W219" s="17">
        <v>2.2019405966388898E-2</v>
      </c>
      <c r="X219" s="17">
        <v>1.7002343648671502E-2</v>
      </c>
      <c r="Y219" s="17">
        <v>2.4923070179148799E-2</v>
      </c>
      <c r="Z219" s="17">
        <v>5.6414119318980403E-2</v>
      </c>
      <c r="AA219" s="17">
        <v>4.0402254047048003E-2</v>
      </c>
      <c r="AB219" s="17" t="s">
        <v>74</v>
      </c>
      <c r="AC219" s="17" t="s">
        <v>74</v>
      </c>
      <c r="AD219" s="17" t="s">
        <v>74</v>
      </c>
      <c r="AE219" s="17"/>
      <c r="AF219" s="17">
        <v>3.6239978467679797E-2</v>
      </c>
      <c r="AG219" s="17">
        <v>4.4902332915562101E-2</v>
      </c>
      <c r="AH219" s="17">
        <v>3.9822225838944202E-2</v>
      </c>
      <c r="AI219" s="17"/>
      <c r="AJ219" s="17">
        <v>2.58660537908879E-2</v>
      </c>
      <c r="AK219" s="17">
        <v>4.0918081125950197E-2</v>
      </c>
      <c r="AL219" s="17">
        <v>8.6524394291623993E-2</v>
      </c>
      <c r="AM219" s="17">
        <v>0.11776443216049</v>
      </c>
      <c r="AN219" s="17">
        <v>4.5252446079164198E-2</v>
      </c>
      <c r="AO219" s="17"/>
      <c r="AP219" s="17">
        <v>2.24474806767372E-2</v>
      </c>
      <c r="AQ219" s="17">
        <v>4.2630415069217199E-2</v>
      </c>
      <c r="AR219" s="17">
        <v>7.4392165550833E-2</v>
      </c>
      <c r="AS219" s="17"/>
      <c r="AT219" s="17">
        <v>2.67057012860261E-2</v>
      </c>
      <c r="AU219" s="17">
        <v>6.5190059632957306E-2</v>
      </c>
      <c r="AV219" s="17"/>
      <c r="AW219" s="17">
        <v>2.0790846413792499E-2</v>
      </c>
      <c r="AX219" s="17">
        <v>4.4877330182814097E-2</v>
      </c>
    </row>
    <row r="220" spans="2:50" x14ac:dyDescent="0.35">
      <c r="B220" t="s">
        <v>98</v>
      </c>
      <c r="C220" s="17">
        <v>0.68568958293918703</v>
      </c>
      <c r="D220" s="17">
        <v>0.70729858583245098</v>
      </c>
      <c r="E220" s="17">
        <v>0.66813286280163897</v>
      </c>
      <c r="F220" s="17"/>
      <c r="G220" s="17">
        <v>0.64966192117713795</v>
      </c>
      <c r="H220" s="17">
        <v>0.61728173785205298</v>
      </c>
      <c r="I220" s="17">
        <v>0.68877330624004296</v>
      </c>
      <c r="J220" s="17">
        <v>0.66869555948541104</v>
      </c>
      <c r="K220" s="17">
        <v>0.734686420723209</v>
      </c>
      <c r="L220" s="17">
        <v>0.72810748205748399</v>
      </c>
      <c r="M220" s="17"/>
      <c r="N220" s="17">
        <v>0.65192599854615596</v>
      </c>
      <c r="O220" s="17">
        <v>0.70313027716458698</v>
      </c>
      <c r="P220" s="17">
        <v>0.685564365772381</v>
      </c>
      <c r="Q220" s="17">
        <v>0.70789915139355297</v>
      </c>
      <c r="R220" s="17"/>
      <c r="S220" s="17">
        <v>0.65095748036030099</v>
      </c>
      <c r="T220" s="17">
        <v>0.68106365879559605</v>
      </c>
      <c r="U220" s="17">
        <v>0.65690787510001203</v>
      </c>
      <c r="V220" s="17">
        <v>0.67933305000669497</v>
      </c>
      <c r="W220" s="17">
        <v>0.74987806483096098</v>
      </c>
      <c r="X220" s="17">
        <v>0.75518950562319598</v>
      </c>
      <c r="Y220" s="17">
        <v>0.69085778519184204</v>
      </c>
      <c r="Z220" s="17">
        <v>0.67320905860760405</v>
      </c>
      <c r="AA220" s="17">
        <v>0.66332717506025896</v>
      </c>
      <c r="AB220" s="17" t="s">
        <v>74</v>
      </c>
      <c r="AC220" s="17" t="s">
        <v>74</v>
      </c>
      <c r="AD220" s="17" t="s">
        <v>74</v>
      </c>
      <c r="AE220" s="17"/>
      <c r="AF220" s="17">
        <v>0.78556085079064497</v>
      </c>
      <c r="AG220" s="17">
        <v>0.60001417989746597</v>
      </c>
      <c r="AH220" s="17">
        <v>0.70124198419495798</v>
      </c>
      <c r="AI220" s="17"/>
      <c r="AJ220" s="17">
        <v>0.786728947368318</v>
      </c>
      <c r="AK220" s="17">
        <v>0.58813810604406702</v>
      </c>
      <c r="AL220" s="17">
        <v>0.62015962010988102</v>
      </c>
      <c r="AM220" s="17">
        <v>0.71058037664532503</v>
      </c>
      <c r="AN220" s="17">
        <v>0.70932809158137899</v>
      </c>
      <c r="AO220" s="17"/>
      <c r="AP220" s="17">
        <v>0.80569291361240203</v>
      </c>
      <c r="AQ220" s="17">
        <v>0.60670129595687305</v>
      </c>
      <c r="AR220" s="17">
        <v>0.59755877568124005</v>
      </c>
      <c r="AS220" s="17"/>
      <c r="AT220" s="17">
        <v>0.70278392054052896</v>
      </c>
      <c r="AU220" s="17">
        <v>0.648294237659921</v>
      </c>
      <c r="AV220" s="17"/>
      <c r="AW220" s="17">
        <v>0.67968819360487198</v>
      </c>
      <c r="AX220" s="17">
        <v>0.68759235864105095</v>
      </c>
    </row>
    <row r="221" spans="2:50" x14ac:dyDescent="0.35">
      <c r="B221" t="s">
        <v>99</v>
      </c>
      <c r="C221" s="17">
        <v>0.105065910179357</v>
      </c>
      <c r="D221" s="17">
        <v>8.1794398735012805E-2</v>
      </c>
      <c r="E221" s="17">
        <v>0.123373182684497</v>
      </c>
      <c r="F221" s="17"/>
      <c r="G221" s="17">
        <v>0.17515819229535601</v>
      </c>
      <c r="H221" s="17">
        <v>0.14674492612522999</v>
      </c>
      <c r="I221" s="17">
        <v>0.123659427466045</v>
      </c>
      <c r="J221" s="17">
        <v>0.119091122502498</v>
      </c>
      <c r="K221" s="17">
        <v>6.5158339343977897E-2</v>
      </c>
      <c r="L221" s="17">
        <v>4.7488812765750101E-2</v>
      </c>
      <c r="M221" s="17"/>
      <c r="N221" s="17">
        <v>0.13617825670556999</v>
      </c>
      <c r="O221" s="17">
        <v>8.3383084607543498E-2</v>
      </c>
      <c r="P221" s="17">
        <v>0.104150901843196</v>
      </c>
      <c r="Q221" s="17">
        <v>9.6118236125663795E-2</v>
      </c>
      <c r="R221" s="17"/>
      <c r="S221" s="17">
        <v>0.15043464853032401</v>
      </c>
      <c r="T221" s="17">
        <v>0.10673887649912001</v>
      </c>
      <c r="U221" s="17">
        <v>0.11281358585590399</v>
      </c>
      <c r="V221" s="17">
        <v>8.2053306272822396E-2</v>
      </c>
      <c r="W221" s="17">
        <v>8.6802354038089405E-2</v>
      </c>
      <c r="X221" s="17">
        <v>0.105284901264488</v>
      </c>
      <c r="Y221" s="17">
        <v>7.2998939583105799E-2</v>
      </c>
      <c r="Z221" s="17">
        <v>0.122519140562213</v>
      </c>
      <c r="AA221" s="17">
        <v>9.1328748382369498E-2</v>
      </c>
      <c r="AB221" s="17" t="s">
        <v>74</v>
      </c>
      <c r="AC221" s="17" t="s">
        <v>74</v>
      </c>
      <c r="AD221" s="17" t="s">
        <v>74</v>
      </c>
      <c r="AE221" s="17"/>
      <c r="AF221" s="17">
        <v>6.4824988878481996E-2</v>
      </c>
      <c r="AG221" s="17">
        <v>0.134097903876782</v>
      </c>
      <c r="AH221" s="17">
        <v>0.107078878216829</v>
      </c>
      <c r="AI221" s="17"/>
      <c r="AJ221" s="17">
        <v>6.2939766828116403E-2</v>
      </c>
      <c r="AK221" s="17">
        <v>0.16197053098064401</v>
      </c>
      <c r="AL221" s="17">
        <v>7.8988445985486502E-2</v>
      </c>
      <c r="AM221" s="17">
        <v>0</v>
      </c>
      <c r="AN221" s="17">
        <v>0.10875141629212599</v>
      </c>
      <c r="AO221" s="17"/>
      <c r="AP221" s="17">
        <v>6.7837900834298803E-2</v>
      </c>
      <c r="AQ221" s="17">
        <v>0.15754217861576</v>
      </c>
      <c r="AR221" s="17">
        <v>0.122212145321455</v>
      </c>
      <c r="AS221" s="17"/>
      <c r="AT221" s="17">
        <v>0.10245911660888</v>
      </c>
      <c r="AU221" s="17">
        <v>0.111058535605254</v>
      </c>
      <c r="AV221" s="17"/>
      <c r="AW221" s="17">
        <v>0.145841334137401</v>
      </c>
      <c r="AX221" s="17">
        <v>9.2137822761840599E-2</v>
      </c>
    </row>
    <row r="222" spans="2:50" x14ac:dyDescent="0.35">
      <c r="B222" t="s">
        <v>100</v>
      </c>
      <c r="C222" s="17">
        <v>0.58062367275982996</v>
      </c>
      <c r="D222" s="17">
        <v>0.62550418709743805</v>
      </c>
      <c r="E222" s="17">
        <v>0.54475968011714204</v>
      </c>
      <c r="F222" s="17"/>
      <c r="G222" s="17">
        <v>0.47450372888178199</v>
      </c>
      <c r="H222" s="17">
        <v>0.47053681172682199</v>
      </c>
      <c r="I222" s="17">
        <v>0.56511387877399699</v>
      </c>
      <c r="J222" s="17">
        <v>0.54960443698291295</v>
      </c>
      <c r="K222" s="17">
        <v>0.66952808137923103</v>
      </c>
      <c r="L222" s="17">
        <v>0.68061866929173398</v>
      </c>
      <c r="M222" s="17"/>
      <c r="N222" s="17">
        <v>0.51574774184058703</v>
      </c>
      <c r="O222" s="17">
        <v>0.61974719255704402</v>
      </c>
      <c r="P222" s="17">
        <v>0.58141346392918403</v>
      </c>
      <c r="Q222" s="17">
        <v>0.61178091526788902</v>
      </c>
      <c r="R222" s="17"/>
      <c r="S222" s="17">
        <v>0.50052283182997703</v>
      </c>
      <c r="T222" s="17">
        <v>0.57432478229647599</v>
      </c>
      <c r="U222" s="17">
        <v>0.54409428924410896</v>
      </c>
      <c r="V222" s="17">
        <v>0.59727974373387205</v>
      </c>
      <c r="W222" s="17">
        <v>0.66307571079287198</v>
      </c>
      <c r="X222" s="17">
        <v>0.64990460435870701</v>
      </c>
      <c r="Y222" s="17">
        <v>0.61785884560873605</v>
      </c>
      <c r="Z222" s="17">
        <v>0.55068991804539102</v>
      </c>
      <c r="AA222" s="17">
        <v>0.57199842667788903</v>
      </c>
      <c r="AB222" s="17" t="s">
        <v>74</v>
      </c>
      <c r="AC222" s="17" t="s">
        <v>74</v>
      </c>
      <c r="AD222" s="17" t="s">
        <v>74</v>
      </c>
      <c r="AE222" s="17"/>
      <c r="AF222" s="17">
        <v>0.72073586191216299</v>
      </c>
      <c r="AG222" s="17">
        <v>0.46591627602068503</v>
      </c>
      <c r="AH222" s="17">
        <v>0.59416310597812905</v>
      </c>
      <c r="AI222" s="17"/>
      <c r="AJ222" s="17">
        <v>0.72378918054020103</v>
      </c>
      <c r="AK222" s="17">
        <v>0.42616757506342301</v>
      </c>
      <c r="AL222" s="17">
        <v>0.54117117412439497</v>
      </c>
      <c r="AM222" s="17">
        <v>0.71058037664532503</v>
      </c>
      <c r="AN222" s="17">
        <v>0.60057667528925296</v>
      </c>
      <c r="AO222" s="17"/>
      <c r="AP222" s="17">
        <v>0.73785501277810295</v>
      </c>
      <c r="AQ222" s="17">
        <v>0.44915911734111302</v>
      </c>
      <c r="AR222" s="17">
        <v>0.47534663035978503</v>
      </c>
      <c r="AS222" s="17"/>
      <c r="AT222" s="17">
        <v>0.600324803931648</v>
      </c>
      <c r="AU222" s="17">
        <v>0.53723570205466697</v>
      </c>
      <c r="AV222" s="17"/>
      <c r="AW222" s="17">
        <v>0.53384685946747201</v>
      </c>
      <c r="AX222" s="17">
        <v>0.59545453587921104</v>
      </c>
    </row>
    <row r="223" spans="2:50" x14ac:dyDescent="0.35">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row>
    <row r="224" spans="2:50" x14ac:dyDescent="0.35">
      <c r="B224" s="6" t="s">
        <v>184</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row>
    <row r="225" spans="2:50" x14ac:dyDescent="0.35">
      <c r="B225" s="24" t="s">
        <v>76</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row>
    <row r="226" spans="2:50" x14ac:dyDescent="0.35">
      <c r="B226" t="s">
        <v>93</v>
      </c>
      <c r="C226" s="17">
        <v>0.24694439252689901</v>
      </c>
      <c r="D226" s="17">
        <v>0.23773104254865601</v>
      </c>
      <c r="E226" s="17">
        <v>0.25266305264003902</v>
      </c>
      <c r="F226" s="17"/>
      <c r="G226" s="17">
        <v>0.35259019910052403</v>
      </c>
      <c r="H226" s="17">
        <v>0.29543164028027002</v>
      </c>
      <c r="I226" s="17">
        <v>0.27038467436006097</v>
      </c>
      <c r="J226" s="17">
        <v>0.24130162291809801</v>
      </c>
      <c r="K226" s="17">
        <v>0.21848010084962899</v>
      </c>
      <c r="L226" s="17">
        <v>0.171383260667471</v>
      </c>
      <c r="M226" s="17"/>
      <c r="N226" s="17">
        <v>0.27738887322371197</v>
      </c>
      <c r="O226" s="17">
        <v>0.20946584497463999</v>
      </c>
      <c r="P226" s="17">
        <v>0.291690683791129</v>
      </c>
      <c r="Q226" s="17">
        <v>0.21671958875899799</v>
      </c>
      <c r="R226" s="17"/>
      <c r="S226" s="17">
        <v>0.30848903496257801</v>
      </c>
      <c r="T226" s="17">
        <v>0.206461861171336</v>
      </c>
      <c r="U226" s="17">
        <v>0.28917472412773898</v>
      </c>
      <c r="V226" s="17">
        <v>0.16929133506195501</v>
      </c>
      <c r="W226" s="17">
        <v>0.290254934905053</v>
      </c>
      <c r="X226" s="17">
        <v>0.19737411173554201</v>
      </c>
      <c r="Y226" s="17">
        <v>0.24579946237493899</v>
      </c>
      <c r="Z226" s="17">
        <v>0.23574917550640301</v>
      </c>
      <c r="AA226" s="17">
        <v>0.27237218434543298</v>
      </c>
      <c r="AB226" s="17" t="s">
        <v>74</v>
      </c>
      <c r="AC226" s="17" t="s">
        <v>74</v>
      </c>
      <c r="AD226" s="17" t="s">
        <v>74</v>
      </c>
      <c r="AE226" s="17"/>
      <c r="AF226" s="17">
        <v>0.17750947687649701</v>
      </c>
      <c r="AG226" s="17">
        <v>0.28149311006782601</v>
      </c>
      <c r="AH226" s="17">
        <v>0.31439389320362499</v>
      </c>
      <c r="AI226" s="17"/>
      <c r="AJ226" s="17">
        <v>0.19444616045242999</v>
      </c>
      <c r="AK226" s="17">
        <v>0.32494803134488198</v>
      </c>
      <c r="AL226" s="17">
        <v>0.25942820222302398</v>
      </c>
      <c r="AM226" s="17">
        <v>0.101671492995822</v>
      </c>
      <c r="AN226" s="17">
        <v>0.26125539205586701</v>
      </c>
      <c r="AO226" s="17"/>
      <c r="AP226" s="17">
        <v>0.226567223879232</v>
      </c>
      <c r="AQ226" s="17">
        <v>0.32935582412056602</v>
      </c>
      <c r="AR226" s="17">
        <v>0.23075975938961801</v>
      </c>
      <c r="AS226" s="17"/>
      <c r="AT226" s="17">
        <v>0.25550069908524697</v>
      </c>
      <c r="AU226" s="17">
        <v>0.23027893309220701</v>
      </c>
      <c r="AV226" s="17"/>
      <c r="AW226" s="17">
        <v>0.248832922447323</v>
      </c>
      <c r="AX226" s="17">
        <v>0.24634562303459501</v>
      </c>
    </row>
    <row r="227" spans="2:50" x14ac:dyDescent="0.35">
      <c r="B227" t="s">
        <v>94</v>
      </c>
      <c r="C227" s="17">
        <v>0.52802649734733598</v>
      </c>
      <c r="D227" s="17">
        <v>0.48078794473244102</v>
      </c>
      <c r="E227" s="17">
        <v>0.57418064844113403</v>
      </c>
      <c r="F227" s="17"/>
      <c r="G227" s="17">
        <v>0.46601445695929</v>
      </c>
      <c r="H227" s="17">
        <v>0.44582644418337902</v>
      </c>
      <c r="I227" s="17">
        <v>0.496985834203099</v>
      </c>
      <c r="J227" s="17">
        <v>0.53470264741987195</v>
      </c>
      <c r="K227" s="17">
        <v>0.56471764492290299</v>
      </c>
      <c r="L227" s="17">
        <v>0.60747517997660705</v>
      </c>
      <c r="M227" s="17"/>
      <c r="N227" s="17">
        <v>0.513635114716393</v>
      </c>
      <c r="O227" s="17">
        <v>0.54428587503612302</v>
      </c>
      <c r="P227" s="17">
        <v>0.53266522169984498</v>
      </c>
      <c r="Q227" s="17">
        <v>0.52062851296912005</v>
      </c>
      <c r="R227" s="17"/>
      <c r="S227" s="17">
        <v>0.441492970789304</v>
      </c>
      <c r="T227" s="17">
        <v>0.61468343423448002</v>
      </c>
      <c r="U227" s="17">
        <v>0.467974967824826</v>
      </c>
      <c r="V227" s="17">
        <v>0.67842966492091605</v>
      </c>
      <c r="W227" s="17">
        <v>0.51851770170098599</v>
      </c>
      <c r="X227" s="17">
        <v>0.54911434218681499</v>
      </c>
      <c r="Y227" s="17">
        <v>0.46463864068883198</v>
      </c>
      <c r="Z227" s="17">
        <v>0.49200060615171298</v>
      </c>
      <c r="AA227" s="17">
        <v>0.49428917513153398</v>
      </c>
      <c r="AB227" s="17" t="s">
        <v>74</v>
      </c>
      <c r="AC227" s="17" t="s">
        <v>74</v>
      </c>
      <c r="AD227" s="17" t="s">
        <v>74</v>
      </c>
      <c r="AE227" s="17"/>
      <c r="AF227" s="17">
        <v>0.59058501884862602</v>
      </c>
      <c r="AG227" s="17">
        <v>0.49112085856406001</v>
      </c>
      <c r="AH227" s="17">
        <v>0.470814342419206</v>
      </c>
      <c r="AI227" s="17"/>
      <c r="AJ227" s="17">
        <v>0.57921061313160005</v>
      </c>
      <c r="AK227" s="17">
        <v>0.48147320990272402</v>
      </c>
      <c r="AL227" s="17">
        <v>0.51035939452364698</v>
      </c>
      <c r="AM227" s="17">
        <v>0.43808904014656502</v>
      </c>
      <c r="AN227" s="17">
        <v>0.50179986713334501</v>
      </c>
      <c r="AO227" s="17"/>
      <c r="AP227" s="17">
        <v>0.53532494714762802</v>
      </c>
      <c r="AQ227" s="17">
        <v>0.49039583191796898</v>
      </c>
      <c r="AR227" s="17">
        <v>0.57326743856656903</v>
      </c>
      <c r="AS227" s="17"/>
      <c r="AT227" s="17">
        <v>0.53523768659297599</v>
      </c>
      <c r="AU227" s="17">
        <v>0.51293799814549201</v>
      </c>
      <c r="AV227" s="17"/>
      <c r="AW227" s="17">
        <v>0.48899306899399703</v>
      </c>
      <c r="AX227" s="17">
        <v>0.54040227483714298</v>
      </c>
    </row>
    <row r="228" spans="2:50" x14ac:dyDescent="0.35">
      <c r="B228" t="s">
        <v>95</v>
      </c>
      <c r="C228" s="17">
        <v>0.151436406681664</v>
      </c>
      <c r="D228" s="17">
        <v>0.18936346289615699</v>
      </c>
      <c r="E228" s="17">
        <v>0.116586763968729</v>
      </c>
      <c r="F228" s="17"/>
      <c r="G228" s="17">
        <v>9.7855662072791005E-2</v>
      </c>
      <c r="H228" s="17">
        <v>0.17971346669204699</v>
      </c>
      <c r="I228" s="17">
        <v>0.162630087224818</v>
      </c>
      <c r="J228" s="17">
        <v>0.152448342128575</v>
      </c>
      <c r="K228" s="17">
        <v>0.13137757879406101</v>
      </c>
      <c r="L228" s="17">
        <v>0.16005118237230401</v>
      </c>
      <c r="M228" s="17"/>
      <c r="N228" s="17">
        <v>0.15512990191814399</v>
      </c>
      <c r="O228" s="17">
        <v>0.15470598382022699</v>
      </c>
      <c r="P228" s="17">
        <v>0.101890325805883</v>
      </c>
      <c r="Q228" s="17">
        <v>0.18933202672667099</v>
      </c>
      <c r="R228" s="17"/>
      <c r="S228" s="17">
        <v>0.17355177623705401</v>
      </c>
      <c r="T228" s="17">
        <v>0.11456669427171701</v>
      </c>
      <c r="U228" s="17">
        <v>0.13668067496839001</v>
      </c>
      <c r="V228" s="17">
        <v>0.106292581922936</v>
      </c>
      <c r="W228" s="17">
        <v>0.14823140138181101</v>
      </c>
      <c r="X228" s="17">
        <v>0.146474781482617</v>
      </c>
      <c r="Y228" s="17">
        <v>0.20858104390427601</v>
      </c>
      <c r="Z228" s="17">
        <v>0.24249313010107401</v>
      </c>
      <c r="AA228" s="17">
        <v>0.14968208822409301</v>
      </c>
      <c r="AB228" s="17" t="s">
        <v>74</v>
      </c>
      <c r="AC228" s="17" t="s">
        <v>74</v>
      </c>
      <c r="AD228" s="17" t="s">
        <v>74</v>
      </c>
      <c r="AE228" s="17"/>
      <c r="AF228" s="17">
        <v>0.145610241810539</v>
      </c>
      <c r="AG228" s="17">
        <v>0.15983237037631601</v>
      </c>
      <c r="AH228" s="17">
        <v>0.14057989610914401</v>
      </c>
      <c r="AI228" s="17"/>
      <c r="AJ228" s="17">
        <v>0.13489008926679499</v>
      </c>
      <c r="AK228" s="17">
        <v>0.15113480326013401</v>
      </c>
      <c r="AL228" s="17">
        <v>0.170395916901179</v>
      </c>
      <c r="AM228" s="17">
        <v>0.29488654157317201</v>
      </c>
      <c r="AN228" s="17">
        <v>0.15579816045242001</v>
      </c>
      <c r="AO228" s="17"/>
      <c r="AP228" s="17">
        <v>0.15417462194847001</v>
      </c>
      <c r="AQ228" s="17">
        <v>0.13109929972925599</v>
      </c>
      <c r="AR228" s="17">
        <v>0.115805175365224</v>
      </c>
      <c r="AS228" s="17"/>
      <c r="AT228" s="17">
        <v>0.141764588770768</v>
      </c>
      <c r="AU228" s="17">
        <v>0.17005091693159899</v>
      </c>
      <c r="AV228" s="17"/>
      <c r="AW228" s="17">
        <v>0.166423480033948</v>
      </c>
      <c r="AX228" s="17">
        <v>0.14668466713800099</v>
      </c>
    </row>
    <row r="229" spans="2:50" x14ac:dyDescent="0.35">
      <c r="B229" t="s">
        <v>96</v>
      </c>
      <c r="C229" s="17">
        <v>3.8722933183469102E-2</v>
      </c>
      <c r="D229" s="17">
        <v>5.2646161811520403E-2</v>
      </c>
      <c r="E229" s="17">
        <v>2.58647372445674E-2</v>
      </c>
      <c r="F229" s="17"/>
      <c r="G229" s="17">
        <v>4.1375735512518198E-2</v>
      </c>
      <c r="H229" s="17">
        <v>4.4711315603516502E-2</v>
      </c>
      <c r="I229" s="17">
        <v>5.52802352592352E-2</v>
      </c>
      <c r="J229" s="17">
        <v>1.9439918821885002E-2</v>
      </c>
      <c r="K229" s="17">
        <v>3.2546337081133699E-2</v>
      </c>
      <c r="L229" s="17">
        <v>3.9633725896773997E-2</v>
      </c>
      <c r="M229" s="17"/>
      <c r="N229" s="17">
        <v>2.3233989427406902E-2</v>
      </c>
      <c r="O229" s="17">
        <v>6.5497204653459096E-2</v>
      </c>
      <c r="P229" s="17">
        <v>3.3590905577257697E-2</v>
      </c>
      <c r="Q229" s="17">
        <v>3.26108927261222E-2</v>
      </c>
      <c r="R229" s="17"/>
      <c r="S229" s="17">
        <v>5.3889817225547698E-2</v>
      </c>
      <c r="T229" s="17">
        <v>1.7099178279736799E-2</v>
      </c>
      <c r="U229" s="17">
        <v>6.8148915058653906E-2</v>
      </c>
      <c r="V229" s="17">
        <v>3.86475555866976E-2</v>
      </c>
      <c r="W229" s="17">
        <v>3.3738165227992001E-2</v>
      </c>
      <c r="X229" s="17">
        <v>2.5270056582555302E-2</v>
      </c>
      <c r="Y229" s="17">
        <v>4.2445709236677502E-2</v>
      </c>
      <c r="Z229" s="17">
        <v>0</v>
      </c>
      <c r="AA229" s="17">
        <v>5.0289346784283803E-2</v>
      </c>
      <c r="AB229" s="17" t="s">
        <v>74</v>
      </c>
      <c r="AC229" s="17" t="s">
        <v>74</v>
      </c>
      <c r="AD229" s="17" t="s">
        <v>74</v>
      </c>
      <c r="AE229" s="17"/>
      <c r="AF229" s="17">
        <v>4.7516374783562798E-2</v>
      </c>
      <c r="AG229" s="17">
        <v>3.5630106005732402E-2</v>
      </c>
      <c r="AH229" s="17">
        <v>3.0191763439087999E-2</v>
      </c>
      <c r="AI229" s="17"/>
      <c r="AJ229" s="17">
        <v>5.5519834811808597E-2</v>
      </c>
      <c r="AK229" s="17">
        <v>2.86345859705344E-2</v>
      </c>
      <c r="AL229" s="17">
        <v>2.39936903474595E-2</v>
      </c>
      <c r="AM229" s="17">
        <v>6.7112663237874098E-2</v>
      </c>
      <c r="AN229" s="17">
        <v>2.4844530120101599E-2</v>
      </c>
      <c r="AO229" s="17"/>
      <c r="AP229" s="17">
        <v>5.8131490175928197E-2</v>
      </c>
      <c r="AQ229" s="17">
        <v>2.4537769759196099E-2</v>
      </c>
      <c r="AR229" s="17">
        <v>4.4510281293204897E-2</v>
      </c>
      <c r="AS229" s="17"/>
      <c r="AT229" s="17">
        <v>3.6021334617386498E-2</v>
      </c>
      <c r="AU229" s="17">
        <v>4.4577323863786801E-2</v>
      </c>
      <c r="AV229" s="17"/>
      <c r="AW229" s="17">
        <v>5.2185118880263497E-2</v>
      </c>
      <c r="AX229" s="17">
        <v>3.44546682183254E-2</v>
      </c>
    </row>
    <row r="230" spans="2:50" x14ac:dyDescent="0.35">
      <c r="B230" t="s">
        <v>97</v>
      </c>
      <c r="C230" s="17">
        <v>1.3114675342416201E-2</v>
      </c>
      <c r="D230" s="17">
        <v>1.31850184557245E-2</v>
      </c>
      <c r="E230" s="17">
        <v>1.30992616091177E-2</v>
      </c>
      <c r="F230" s="17"/>
      <c r="G230" s="17">
        <v>2.9414192183942301E-2</v>
      </c>
      <c r="H230" s="17">
        <v>5.0372066861384696E-3</v>
      </c>
      <c r="I230" s="17">
        <v>4.9271328875935003E-3</v>
      </c>
      <c r="J230" s="17">
        <v>2.4555151002848601E-2</v>
      </c>
      <c r="K230" s="17">
        <v>2.15740190547705E-2</v>
      </c>
      <c r="L230" s="17">
        <v>3.4192832671309202E-3</v>
      </c>
      <c r="M230" s="17"/>
      <c r="N230" s="17">
        <v>8.0659291879208693E-3</v>
      </c>
      <c r="O230" s="17">
        <v>1.3513060088287499E-2</v>
      </c>
      <c r="P230" s="17">
        <v>1.7009951044093599E-2</v>
      </c>
      <c r="Q230" s="17">
        <v>1.4871500283496901E-2</v>
      </c>
      <c r="R230" s="17"/>
      <c r="S230" s="17">
        <v>5.33922101456285E-3</v>
      </c>
      <c r="T230" s="17">
        <v>2.4209882749060999E-2</v>
      </c>
      <c r="U230" s="17">
        <v>0</v>
      </c>
      <c r="V230" s="17">
        <v>7.3388625074951898E-3</v>
      </c>
      <c r="W230" s="17">
        <v>9.2577967841582006E-3</v>
      </c>
      <c r="X230" s="17">
        <v>3.3121046914047103E-2</v>
      </c>
      <c r="Y230" s="17">
        <v>0</v>
      </c>
      <c r="Z230" s="17">
        <v>1.3567954191557E-2</v>
      </c>
      <c r="AA230" s="17">
        <v>1.99321730373174E-2</v>
      </c>
      <c r="AB230" s="17" t="s">
        <v>74</v>
      </c>
      <c r="AC230" s="17" t="s">
        <v>74</v>
      </c>
      <c r="AD230" s="17" t="s">
        <v>74</v>
      </c>
      <c r="AE230" s="17"/>
      <c r="AF230" s="17">
        <v>1.2609009798352199E-2</v>
      </c>
      <c r="AG230" s="17">
        <v>1.3614164419160401E-2</v>
      </c>
      <c r="AH230" s="17">
        <v>2.23350224699322E-2</v>
      </c>
      <c r="AI230" s="17"/>
      <c r="AJ230" s="17">
        <v>1.90191824381254E-2</v>
      </c>
      <c r="AK230" s="17">
        <v>2.00132020683007E-3</v>
      </c>
      <c r="AL230" s="17">
        <v>0</v>
      </c>
      <c r="AM230" s="17">
        <v>0</v>
      </c>
      <c r="AN230" s="17">
        <v>2.4590490379536999E-2</v>
      </c>
      <c r="AO230" s="17"/>
      <c r="AP230" s="17">
        <v>8.0691916603898902E-3</v>
      </c>
      <c r="AQ230" s="17">
        <v>8.7719430029690702E-3</v>
      </c>
      <c r="AR230" s="17">
        <v>2.47082967501965E-2</v>
      </c>
      <c r="AS230" s="17"/>
      <c r="AT230" s="17">
        <v>1.5555856728353501E-2</v>
      </c>
      <c r="AU230" s="17">
        <v>8.0688087426523097E-3</v>
      </c>
      <c r="AV230" s="17"/>
      <c r="AW230" s="17">
        <v>1.11385898330984E-2</v>
      </c>
      <c r="AX230" s="17">
        <v>1.37412048479152E-2</v>
      </c>
    </row>
    <row r="231" spans="2:50" x14ac:dyDescent="0.35">
      <c r="B231" t="s">
        <v>70</v>
      </c>
      <c r="C231" s="17">
        <v>2.1755094918216301E-2</v>
      </c>
      <c r="D231" s="17">
        <v>2.6286369555500701E-2</v>
      </c>
      <c r="E231" s="17">
        <v>1.7605536096412799E-2</v>
      </c>
      <c r="F231" s="17"/>
      <c r="G231" s="17">
        <v>1.2749754170934499E-2</v>
      </c>
      <c r="H231" s="17">
        <v>2.9279926554649401E-2</v>
      </c>
      <c r="I231" s="17">
        <v>9.7920360651942394E-3</v>
      </c>
      <c r="J231" s="17">
        <v>2.7552317708721599E-2</v>
      </c>
      <c r="K231" s="17">
        <v>3.13043192975032E-2</v>
      </c>
      <c r="L231" s="17">
        <v>1.8037367819713102E-2</v>
      </c>
      <c r="M231" s="17"/>
      <c r="N231" s="17">
        <v>2.2546191526423998E-2</v>
      </c>
      <c r="O231" s="17">
        <v>1.25320314272644E-2</v>
      </c>
      <c r="P231" s="17">
        <v>2.3152912081792602E-2</v>
      </c>
      <c r="Q231" s="17">
        <v>2.5837478535591402E-2</v>
      </c>
      <c r="R231" s="17"/>
      <c r="S231" s="17">
        <v>1.7237179770953098E-2</v>
      </c>
      <c r="T231" s="17">
        <v>2.29789492936695E-2</v>
      </c>
      <c r="U231" s="17">
        <v>3.8020718020390698E-2</v>
      </c>
      <c r="V231" s="17">
        <v>0</v>
      </c>
      <c r="W231" s="17">
        <v>0</v>
      </c>
      <c r="X231" s="17">
        <v>4.8645661098422603E-2</v>
      </c>
      <c r="Y231" s="17">
        <v>3.8535143795275499E-2</v>
      </c>
      <c r="Z231" s="17">
        <v>1.6189134049251999E-2</v>
      </c>
      <c r="AA231" s="17">
        <v>1.34350324773386E-2</v>
      </c>
      <c r="AB231" s="17" t="s">
        <v>74</v>
      </c>
      <c r="AC231" s="17" t="s">
        <v>74</v>
      </c>
      <c r="AD231" s="17" t="s">
        <v>74</v>
      </c>
      <c r="AE231" s="17"/>
      <c r="AF231" s="17">
        <v>2.6169877882422601E-2</v>
      </c>
      <c r="AG231" s="17">
        <v>1.8309390566905601E-2</v>
      </c>
      <c r="AH231" s="17">
        <v>2.1685082359006E-2</v>
      </c>
      <c r="AI231" s="17"/>
      <c r="AJ231" s="17">
        <v>1.6914119899241301E-2</v>
      </c>
      <c r="AK231" s="17">
        <v>1.1808049314895101E-2</v>
      </c>
      <c r="AL231" s="17">
        <v>3.5822796004691002E-2</v>
      </c>
      <c r="AM231" s="17">
        <v>9.8240262046567703E-2</v>
      </c>
      <c r="AN231" s="17">
        <v>3.1711559858728998E-2</v>
      </c>
      <c r="AO231" s="17"/>
      <c r="AP231" s="17">
        <v>1.7732525188351899E-2</v>
      </c>
      <c r="AQ231" s="17">
        <v>1.58393314700431E-2</v>
      </c>
      <c r="AR231" s="17">
        <v>1.09490486351868E-2</v>
      </c>
      <c r="AS231" s="17"/>
      <c r="AT231" s="17">
        <v>1.5919834205269601E-2</v>
      </c>
      <c r="AU231" s="17">
        <v>3.40860192242637E-2</v>
      </c>
      <c r="AV231" s="17"/>
      <c r="AW231" s="17">
        <v>3.2426819811370002E-2</v>
      </c>
      <c r="AX231" s="17">
        <v>1.8371561924020199E-2</v>
      </c>
    </row>
    <row r="232" spans="2:50" x14ac:dyDescent="0.35">
      <c r="B232" t="s">
        <v>98</v>
      </c>
      <c r="C232" s="17">
        <v>0.77497088987423401</v>
      </c>
      <c r="D232" s="17">
        <v>0.71851898728109698</v>
      </c>
      <c r="E232" s="17">
        <v>0.826843701081173</v>
      </c>
      <c r="F232" s="17"/>
      <c r="G232" s="17">
        <v>0.81860465605981403</v>
      </c>
      <c r="H232" s="17">
        <v>0.74125808446364905</v>
      </c>
      <c r="I232" s="17">
        <v>0.76737050856315903</v>
      </c>
      <c r="J232" s="17">
        <v>0.77600427033797004</v>
      </c>
      <c r="K232" s="17">
        <v>0.78319774577253198</v>
      </c>
      <c r="L232" s="17">
        <v>0.77885844064407805</v>
      </c>
      <c r="M232" s="17"/>
      <c r="N232" s="17">
        <v>0.79102398794010398</v>
      </c>
      <c r="O232" s="17">
        <v>0.75375172001076196</v>
      </c>
      <c r="P232" s="17">
        <v>0.82435590549097304</v>
      </c>
      <c r="Q232" s="17">
        <v>0.73734810172811804</v>
      </c>
      <c r="R232" s="17"/>
      <c r="S232" s="17">
        <v>0.74998200575188301</v>
      </c>
      <c r="T232" s="17">
        <v>0.82114529540581604</v>
      </c>
      <c r="U232" s="17">
        <v>0.75714969195256498</v>
      </c>
      <c r="V232" s="17">
        <v>0.84772099998287098</v>
      </c>
      <c r="W232" s="17">
        <v>0.80877263660603804</v>
      </c>
      <c r="X232" s="17">
        <v>0.74648845392235796</v>
      </c>
      <c r="Y232" s="17">
        <v>0.71043810306377098</v>
      </c>
      <c r="Z232" s="17">
        <v>0.72774978165811599</v>
      </c>
      <c r="AA232" s="17">
        <v>0.76666135947696701</v>
      </c>
      <c r="AB232" s="17" t="s">
        <v>74</v>
      </c>
      <c r="AC232" s="17" t="s">
        <v>74</v>
      </c>
      <c r="AD232" s="17" t="s">
        <v>74</v>
      </c>
      <c r="AE232" s="17"/>
      <c r="AF232" s="17">
        <v>0.76809449572512301</v>
      </c>
      <c r="AG232" s="17">
        <v>0.77261396863188603</v>
      </c>
      <c r="AH232" s="17">
        <v>0.78520823562283004</v>
      </c>
      <c r="AI232" s="17"/>
      <c r="AJ232" s="17">
        <v>0.77365677358402996</v>
      </c>
      <c r="AK232" s="17">
        <v>0.80642124124760695</v>
      </c>
      <c r="AL232" s="17">
        <v>0.76978759674667097</v>
      </c>
      <c r="AM232" s="17">
        <v>0.53976053314238603</v>
      </c>
      <c r="AN232" s="17">
        <v>0.76305525918921202</v>
      </c>
      <c r="AO232" s="17"/>
      <c r="AP232" s="17">
        <v>0.76189217102686002</v>
      </c>
      <c r="AQ232" s="17">
        <v>0.81975165603853495</v>
      </c>
      <c r="AR232" s="17">
        <v>0.80402719795618804</v>
      </c>
      <c r="AS232" s="17"/>
      <c r="AT232" s="17">
        <v>0.79073838567822297</v>
      </c>
      <c r="AU232" s="17">
        <v>0.74321693123769805</v>
      </c>
      <c r="AV232" s="17"/>
      <c r="AW232" s="17">
        <v>0.73782599144131999</v>
      </c>
      <c r="AX232" s="17">
        <v>0.78674789787173804</v>
      </c>
    </row>
    <row r="233" spans="2:50" x14ac:dyDescent="0.35">
      <c r="B233" t="s">
        <v>99</v>
      </c>
      <c r="C233" s="17">
        <v>5.1837608525885197E-2</v>
      </c>
      <c r="D233" s="17">
        <v>6.5831180267244896E-2</v>
      </c>
      <c r="E233" s="17">
        <v>3.8963998853685101E-2</v>
      </c>
      <c r="F233" s="17"/>
      <c r="G233" s="17">
        <v>7.0789927696460503E-2</v>
      </c>
      <c r="H233" s="17">
        <v>4.9748522289654901E-2</v>
      </c>
      <c r="I233" s="17">
        <v>6.0207368146828699E-2</v>
      </c>
      <c r="J233" s="17">
        <v>4.3995069824733599E-2</v>
      </c>
      <c r="K233" s="17">
        <v>5.4120356135904199E-2</v>
      </c>
      <c r="L233" s="17">
        <v>4.30530091639049E-2</v>
      </c>
      <c r="M233" s="17"/>
      <c r="N233" s="17">
        <v>3.1299918615327799E-2</v>
      </c>
      <c r="O233" s="17">
        <v>7.9010264741746605E-2</v>
      </c>
      <c r="P233" s="17">
        <v>5.0600856621351303E-2</v>
      </c>
      <c r="Q233" s="17">
        <v>4.7482393009619102E-2</v>
      </c>
      <c r="R233" s="17"/>
      <c r="S233" s="17">
        <v>5.9229038240110499E-2</v>
      </c>
      <c r="T233" s="17">
        <v>4.1309061028797701E-2</v>
      </c>
      <c r="U233" s="17">
        <v>6.8148915058653906E-2</v>
      </c>
      <c r="V233" s="17">
        <v>4.5986418094192801E-2</v>
      </c>
      <c r="W233" s="17">
        <v>4.2995962012150203E-2</v>
      </c>
      <c r="X233" s="17">
        <v>5.8391103496602398E-2</v>
      </c>
      <c r="Y233" s="17">
        <v>4.2445709236677502E-2</v>
      </c>
      <c r="Z233" s="17">
        <v>1.3567954191557E-2</v>
      </c>
      <c r="AA233" s="17">
        <v>7.02215198216012E-2</v>
      </c>
      <c r="AB233" s="17" t="s">
        <v>74</v>
      </c>
      <c r="AC233" s="17" t="s">
        <v>74</v>
      </c>
      <c r="AD233" s="17" t="s">
        <v>74</v>
      </c>
      <c r="AE233" s="17"/>
      <c r="AF233" s="17">
        <v>6.0125384581915103E-2</v>
      </c>
      <c r="AG233" s="17">
        <v>4.9244270424892801E-2</v>
      </c>
      <c r="AH233" s="17">
        <v>5.2526785909020102E-2</v>
      </c>
      <c r="AI233" s="17"/>
      <c r="AJ233" s="17">
        <v>7.4539017249934003E-2</v>
      </c>
      <c r="AK233" s="17">
        <v>3.0635906177364499E-2</v>
      </c>
      <c r="AL233" s="17">
        <v>2.39936903474595E-2</v>
      </c>
      <c r="AM233" s="17">
        <v>6.7112663237874098E-2</v>
      </c>
      <c r="AN233" s="17">
        <v>4.9435020499638598E-2</v>
      </c>
      <c r="AO233" s="17"/>
      <c r="AP233" s="17">
        <v>6.6200681836318095E-2</v>
      </c>
      <c r="AQ233" s="17">
        <v>3.33097127621651E-2</v>
      </c>
      <c r="AR233" s="17">
        <v>6.9218578043401494E-2</v>
      </c>
      <c r="AS233" s="17"/>
      <c r="AT233" s="17">
        <v>5.1577191345740098E-2</v>
      </c>
      <c r="AU233" s="17">
        <v>5.2646132606439099E-2</v>
      </c>
      <c r="AV233" s="17"/>
      <c r="AW233" s="17">
        <v>6.3323708713361904E-2</v>
      </c>
      <c r="AX233" s="17">
        <v>4.8195873066240603E-2</v>
      </c>
    </row>
    <row r="234" spans="2:50" x14ac:dyDescent="0.35">
      <c r="B234" t="s">
        <v>100</v>
      </c>
      <c r="C234" s="17">
        <v>0.72313328134834898</v>
      </c>
      <c r="D234" s="17">
        <v>0.65268780701385298</v>
      </c>
      <c r="E234" s="17">
        <v>0.78787970222748804</v>
      </c>
      <c r="F234" s="17"/>
      <c r="G234" s="17">
        <v>0.74781472836335305</v>
      </c>
      <c r="H234" s="17">
        <v>0.69150956217399395</v>
      </c>
      <c r="I234" s="17">
        <v>0.70716314041633099</v>
      </c>
      <c r="J234" s="17">
        <v>0.73200920051323604</v>
      </c>
      <c r="K234" s="17">
        <v>0.72907738963662805</v>
      </c>
      <c r="L234" s="17">
        <v>0.73580543148017297</v>
      </c>
      <c r="M234" s="17"/>
      <c r="N234" s="17">
        <v>0.75972406932477698</v>
      </c>
      <c r="O234" s="17">
        <v>0.67474145526901597</v>
      </c>
      <c r="P234" s="17">
        <v>0.77375504886962199</v>
      </c>
      <c r="Q234" s="17">
        <v>0.68986570871849895</v>
      </c>
      <c r="R234" s="17"/>
      <c r="S234" s="17">
        <v>0.69075296751177195</v>
      </c>
      <c r="T234" s="17">
        <v>0.77983623437701799</v>
      </c>
      <c r="U234" s="17">
        <v>0.68900077689391104</v>
      </c>
      <c r="V234" s="17">
        <v>0.80173458188867797</v>
      </c>
      <c r="W234" s="17">
        <v>0.76577667459388798</v>
      </c>
      <c r="X234" s="17">
        <v>0.68809735042575504</v>
      </c>
      <c r="Y234" s="17">
        <v>0.66799239382709297</v>
      </c>
      <c r="Z234" s="17">
        <v>0.714181827466559</v>
      </c>
      <c r="AA234" s="17">
        <v>0.69643983965536604</v>
      </c>
      <c r="AB234" s="17" t="s">
        <v>74</v>
      </c>
      <c r="AC234" s="17" t="s">
        <v>74</v>
      </c>
      <c r="AD234" s="17" t="s">
        <v>74</v>
      </c>
      <c r="AE234" s="17"/>
      <c r="AF234" s="17">
        <v>0.70796911114320804</v>
      </c>
      <c r="AG234" s="17">
        <v>0.72336969820699304</v>
      </c>
      <c r="AH234" s="17">
        <v>0.73268144971381</v>
      </c>
      <c r="AI234" s="17"/>
      <c r="AJ234" s="17">
        <v>0.69911775633409601</v>
      </c>
      <c r="AK234" s="17">
        <v>0.77578533507024205</v>
      </c>
      <c r="AL234" s="17">
        <v>0.74579390639921095</v>
      </c>
      <c r="AM234" s="17">
        <v>0.47264786990451202</v>
      </c>
      <c r="AN234" s="17">
        <v>0.71362023868957403</v>
      </c>
      <c r="AO234" s="17"/>
      <c r="AP234" s="17">
        <v>0.69569148919054202</v>
      </c>
      <c r="AQ234" s="17">
        <v>0.78644194327636996</v>
      </c>
      <c r="AR234" s="17">
        <v>0.73480861991278601</v>
      </c>
      <c r="AS234" s="17"/>
      <c r="AT234" s="17">
        <v>0.73916119433248295</v>
      </c>
      <c r="AU234" s="17">
        <v>0.69057079863125903</v>
      </c>
      <c r="AV234" s="17"/>
      <c r="AW234" s="17">
        <v>0.67450228272795798</v>
      </c>
      <c r="AX234" s="17">
        <v>0.73855202480549798</v>
      </c>
    </row>
    <row r="235" spans="2:50" x14ac:dyDescent="0.35">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row>
    <row r="236" spans="2:50" x14ac:dyDescent="0.35">
      <c r="B236" s="6" t="s">
        <v>185</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row>
    <row r="237" spans="2:50" x14ac:dyDescent="0.35">
      <c r="B237" s="24" t="s">
        <v>76</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row>
    <row r="238" spans="2:50" x14ac:dyDescent="0.35">
      <c r="B238" t="s">
        <v>93</v>
      </c>
      <c r="C238" s="17">
        <v>0.16837854405300201</v>
      </c>
      <c r="D238" s="17">
        <v>0.19371136565415201</v>
      </c>
      <c r="E238" s="17">
        <v>0.14535907952906801</v>
      </c>
      <c r="F238" s="17"/>
      <c r="G238" s="17">
        <v>0.17390087345018901</v>
      </c>
      <c r="H238" s="17">
        <v>0.171875132674356</v>
      </c>
      <c r="I238" s="17">
        <v>0.16134806435430499</v>
      </c>
      <c r="J238" s="17">
        <v>0.139447939154795</v>
      </c>
      <c r="K238" s="17">
        <v>0.18661284887868901</v>
      </c>
      <c r="L238" s="17">
        <v>0.17662295729185801</v>
      </c>
      <c r="M238" s="17"/>
      <c r="N238" s="17">
        <v>0.148144920871736</v>
      </c>
      <c r="O238" s="17">
        <v>0.14331038209129399</v>
      </c>
      <c r="P238" s="17">
        <v>0.20282338234799899</v>
      </c>
      <c r="Q238" s="17">
        <v>0.187898101684327</v>
      </c>
      <c r="R238" s="17"/>
      <c r="S238" s="17">
        <v>0.22503370196619801</v>
      </c>
      <c r="T238" s="17">
        <v>0.18919438783697901</v>
      </c>
      <c r="U238" s="17">
        <v>0.10742091204519499</v>
      </c>
      <c r="V238" s="17">
        <v>0.15554953575908101</v>
      </c>
      <c r="W238" s="17">
        <v>0.22232285494300799</v>
      </c>
      <c r="X238" s="17">
        <v>0.103156443795885</v>
      </c>
      <c r="Y238" s="17">
        <v>0.13561057155994299</v>
      </c>
      <c r="Z238" s="17">
        <v>0.14885328407763099</v>
      </c>
      <c r="AA238" s="17">
        <v>0.181763426996181</v>
      </c>
      <c r="AB238" s="17" t="s">
        <v>74</v>
      </c>
      <c r="AC238" s="17" t="s">
        <v>74</v>
      </c>
      <c r="AD238" s="17" t="s">
        <v>74</v>
      </c>
      <c r="AE238" s="17"/>
      <c r="AF238" s="17">
        <v>0.204008599053117</v>
      </c>
      <c r="AG238" s="17">
        <v>0.13405315853913599</v>
      </c>
      <c r="AH238" s="17">
        <v>0.18647320315568999</v>
      </c>
      <c r="AI238" s="17"/>
      <c r="AJ238" s="17">
        <v>0.187720133001994</v>
      </c>
      <c r="AK238" s="17">
        <v>0.15177325637105701</v>
      </c>
      <c r="AL238" s="17">
        <v>0.115888173514231</v>
      </c>
      <c r="AM238" s="17">
        <v>0.32723150910617999</v>
      </c>
      <c r="AN238" s="17">
        <v>0.17870739430086599</v>
      </c>
      <c r="AO238" s="17"/>
      <c r="AP238" s="17">
        <v>0.163346515348785</v>
      </c>
      <c r="AQ238" s="17">
        <v>0.16558458254108799</v>
      </c>
      <c r="AR238" s="17">
        <v>0.119306239645974</v>
      </c>
      <c r="AS238" s="17"/>
      <c r="AT238" s="17">
        <v>0.15799261937564099</v>
      </c>
      <c r="AU238" s="17">
        <v>0.19098400257516501</v>
      </c>
      <c r="AV238" s="17"/>
      <c r="AW238" s="17">
        <v>0.11896109195030399</v>
      </c>
      <c r="AX238" s="17">
        <v>0.18404663720126699</v>
      </c>
    </row>
    <row r="239" spans="2:50" x14ac:dyDescent="0.35">
      <c r="B239" t="s">
        <v>94</v>
      </c>
      <c r="C239" s="17">
        <v>0.38842173810271702</v>
      </c>
      <c r="D239" s="17">
        <v>0.39703755181113998</v>
      </c>
      <c r="E239" s="17">
        <v>0.38186279406544299</v>
      </c>
      <c r="F239" s="17"/>
      <c r="G239" s="17">
        <v>0.34874967273680202</v>
      </c>
      <c r="H239" s="17">
        <v>0.40862272832764901</v>
      </c>
      <c r="I239" s="17">
        <v>0.42633657439894401</v>
      </c>
      <c r="J239" s="17">
        <v>0.36648371196524498</v>
      </c>
      <c r="K239" s="17">
        <v>0.36192015446224302</v>
      </c>
      <c r="L239" s="17">
        <v>0.398795801811758</v>
      </c>
      <c r="M239" s="17"/>
      <c r="N239" s="17">
        <v>0.39381261356121799</v>
      </c>
      <c r="O239" s="17">
        <v>0.40706161379139999</v>
      </c>
      <c r="P239" s="17">
        <v>0.357895092788928</v>
      </c>
      <c r="Q239" s="17">
        <v>0.39077086153469898</v>
      </c>
      <c r="R239" s="17"/>
      <c r="S239" s="17">
        <v>0.33286314848452397</v>
      </c>
      <c r="T239" s="17">
        <v>0.38511054989189902</v>
      </c>
      <c r="U239" s="17">
        <v>0.41337642068527702</v>
      </c>
      <c r="V239" s="17">
        <v>0.41167217170160603</v>
      </c>
      <c r="W239" s="17">
        <v>0.413891895865516</v>
      </c>
      <c r="X239" s="17">
        <v>0.40452560272530103</v>
      </c>
      <c r="Y239" s="17">
        <v>0.36046006842058098</v>
      </c>
      <c r="Z239" s="17">
        <v>0.37379122072222698</v>
      </c>
      <c r="AA239" s="17">
        <v>0.41689473368243501</v>
      </c>
      <c r="AB239" s="17" t="s">
        <v>74</v>
      </c>
      <c r="AC239" s="17" t="s">
        <v>74</v>
      </c>
      <c r="AD239" s="17" t="s">
        <v>74</v>
      </c>
      <c r="AE239" s="17"/>
      <c r="AF239" s="17">
        <v>0.41606818267029899</v>
      </c>
      <c r="AG239" s="17">
        <v>0.36992355934864402</v>
      </c>
      <c r="AH239" s="17">
        <v>0.39463612098270201</v>
      </c>
      <c r="AI239" s="17"/>
      <c r="AJ239" s="17">
        <v>0.43223681354478699</v>
      </c>
      <c r="AK239" s="17">
        <v>0.36756451480916502</v>
      </c>
      <c r="AL239" s="17">
        <v>0.34238017815676502</v>
      </c>
      <c r="AM239" s="17">
        <v>0.130626113572299</v>
      </c>
      <c r="AN239" s="17">
        <v>0.39083016607473903</v>
      </c>
      <c r="AO239" s="17"/>
      <c r="AP239" s="17">
        <v>0.45775212443589502</v>
      </c>
      <c r="AQ239" s="17">
        <v>0.36077411669739901</v>
      </c>
      <c r="AR239" s="17">
        <v>0.38904908415049999</v>
      </c>
      <c r="AS239" s="17"/>
      <c r="AT239" s="17">
        <v>0.39628300898367003</v>
      </c>
      <c r="AU239" s="17">
        <v>0.37152061762618999</v>
      </c>
      <c r="AV239" s="17"/>
      <c r="AW239" s="17">
        <v>0.43099313869839301</v>
      </c>
      <c r="AX239" s="17">
        <v>0.37492422575426698</v>
      </c>
    </row>
    <row r="240" spans="2:50" x14ac:dyDescent="0.35">
      <c r="B240" t="s">
        <v>95</v>
      </c>
      <c r="C240" s="17">
        <v>0.25085349056760903</v>
      </c>
      <c r="D240" s="17">
        <v>0.26513162310786698</v>
      </c>
      <c r="E240" s="17">
        <v>0.238477340729051</v>
      </c>
      <c r="F240" s="17"/>
      <c r="G240" s="17">
        <v>0.28713602932346399</v>
      </c>
      <c r="H240" s="17">
        <v>0.255926790863302</v>
      </c>
      <c r="I240" s="17">
        <v>0.228383736873778</v>
      </c>
      <c r="J240" s="17">
        <v>0.27760202063461697</v>
      </c>
      <c r="K240" s="17">
        <v>0.21410509011866399</v>
      </c>
      <c r="L240" s="17">
        <v>0.252557640207977</v>
      </c>
      <c r="M240" s="17"/>
      <c r="N240" s="17">
        <v>0.230273726592302</v>
      </c>
      <c r="O240" s="17">
        <v>0.248912417577938</v>
      </c>
      <c r="P240" s="17">
        <v>0.26202647964711601</v>
      </c>
      <c r="Q240" s="17">
        <v>0.26818311744357898</v>
      </c>
      <c r="R240" s="17"/>
      <c r="S240" s="17">
        <v>0.26789040994742602</v>
      </c>
      <c r="T240" s="17">
        <v>0.243829669764074</v>
      </c>
      <c r="U240" s="17">
        <v>0.244506384873656</v>
      </c>
      <c r="V240" s="17">
        <v>0.25528405164270401</v>
      </c>
      <c r="W240" s="17">
        <v>0.13639712841934001</v>
      </c>
      <c r="X240" s="17">
        <v>0.28148175861869301</v>
      </c>
      <c r="Y240" s="17">
        <v>0.24363685898062301</v>
      </c>
      <c r="Z240" s="17">
        <v>0.24952553677399</v>
      </c>
      <c r="AA240" s="17">
        <v>0.29753108464144401</v>
      </c>
      <c r="AB240" s="17" t="s">
        <v>74</v>
      </c>
      <c r="AC240" s="17" t="s">
        <v>74</v>
      </c>
      <c r="AD240" s="17" t="s">
        <v>74</v>
      </c>
      <c r="AE240" s="17"/>
      <c r="AF240" s="17">
        <v>0.22289790553341299</v>
      </c>
      <c r="AG240" s="17">
        <v>0.27657850126879002</v>
      </c>
      <c r="AH240" s="17">
        <v>0.240120913122123</v>
      </c>
      <c r="AI240" s="17"/>
      <c r="AJ240" s="17">
        <v>0.224794435283587</v>
      </c>
      <c r="AK240" s="17">
        <v>0.26145805671774602</v>
      </c>
      <c r="AL240" s="17">
        <v>0.24486218580247099</v>
      </c>
      <c r="AM240" s="17">
        <v>0.32613768311446301</v>
      </c>
      <c r="AN240" s="17">
        <v>0.26877117754922802</v>
      </c>
      <c r="AO240" s="17"/>
      <c r="AP240" s="17">
        <v>0.24310552572060501</v>
      </c>
      <c r="AQ240" s="17">
        <v>0.239532064706102</v>
      </c>
      <c r="AR240" s="17">
        <v>0.23976405061825701</v>
      </c>
      <c r="AS240" s="17"/>
      <c r="AT240" s="17">
        <v>0.25683307418266599</v>
      </c>
      <c r="AU240" s="17">
        <v>0.23960417406689</v>
      </c>
      <c r="AV240" s="17"/>
      <c r="AW240" s="17">
        <v>0.234837709229757</v>
      </c>
      <c r="AX240" s="17">
        <v>0.25593138801408699</v>
      </c>
    </row>
    <row r="241" spans="2:50" x14ac:dyDescent="0.35">
      <c r="B241" t="s">
        <v>96</v>
      </c>
      <c r="C241" s="17">
        <v>0.128510698186658</v>
      </c>
      <c r="D241" s="17">
        <v>9.7094500892138905E-2</v>
      </c>
      <c r="E241" s="17">
        <v>0.154516438243954</v>
      </c>
      <c r="F241" s="17"/>
      <c r="G241" s="17">
        <v>0.14049888740470101</v>
      </c>
      <c r="H241" s="17">
        <v>0.12875740825120499</v>
      </c>
      <c r="I241" s="17">
        <v>0.113195687783459</v>
      </c>
      <c r="J241" s="17">
        <v>0.139590942095802</v>
      </c>
      <c r="K241" s="17">
        <v>0.15820122710688</v>
      </c>
      <c r="L241" s="17">
        <v>0.105459113211769</v>
      </c>
      <c r="M241" s="17"/>
      <c r="N241" s="17">
        <v>0.15519910966915801</v>
      </c>
      <c r="O241" s="17">
        <v>0.13655641602296301</v>
      </c>
      <c r="P241" s="17">
        <v>0.120583695503918</v>
      </c>
      <c r="Q241" s="17">
        <v>9.9958745093056897E-2</v>
      </c>
      <c r="R241" s="17"/>
      <c r="S241" s="17">
        <v>0.11139319170310499</v>
      </c>
      <c r="T241" s="17">
        <v>0.119970666588664</v>
      </c>
      <c r="U241" s="17">
        <v>0.15214269486578899</v>
      </c>
      <c r="V241" s="17">
        <v>0.106691255972703</v>
      </c>
      <c r="W241" s="17">
        <v>0.17955165286942701</v>
      </c>
      <c r="X241" s="17">
        <v>0.16065928021696199</v>
      </c>
      <c r="Y241" s="17">
        <v>0.160850702654703</v>
      </c>
      <c r="Z241" s="17">
        <v>0.15974085410983099</v>
      </c>
      <c r="AA241" s="17">
        <v>6.3760599313541499E-2</v>
      </c>
      <c r="AB241" s="17" t="s">
        <v>74</v>
      </c>
      <c r="AC241" s="17" t="s">
        <v>74</v>
      </c>
      <c r="AD241" s="17" t="s">
        <v>74</v>
      </c>
      <c r="AE241" s="17"/>
      <c r="AF241" s="17">
        <v>9.7654142351364895E-2</v>
      </c>
      <c r="AG241" s="17">
        <v>0.15153312858433499</v>
      </c>
      <c r="AH241" s="17">
        <v>0.11344992498062199</v>
      </c>
      <c r="AI241" s="17"/>
      <c r="AJ241" s="17">
        <v>0.105208195502459</v>
      </c>
      <c r="AK241" s="17">
        <v>0.15718684536503</v>
      </c>
      <c r="AL241" s="17">
        <v>0.16472352308302701</v>
      </c>
      <c r="AM241" s="17">
        <v>6.46628984296269E-2</v>
      </c>
      <c r="AN241" s="17">
        <v>9.91924678879747E-2</v>
      </c>
      <c r="AO241" s="17"/>
      <c r="AP241" s="17">
        <v>8.3592997347890094E-2</v>
      </c>
      <c r="AQ241" s="17">
        <v>0.17590525630706</v>
      </c>
      <c r="AR241" s="17">
        <v>0.156086630752132</v>
      </c>
      <c r="AS241" s="17"/>
      <c r="AT241" s="17">
        <v>0.136208077251182</v>
      </c>
      <c r="AU241" s="17">
        <v>0.110375915555692</v>
      </c>
      <c r="AV241" s="17"/>
      <c r="AW241" s="17">
        <v>0.157264446654796</v>
      </c>
      <c r="AX241" s="17">
        <v>0.11939415352093399</v>
      </c>
    </row>
    <row r="242" spans="2:50" x14ac:dyDescent="0.35">
      <c r="B242" t="s">
        <v>97</v>
      </c>
      <c r="C242" s="17">
        <v>2.5606563966554498E-2</v>
      </c>
      <c r="D242" s="17">
        <v>1.99886675463859E-2</v>
      </c>
      <c r="E242" s="17">
        <v>3.0952862990487499E-2</v>
      </c>
      <c r="F242" s="17"/>
      <c r="G242" s="17">
        <v>3.0704241376534599E-2</v>
      </c>
      <c r="H242" s="17">
        <v>2.5336860649038399E-2</v>
      </c>
      <c r="I242" s="17">
        <v>4.1090716094272103E-2</v>
      </c>
      <c r="J242" s="17">
        <v>2.9313864262234701E-2</v>
      </c>
      <c r="K242" s="17">
        <v>1.81222540988362E-2</v>
      </c>
      <c r="L242" s="17">
        <v>1.5096453473605999E-2</v>
      </c>
      <c r="M242" s="17"/>
      <c r="N242" s="17">
        <v>3.4760676589946499E-2</v>
      </c>
      <c r="O242" s="17">
        <v>2.1339703280014399E-2</v>
      </c>
      <c r="P242" s="17">
        <v>3.5952771622254E-2</v>
      </c>
      <c r="Q242" s="17">
        <v>1.1412889038926699E-2</v>
      </c>
      <c r="R242" s="17"/>
      <c r="S242" s="17">
        <v>2.4437130740156299E-2</v>
      </c>
      <c r="T242" s="17">
        <v>1.57823955657444E-2</v>
      </c>
      <c r="U242" s="17">
        <v>3.1411093895631001E-2</v>
      </c>
      <c r="V242" s="17">
        <v>1.96872007245933E-2</v>
      </c>
      <c r="W242" s="17">
        <v>2.9632975929818201E-2</v>
      </c>
      <c r="X242" s="17">
        <v>3.3174570994487701E-2</v>
      </c>
      <c r="Y242" s="17">
        <v>3.8671554630487097E-2</v>
      </c>
      <c r="Z242" s="17">
        <v>5.1899970267069002E-2</v>
      </c>
      <c r="AA242" s="17">
        <v>1.12702406567643E-2</v>
      </c>
      <c r="AB242" s="17" t="s">
        <v>74</v>
      </c>
      <c r="AC242" s="17" t="s">
        <v>74</v>
      </c>
      <c r="AD242" s="17" t="s">
        <v>74</v>
      </c>
      <c r="AE242" s="17"/>
      <c r="AF242" s="17">
        <v>1.5932531781452701E-2</v>
      </c>
      <c r="AG242" s="17">
        <v>3.5743795758466701E-2</v>
      </c>
      <c r="AH242" s="17">
        <v>2.7114358827524901E-2</v>
      </c>
      <c r="AI242" s="17"/>
      <c r="AJ242" s="17">
        <v>1.8642131467778999E-2</v>
      </c>
      <c r="AK242" s="17">
        <v>3.1470131132223397E-2</v>
      </c>
      <c r="AL242" s="17">
        <v>5.9431602524302102E-2</v>
      </c>
      <c r="AM242" s="17">
        <v>0</v>
      </c>
      <c r="AN242" s="17">
        <v>1.81265830589224E-2</v>
      </c>
      <c r="AO242" s="17"/>
      <c r="AP242" s="17">
        <v>2.0028051685783799E-2</v>
      </c>
      <c r="AQ242" s="17">
        <v>3.4208720547879101E-2</v>
      </c>
      <c r="AR242" s="17">
        <v>3.5103501243623499E-2</v>
      </c>
      <c r="AS242" s="17"/>
      <c r="AT242" s="17">
        <v>2.8286729464177301E-2</v>
      </c>
      <c r="AU242" s="17">
        <v>2.01236183377199E-2</v>
      </c>
      <c r="AV242" s="17"/>
      <c r="AW242" s="17">
        <v>3.9265057782354403E-2</v>
      </c>
      <c r="AX242" s="17">
        <v>2.1276058360433499E-2</v>
      </c>
    </row>
    <row r="243" spans="2:50" x14ac:dyDescent="0.35">
      <c r="B243" t="s">
        <v>70</v>
      </c>
      <c r="C243" s="17">
        <v>3.8228965123458601E-2</v>
      </c>
      <c r="D243" s="17">
        <v>2.7036290988315899E-2</v>
      </c>
      <c r="E243" s="17">
        <v>4.8831484441996698E-2</v>
      </c>
      <c r="F243" s="17"/>
      <c r="G243" s="17">
        <v>1.9010295708308901E-2</v>
      </c>
      <c r="H243" s="17">
        <v>9.4810792344506793E-3</v>
      </c>
      <c r="I243" s="17">
        <v>2.9645220495241799E-2</v>
      </c>
      <c r="J243" s="17">
        <v>4.7561521887306397E-2</v>
      </c>
      <c r="K243" s="17">
        <v>6.1038425334688597E-2</v>
      </c>
      <c r="L243" s="17">
        <v>5.14680340030313E-2</v>
      </c>
      <c r="M243" s="17"/>
      <c r="N243" s="17">
        <v>3.7808952715639603E-2</v>
      </c>
      <c r="O243" s="17">
        <v>4.2819467236390699E-2</v>
      </c>
      <c r="P243" s="17">
        <v>2.0718578089785E-2</v>
      </c>
      <c r="Q243" s="17">
        <v>4.1776285205411899E-2</v>
      </c>
      <c r="R243" s="17"/>
      <c r="S243" s="17">
        <v>3.8382417158591302E-2</v>
      </c>
      <c r="T243" s="17">
        <v>4.6112330352639903E-2</v>
      </c>
      <c r="U243" s="17">
        <v>5.1142493634451898E-2</v>
      </c>
      <c r="V243" s="17">
        <v>5.1115784199313501E-2</v>
      </c>
      <c r="W243" s="17">
        <v>1.82034919728895E-2</v>
      </c>
      <c r="X243" s="17">
        <v>1.7002343648671502E-2</v>
      </c>
      <c r="Y243" s="17">
        <v>6.07702437536621E-2</v>
      </c>
      <c r="Z243" s="17">
        <v>1.6189134049251999E-2</v>
      </c>
      <c r="AA243" s="17">
        <v>2.8779914709633599E-2</v>
      </c>
      <c r="AB243" s="17" t="s">
        <v>74</v>
      </c>
      <c r="AC243" s="17" t="s">
        <v>74</v>
      </c>
      <c r="AD243" s="17" t="s">
        <v>74</v>
      </c>
      <c r="AE243" s="17"/>
      <c r="AF243" s="17">
        <v>4.3438638610353297E-2</v>
      </c>
      <c r="AG243" s="17">
        <v>3.21678565006282E-2</v>
      </c>
      <c r="AH243" s="17">
        <v>3.8205478931338702E-2</v>
      </c>
      <c r="AI243" s="17"/>
      <c r="AJ243" s="17">
        <v>3.1398291199394898E-2</v>
      </c>
      <c r="AK243" s="17">
        <v>3.0547195604778098E-2</v>
      </c>
      <c r="AL243" s="17">
        <v>7.2714336919204606E-2</v>
      </c>
      <c r="AM243" s="17">
        <v>0.15134179577743101</v>
      </c>
      <c r="AN243" s="17">
        <v>4.4372211128269098E-2</v>
      </c>
      <c r="AO243" s="17"/>
      <c r="AP243" s="17">
        <v>3.2174785461041397E-2</v>
      </c>
      <c r="AQ243" s="17">
        <v>2.3995259200470499E-2</v>
      </c>
      <c r="AR243" s="17">
        <v>6.0690493589512701E-2</v>
      </c>
      <c r="AS243" s="17"/>
      <c r="AT243" s="17">
        <v>2.43964907426641E-2</v>
      </c>
      <c r="AU243" s="17">
        <v>6.7391671838343797E-2</v>
      </c>
      <c r="AV243" s="17"/>
      <c r="AW243" s="17">
        <v>1.8678555684396001E-2</v>
      </c>
      <c r="AX243" s="17">
        <v>4.4427537149012701E-2</v>
      </c>
    </row>
    <row r="244" spans="2:50" x14ac:dyDescent="0.35">
      <c r="B244" t="s">
        <v>98</v>
      </c>
      <c r="C244" s="17">
        <v>0.55680028215571997</v>
      </c>
      <c r="D244" s="17">
        <v>0.59074891746529201</v>
      </c>
      <c r="E244" s="17">
        <v>0.527221873594511</v>
      </c>
      <c r="F244" s="17"/>
      <c r="G244" s="17">
        <v>0.52265054618699103</v>
      </c>
      <c r="H244" s="17">
        <v>0.58049786100200396</v>
      </c>
      <c r="I244" s="17">
        <v>0.58768463875324894</v>
      </c>
      <c r="J244" s="17">
        <v>0.50593165112004002</v>
      </c>
      <c r="K244" s="17">
        <v>0.54853300334093102</v>
      </c>
      <c r="L244" s="17">
        <v>0.57541875910361695</v>
      </c>
      <c r="M244" s="17"/>
      <c r="N244" s="17">
        <v>0.54195753443295402</v>
      </c>
      <c r="O244" s="17">
        <v>0.55037199588269403</v>
      </c>
      <c r="P244" s="17">
        <v>0.56071847513692696</v>
      </c>
      <c r="Q244" s="17">
        <v>0.57866896321902495</v>
      </c>
      <c r="R244" s="17"/>
      <c r="S244" s="17">
        <v>0.55789685045072102</v>
      </c>
      <c r="T244" s="17">
        <v>0.57430493772887803</v>
      </c>
      <c r="U244" s="17">
        <v>0.52079733273047202</v>
      </c>
      <c r="V244" s="17">
        <v>0.56722170746068601</v>
      </c>
      <c r="W244" s="17">
        <v>0.63621475080852496</v>
      </c>
      <c r="X244" s="17">
        <v>0.50768204652118598</v>
      </c>
      <c r="Y244" s="17">
        <v>0.49607063998052398</v>
      </c>
      <c r="Z244" s="17">
        <v>0.52264450479985802</v>
      </c>
      <c r="AA244" s="17">
        <v>0.59865816067861699</v>
      </c>
      <c r="AB244" s="17" t="s">
        <v>74</v>
      </c>
      <c r="AC244" s="17" t="s">
        <v>74</v>
      </c>
      <c r="AD244" s="17" t="s">
        <v>74</v>
      </c>
      <c r="AE244" s="17"/>
      <c r="AF244" s="17">
        <v>0.62007678172341696</v>
      </c>
      <c r="AG244" s="17">
        <v>0.50397671788777998</v>
      </c>
      <c r="AH244" s="17">
        <v>0.581109324138392</v>
      </c>
      <c r="AI244" s="17"/>
      <c r="AJ244" s="17">
        <v>0.61995694654678002</v>
      </c>
      <c r="AK244" s="17">
        <v>0.51933777118022195</v>
      </c>
      <c r="AL244" s="17">
        <v>0.458268351670996</v>
      </c>
      <c r="AM244" s="17">
        <v>0.45785762267847901</v>
      </c>
      <c r="AN244" s="17">
        <v>0.56953756037560599</v>
      </c>
      <c r="AO244" s="17"/>
      <c r="AP244" s="17">
        <v>0.62109863978468005</v>
      </c>
      <c r="AQ244" s="17">
        <v>0.52635869923848799</v>
      </c>
      <c r="AR244" s="17">
        <v>0.50835532379647397</v>
      </c>
      <c r="AS244" s="17"/>
      <c r="AT244" s="17">
        <v>0.55427562835931099</v>
      </c>
      <c r="AU244" s="17">
        <v>0.56250462020135505</v>
      </c>
      <c r="AV244" s="17"/>
      <c r="AW244" s="17">
        <v>0.54995423064869697</v>
      </c>
      <c r="AX244" s="17">
        <v>0.558970862955534</v>
      </c>
    </row>
    <row r="245" spans="2:50" x14ac:dyDescent="0.35">
      <c r="B245" t="s">
        <v>99</v>
      </c>
      <c r="C245" s="17">
        <v>0.154117262153213</v>
      </c>
      <c r="D245" s="17">
        <v>0.117083168438525</v>
      </c>
      <c r="E245" s="17">
        <v>0.185469301234442</v>
      </c>
      <c r="F245" s="17"/>
      <c r="G245" s="17">
        <v>0.171203128781236</v>
      </c>
      <c r="H245" s="17">
        <v>0.154094268900243</v>
      </c>
      <c r="I245" s="17">
        <v>0.15428640387773099</v>
      </c>
      <c r="J245" s="17">
        <v>0.16890480635803701</v>
      </c>
      <c r="K245" s="17">
        <v>0.176323481205716</v>
      </c>
      <c r="L245" s="17">
        <v>0.120555566685375</v>
      </c>
      <c r="M245" s="17"/>
      <c r="N245" s="17">
        <v>0.18995978625910501</v>
      </c>
      <c r="O245" s="17">
        <v>0.15789611930297701</v>
      </c>
      <c r="P245" s="17">
        <v>0.156536467126172</v>
      </c>
      <c r="Q245" s="17">
        <v>0.111371634131984</v>
      </c>
      <c r="R245" s="17"/>
      <c r="S245" s="17">
        <v>0.13583032244326201</v>
      </c>
      <c r="T245" s="17">
        <v>0.13575306215440799</v>
      </c>
      <c r="U245" s="17">
        <v>0.18355378876142001</v>
      </c>
      <c r="V245" s="17">
        <v>0.126378456697296</v>
      </c>
      <c r="W245" s="17">
        <v>0.20918462879924599</v>
      </c>
      <c r="X245" s="17">
        <v>0.19383385121145</v>
      </c>
      <c r="Y245" s="17">
        <v>0.19952225728518999</v>
      </c>
      <c r="Z245" s="17">
        <v>0.21164082437689999</v>
      </c>
      <c r="AA245" s="17">
        <v>7.5030839970305796E-2</v>
      </c>
      <c r="AB245" s="17" t="s">
        <v>74</v>
      </c>
      <c r="AC245" s="17" t="s">
        <v>74</v>
      </c>
      <c r="AD245" s="17" t="s">
        <v>74</v>
      </c>
      <c r="AE245" s="17"/>
      <c r="AF245" s="17">
        <v>0.11358667413281801</v>
      </c>
      <c r="AG245" s="17">
        <v>0.18727692434280199</v>
      </c>
      <c r="AH245" s="17">
        <v>0.14056428380814701</v>
      </c>
      <c r="AI245" s="17"/>
      <c r="AJ245" s="17">
        <v>0.123850326970238</v>
      </c>
      <c r="AK245" s="17">
        <v>0.18865697649725399</v>
      </c>
      <c r="AL245" s="17">
        <v>0.224155125607329</v>
      </c>
      <c r="AM245" s="17">
        <v>6.46628984296269E-2</v>
      </c>
      <c r="AN245" s="17">
        <v>0.117319050946897</v>
      </c>
      <c r="AO245" s="17"/>
      <c r="AP245" s="17">
        <v>0.103621049033674</v>
      </c>
      <c r="AQ245" s="17">
        <v>0.21011397685493899</v>
      </c>
      <c r="AR245" s="17">
        <v>0.19119013199575599</v>
      </c>
      <c r="AS245" s="17"/>
      <c r="AT245" s="17">
        <v>0.16449480671535899</v>
      </c>
      <c r="AU245" s="17">
        <v>0.13049953389341201</v>
      </c>
      <c r="AV245" s="17"/>
      <c r="AW245" s="17">
        <v>0.19652950443715</v>
      </c>
      <c r="AX245" s="17">
        <v>0.140670211881367</v>
      </c>
    </row>
    <row r="246" spans="2:50" x14ac:dyDescent="0.35">
      <c r="B246" t="s">
        <v>100</v>
      </c>
      <c r="C246" s="17">
        <v>0.402683020002507</v>
      </c>
      <c r="D246" s="17">
        <v>0.473665749026767</v>
      </c>
      <c r="E246" s="17">
        <v>0.34175257236006901</v>
      </c>
      <c r="F246" s="17"/>
      <c r="G246" s="17">
        <v>0.35144741740575602</v>
      </c>
      <c r="H246" s="17">
        <v>0.42640359210176099</v>
      </c>
      <c r="I246" s="17">
        <v>0.43339823487551898</v>
      </c>
      <c r="J246" s="17">
        <v>0.33702684476200401</v>
      </c>
      <c r="K246" s="17">
        <v>0.37220952213521602</v>
      </c>
      <c r="L246" s="17">
        <v>0.45486319241824102</v>
      </c>
      <c r="M246" s="17"/>
      <c r="N246" s="17">
        <v>0.35199774817384899</v>
      </c>
      <c r="O246" s="17">
        <v>0.392475876579717</v>
      </c>
      <c r="P246" s="17">
        <v>0.40418200801075499</v>
      </c>
      <c r="Q246" s="17">
        <v>0.46729732908704202</v>
      </c>
      <c r="R246" s="17"/>
      <c r="S246" s="17">
        <v>0.42206652800745997</v>
      </c>
      <c r="T246" s="17">
        <v>0.43855187557447001</v>
      </c>
      <c r="U246" s="17">
        <v>0.33724354396905198</v>
      </c>
      <c r="V246" s="17">
        <v>0.44084325076338998</v>
      </c>
      <c r="W246" s="17">
        <v>0.42703012200927898</v>
      </c>
      <c r="X246" s="17">
        <v>0.31384819530973601</v>
      </c>
      <c r="Y246" s="17">
        <v>0.29654838269533401</v>
      </c>
      <c r="Z246" s="17">
        <v>0.31100368042295801</v>
      </c>
      <c r="AA246" s="17">
        <v>0.52362732070831097</v>
      </c>
      <c r="AB246" s="17" t="s">
        <v>74</v>
      </c>
      <c r="AC246" s="17" t="s">
        <v>74</v>
      </c>
      <c r="AD246" s="17" t="s">
        <v>74</v>
      </c>
      <c r="AE246" s="17"/>
      <c r="AF246" s="17">
        <v>0.50649010759059898</v>
      </c>
      <c r="AG246" s="17">
        <v>0.31669979354497801</v>
      </c>
      <c r="AH246" s="17">
        <v>0.440545040330245</v>
      </c>
      <c r="AI246" s="17"/>
      <c r="AJ246" s="17">
        <v>0.49610661957654301</v>
      </c>
      <c r="AK246" s="17">
        <v>0.33068079468296802</v>
      </c>
      <c r="AL246" s="17">
        <v>0.234113226063667</v>
      </c>
      <c r="AM246" s="17">
        <v>0.39319472424885199</v>
      </c>
      <c r="AN246" s="17">
        <v>0.452218509428709</v>
      </c>
      <c r="AO246" s="17"/>
      <c r="AP246" s="17">
        <v>0.51747759075100597</v>
      </c>
      <c r="AQ246" s="17">
        <v>0.316244722383548</v>
      </c>
      <c r="AR246" s="17">
        <v>0.317165191800719</v>
      </c>
      <c r="AS246" s="17"/>
      <c r="AT246" s="17">
        <v>0.389780821643952</v>
      </c>
      <c r="AU246" s="17">
        <v>0.43200508630794299</v>
      </c>
      <c r="AV246" s="17"/>
      <c r="AW246" s="17">
        <v>0.35342472621154702</v>
      </c>
      <c r="AX246" s="17">
        <v>0.41830065107416597</v>
      </c>
    </row>
    <row r="247" spans="2:50" x14ac:dyDescent="0.35">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row>
    <row r="248" spans="2:50" x14ac:dyDescent="0.35">
      <c r="B248" s="6" t="s">
        <v>200</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row>
    <row r="249" spans="2:50" x14ac:dyDescent="0.35">
      <c r="B249" s="24" t="s">
        <v>76</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row>
    <row r="250" spans="2:50" x14ac:dyDescent="0.35">
      <c r="B250" t="s">
        <v>194</v>
      </c>
      <c r="C250" s="17">
        <v>0.115693864989193</v>
      </c>
      <c r="D250" s="17">
        <v>0.121950027609249</v>
      </c>
      <c r="E250" s="17">
        <v>0.110293246546944</v>
      </c>
      <c r="F250" s="17"/>
      <c r="G250" s="17">
        <v>0.11829614857148001</v>
      </c>
      <c r="H250" s="17">
        <v>0.121623740435177</v>
      </c>
      <c r="I250" s="17">
        <v>0.14755642233779601</v>
      </c>
      <c r="J250" s="17">
        <v>8.4997630590366802E-2</v>
      </c>
      <c r="K250" s="17">
        <v>6.9495624121618402E-2</v>
      </c>
      <c r="L250" s="17">
        <v>0.141469357334149</v>
      </c>
      <c r="M250" s="17"/>
      <c r="N250" s="17">
        <v>0.108597057550366</v>
      </c>
      <c r="O250" s="17">
        <v>8.7585409965766095E-2</v>
      </c>
      <c r="P250" s="17">
        <v>0.13011579896422501</v>
      </c>
      <c r="Q250" s="17">
        <v>0.14116757833650501</v>
      </c>
      <c r="R250" s="17"/>
      <c r="S250" s="17">
        <v>9.6726743629439907E-2</v>
      </c>
      <c r="T250" s="17">
        <v>0.14320671207621799</v>
      </c>
      <c r="U250" s="17">
        <v>0.169385343346281</v>
      </c>
      <c r="V250" s="17">
        <v>0.112663695102828</v>
      </c>
      <c r="W250" s="17">
        <v>0.108625011459538</v>
      </c>
      <c r="X250" s="17">
        <v>6.0868723594921903E-2</v>
      </c>
      <c r="Y250" s="17">
        <v>0.104812807977848</v>
      </c>
      <c r="Z250" s="17">
        <v>0.103672095882732</v>
      </c>
      <c r="AA250" s="17">
        <v>0.12621562927277999</v>
      </c>
      <c r="AB250" s="17" t="s">
        <v>74</v>
      </c>
      <c r="AC250" s="17" t="s">
        <v>74</v>
      </c>
      <c r="AD250" s="17" t="s">
        <v>74</v>
      </c>
      <c r="AE250" s="17"/>
      <c r="AF250" s="17">
        <v>0.121031220912895</v>
      </c>
      <c r="AG250" s="17">
        <v>0.112556485495661</v>
      </c>
      <c r="AH250" s="17">
        <v>0.13609704712194401</v>
      </c>
      <c r="AI250" s="17"/>
      <c r="AJ250" s="17">
        <v>0.12540844888872699</v>
      </c>
      <c r="AK250" s="17">
        <v>0.13268835731242401</v>
      </c>
      <c r="AL250" s="17">
        <v>4.5712893799794999E-2</v>
      </c>
      <c r="AM250" s="17">
        <v>0.187072908334418</v>
      </c>
      <c r="AN250" s="17">
        <v>0.10206489907249799</v>
      </c>
      <c r="AO250" s="17"/>
      <c r="AP250" s="17">
        <v>0.142203184745957</v>
      </c>
      <c r="AQ250" s="17">
        <v>0.120708606554357</v>
      </c>
      <c r="AR250" s="17">
        <v>5.5089990970848997E-2</v>
      </c>
      <c r="AS250" s="17"/>
      <c r="AT250" s="17">
        <v>0.13023075502075401</v>
      </c>
      <c r="AU250" s="17">
        <v>8.3170381859574705E-2</v>
      </c>
      <c r="AV250" s="17"/>
      <c r="AW250" s="17">
        <v>0.111351702890159</v>
      </c>
      <c r="AX250" s="17">
        <v>0.11707057296052201</v>
      </c>
    </row>
    <row r="251" spans="2:50" x14ac:dyDescent="0.35">
      <c r="B251" t="s">
        <v>195</v>
      </c>
      <c r="C251" s="17">
        <v>0.52262395877425705</v>
      </c>
      <c r="D251" s="17">
        <v>0.50954798391033196</v>
      </c>
      <c r="E251" s="17">
        <v>0.536843615965508</v>
      </c>
      <c r="F251" s="17"/>
      <c r="G251" s="17">
        <v>0.48662376271406499</v>
      </c>
      <c r="H251" s="17">
        <v>0.55258036531353405</v>
      </c>
      <c r="I251" s="17">
        <v>0.51534926923746005</v>
      </c>
      <c r="J251" s="17">
        <v>0.53621311306973196</v>
      </c>
      <c r="K251" s="17">
        <v>0.49952495510189998</v>
      </c>
      <c r="L251" s="17">
        <v>0.52813873389461896</v>
      </c>
      <c r="M251" s="17"/>
      <c r="N251" s="17">
        <v>0.52437901459894298</v>
      </c>
      <c r="O251" s="17">
        <v>0.57641684172847496</v>
      </c>
      <c r="P251" s="17">
        <v>0.55581039178824199</v>
      </c>
      <c r="Q251" s="17">
        <v>0.437831367229922</v>
      </c>
      <c r="R251" s="17"/>
      <c r="S251" s="17">
        <v>0.471580268803797</v>
      </c>
      <c r="T251" s="17">
        <v>0.51204580572234903</v>
      </c>
      <c r="U251" s="17">
        <v>0.39951944376276799</v>
      </c>
      <c r="V251" s="17">
        <v>0.53016175795255105</v>
      </c>
      <c r="W251" s="17">
        <v>0.54674455025309998</v>
      </c>
      <c r="X251" s="17">
        <v>0.57048171537277004</v>
      </c>
      <c r="Y251" s="17">
        <v>0.56340265938960998</v>
      </c>
      <c r="Z251" s="17">
        <v>0.59888396651899301</v>
      </c>
      <c r="AA251" s="17">
        <v>0.57375345170405101</v>
      </c>
      <c r="AB251" s="17" t="s">
        <v>74</v>
      </c>
      <c r="AC251" s="17" t="s">
        <v>74</v>
      </c>
      <c r="AD251" s="17" t="s">
        <v>74</v>
      </c>
      <c r="AE251" s="17"/>
      <c r="AF251" s="17">
        <v>0.52999660063001497</v>
      </c>
      <c r="AG251" s="17">
        <v>0.53386258624961003</v>
      </c>
      <c r="AH251" s="17">
        <v>0.48542328876228402</v>
      </c>
      <c r="AI251" s="17"/>
      <c r="AJ251" s="17">
        <v>0.55850053318917603</v>
      </c>
      <c r="AK251" s="17">
        <v>0.48362230411391399</v>
      </c>
      <c r="AL251" s="17">
        <v>0.58804203959051204</v>
      </c>
      <c r="AM251" s="17">
        <v>0.43133245032554302</v>
      </c>
      <c r="AN251" s="17">
        <v>0.45596240173598701</v>
      </c>
      <c r="AO251" s="17"/>
      <c r="AP251" s="17">
        <v>0.58542580030107405</v>
      </c>
      <c r="AQ251" s="17">
        <v>0.51956779209315895</v>
      </c>
      <c r="AR251" s="17">
        <v>0.61334644328767296</v>
      </c>
      <c r="AS251" s="17"/>
      <c r="AT251" s="17">
        <v>0.53733399911820001</v>
      </c>
      <c r="AU251" s="17">
        <v>0.49206106799086602</v>
      </c>
      <c r="AV251" s="17"/>
      <c r="AW251" s="17">
        <v>0.57465477442929402</v>
      </c>
      <c r="AX251" s="17">
        <v>0.50612728337769597</v>
      </c>
    </row>
    <row r="252" spans="2:50" x14ac:dyDescent="0.35">
      <c r="B252" t="s">
        <v>196</v>
      </c>
      <c r="C252" s="17">
        <v>0.234669679088888</v>
      </c>
      <c r="D252" s="17">
        <v>0.26021213406859101</v>
      </c>
      <c r="E252" s="17">
        <v>0.21019473508817299</v>
      </c>
      <c r="F252" s="17"/>
      <c r="G252" s="17">
        <v>0.20870870746456699</v>
      </c>
      <c r="H252" s="17">
        <v>0.25740224824861202</v>
      </c>
      <c r="I252" s="17">
        <v>0.206221324310355</v>
      </c>
      <c r="J252" s="17">
        <v>0.22881231283040701</v>
      </c>
      <c r="K252" s="17">
        <v>0.305782995600135</v>
      </c>
      <c r="L252" s="17">
        <v>0.20539391736356399</v>
      </c>
      <c r="M252" s="17"/>
      <c r="N252" s="17">
        <v>0.24900834711379299</v>
      </c>
      <c r="O252" s="17">
        <v>0.20579978648709099</v>
      </c>
      <c r="P252" s="17">
        <v>0.20763478424645601</v>
      </c>
      <c r="Q252" s="17">
        <v>0.275653741516523</v>
      </c>
      <c r="R252" s="17"/>
      <c r="S252" s="17">
        <v>0.27196586943134399</v>
      </c>
      <c r="T252" s="17">
        <v>0.210134841548098</v>
      </c>
      <c r="U252" s="17">
        <v>0.28454691632429602</v>
      </c>
      <c r="V252" s="17">
        <v>0.186178391382609</v>
      </c>
      <c r="W252" s="17">
        <v>0.24661922018772001</v>
      </c>
      <c r="X252" s="17">
        <v>0.29708851946567699</v>
      </c>
      <c r="Y252" s="17">
        <v>0.211978382053811</v>
      </c>
      <c r="Z252" s="17">
        <v>0.22070924560464</v>
      </c>
      <c r="AA252" s="17">
        <v>0.18626648792007999</v>
      </c>
      <c r="AB252" s="17" t="s">
        <v>74</v>
      </c>
      <c r="AC252" s="17" t="s">
        <v>74</v>
      </c>
      <c r="AD252" s="17" t="s">
        <v>74</v>
      </c>
      <c r="AE252" s="17"/>
      <c r="AF252" s="17">
        <v>0.24026074755486099</v>
      </c>
      <c r="AG252" s="17">
        <v>0.23237842530634101</v>
      </c>
      <c r="AH252" s="17">
        <v>0.208819596059379</v>
      </c>
      <c r="AI252" s="17"/>
      <c r="AJ252" s="17">
        <v>0.214737432442523</v>
      </c>
      <c r="AK252" s="17">
        <v>0.259887236076077</v>
      </c>
      <c r="AL252" s="17">
        <v>0.184840850065525</v>
      </c>
      <c r="AM252" s="17">
        <v>0.32849310760917599</v>
      </c>
      <c r="AN252" s="17">
        <v>0.24996224483377999</v>
      </c>
      <c r="AO252" s="17"/>
      <c r="AP252" s="17">
        <v>0.208575712290307</v>
      </c>
      <c r="AQ252" s="17">
        <v>0.236931290618211</v>
      </c>
      <c r="AR252" s="17">
        <v>0.17723462449789101</v>
      </c>
      <c r="AS252" s="17"/>
      <c r="AT252" s="17">
        <v>0.23794982427953601</v>
      </c>
      <c r="AU252" s="17">
        <v>0.22899150368598301</v>
      </c>
      <c r="AV252" s="17"/>
      <c r="AW252" s="17">
        <v>0.22275566676936201</v>
      </c>
      <c r="AX252" s="17">
        <v>0.238447086600792</v>
      </c>
    </row>
    <row r="253" spans="2:50" x14ac:dyDescent="0.35">
      <c r="B253" t="s">
        <v>197</v>
      </c>
      <c r="C253" s="17">
        <v>7.1038011393615097E-2</v>
      </c>
      <c r="D253" s="17">
        <v>7.9721497483328796E-2</v>
      </c>
      <c r="E253" s="17">
        <v>6.0877158567042601E-2</v>
      </c>
      <c r="F253" s="17"/>
      <c r="G253" s="17">
        <v>0.134201378612714</v>
      </c>
      <c r="H253" s="17">
        <v>5.1600324694096499E-2</v>
      </c>
      <c r="I253" s="17">
        <v>8.6169605390794296E-2</v>
      </c>
      <c r="J253" s="17">
        <v>7.3074554641744296E-2</v>
      </c>
      <c r="K253" s="17">
        <v>5.08604684106213E-2</v>
      </c>
      <c r="L253" s="17">
        <v>5.8525101430297502E-2</v>
      </c>
      <c r="M253" s="17"/>
      <c r="N253" s="17">
        <v>7.2990743942074707E-2</v>
      </c>
      <c r="O253" s="17">
        <v>6.1721779877460699E-2</v>
      </c>
      <c r="P253" s="17">
        <v>6.6601325254203605E-2</v>
      </c>
      <c r="Q253" s="17">
        <v>8.33235970129583E-2</v>
      </c>
      <c r="R253" s="17"/>
      <c r="S253" s="17">
        <v>8.8472970955586094E-2</v>
      </c>
      <c r="T253" s="17">
        <v>8.9159915136851897E-2</v>
      </c>
      <c r="U253" s="17">
        <v>7.9208153665892803E-2</v>
      </c>
      <c r="V253" s="17">
        <v>0.114606529778548</v>
      </c>
      <c r="W253" s="17">
        <v>6.03824190591353E-2</v>
      </c>
      <c r="X253" s="17">
        <v>3.7556354269288598E-2</v>
      </c>
      <c r="Y253" s="17">
        <v>4.5737726873760001E-2</v>
      </c>
      <c r="Z253" s="17">
        <v>2.09100820786709E-2</v>
      </c>
      <c r="AA253" s="17">
        <v>5.5999939738532699E-2</v>
      </c>
      <c r="AB253" s="17" t="s">
        <v>74</v>
      </c>
      <c r="AC253" s="17" t="s">
        <v>74</v>
      </c>
      <c r="AD253" s="17" t="s">
        <v>74</v>
      </c>
      <c r="AE253" s="17"/>
      <c r="AF253" s="17">
        <v>5.3490739153864E-2</v>
      </c>
      <c r="AG253" s="17">
        <v>6.7533427092247203E-2</v>
      </c>
      <c r="AH253" s="17">
        <v>0.108415179159189</v>
      </c>
      <c r="AI253" s="17"/>
      <c r="AJ253" s="17">
        <v>6.1108123600228798E-2</v>
      </c>
      <c r="AK253" s="17">
        <v>7.4646496179121405E-2</v>
      </c>
      <c r="AL253" s="17">
        <v>7.1488815034008002E-2</v>
      </c>
      <c r="AM253" s="17">
        <v>0</v>
      </c>
      <c r="AN253" s="17">
        <v>0.104130392988195</v>
      </c>
      <c r="AO253" s="17"/>
      <c r="AP253" s="17">
        <v>3.7624965982722101E-2</v>
      </c>
      <c r="AQ253" s="17">
        <v>7.2511639931469002E-2</v>
      </c>
      <c r="AR253" s="17">
        <v>9.3528099481230698E-2</v>
      </c>
      <c r="AS253" s="17"/>
      <c r="AT253" s="17">
        <v>5.6581221093218503E-2</v>
      </c>
      <c r="AU253" s="17">
        <v>0.10167474110453301</v>
      </c>
      <c r="AV253" s="17"/>
      <c r="AW253" s="17">
        <v>4.99460179186689E-2</v>
      </c>
      <c r="AX253" s="17">
        <v>7.7725351683059204E-2</v>
      </c>
    </row>
    <row r="254" spans="2:50" x14ac:dyDescent="0.35">
      <c r="B254" t="s">
        <v>198</v>
      </c>
      <c r="C254" s="17">
        <v>1.46286277688123E-2</v>
      </c>
      <c r="D254" s="17">
        <v>6.7995352897759001E-3</v>
      </c>
      <c r="E254" s="17">
        <v>2.1998463601017301E-2</v>
      </c>
      <c r="F254" s="17"/>
      <c r="G254" s="17">
        <v>3.6892438332141397E-2</v>
      </c>
      <c r="H254" s="17">
        <v>7.3845192627858998E-3</v>
      </c>
      <c r="I254" s="17">
        <v>2.56450667150133E-2</v>
      </c>
      <c r="J254" s="17">
        <v>1.48395807173031E-2</v>
      </c>
      <c r="K254" s="17">
        <v>1.17452718508384E-2</v>
      </c>
      <c r="L254" s="17">
        <v>3.9890092543682504E-3</v>
      </c>
      <c r="M254" s="17"/>
      <c r="N254" s="17">
        <v>9.63505465502793E-3</v>
      </c>
      <c r="O254" s="17">
        <v>1.8395348115403099E-2</v>
      </c>
      <c r="P254" s="17">
        <v>1.51933773804415E-2</v>
      </c>
      <c r="Q254" s="17">
        <v>1.5776328254969801E-2</v>
      </c>
      <c r="R254" s="17"/>
      <c r="S254" s="17">
        <v>3.2652075236626797E-2</v>
      </c>
      <c r="T254" s="17">
        <v>1.25943947895892E-2</v>
      </c>
      <c r="U254" s="17">
        <v>0</v>
      </c>
      <c r="V254" s="17">
        <v>0</v>
      </c>
      <c r="W254" s="17">
        <v>0</v>
      </c>
      <c r="X254" s="17">
        <v>0</v>
      </c>
      <c r="Y254" s="17">
        <v>1.6064509474773499E-2</v>
      </c>
      <c r="Z254" s="17">
        <v>3.8902500438332301E-2</v>
      </c>
      <c r="AA254" s="17">
        <v>3.0713191283691099E-2</v>
      </c>
      <c r="AB254" s="17" t="s">
        <v>74</v>
      </c>
      <c r="AC254" s="17" t="s">
        <v>74</v>
      </c>
      <c r="AD254" s="17" t="s">
        <v>74</v>
      </c>
      <c r="AE254" s="17"/>
      <c r="AF254" s="17">
        <v>1.7085962806811801E-2</v>
      </c>
      <c r="AG254" s="17">
        <v>1.01193790484408E-2</v>
      </c>
      <c r="AH254" s="17">
        <v>1.25269504171623E-2</v>
      </c>
      <c r="AI254" s="17"/>
      <c r="AJ254" s="17">
        <v>4.9041808832333096E-3</v>
      </c>
      <c r="AK254" s="17">
        <v>1.4433300978316001E-2</v>
      </c>
      <c r="AL254" s="17">
        <v>0</v>
      </c>
      <c r="AM254" s="17">
        <v>0</v>
      </c>
      <c r="AN254" s="17">
        <v>3.7827370907774702E-2</v>
      </c>
      <c r="AO254" s="17"/>
      <c r="AP254" s="17">
        <v>4.6485371377312096E-3</v>
      </c>
      <c r="AQ254" s="17">
        <v>1.6437322109407002E-2</v>
      </c>
      <c r="AR254" s="17">
        <v>0</v>
      </c>
      <c r="AS254" s="17"/>
      <c r="AT254" s="17">
        <v>1.4069889991390199E-2</v>
      </c>
      <c r="AU254" s="17">
        <v>1.5873023698214299E-2</v>
      </c>
      <c r="AV254" s="17"/>
      <c r="AW254" s="17">
        <v>2.1229658274619902E-2</v>
      </c>
      <c r="AX254" s="17">
        <v>1.2535732315105101E-2</v>
      </c>
    </row>
    <row r="255" spans="2:50" x14ac:dyDescent="0.35">
      <c r="B255" t="s">
        <v>70</v>
      </c>
      <c r="C255" s="17">
        <v>4.1345857985234297E-2</v>
      </c>
      <c r="D255" s="17">
        <v>2.1768821638722499E-2</v>
      </c>
      <c r="E255" s="17">
        <v>5.9792780231315498E-2</v>
      </c>
      <c r="F255" s="17"/>
      <c r="G255" s="17">
        <v>1.52775643050323E-2</v>
      </c>
      <c r="H255" s="17">
        <v>9.4088020457946207E-3</v>
      </c>
      <c r="I255" s="17">
        <v>1.9058312008581799E-2</v>
      </c>
      <c r="J255" s="17">
        <v>6.2062808150447298E-2</v>
      </c>
      <c r="K255" s="17">
        <v>6.2590684914886799E-2</v>
      </c>
      <c r="L255" s="17">
        <v>6.2483880723001699E-2</v>
      </c>
      <c r="M255" s="17"/>
      <c r="N255" s="17">
        <v>3.5389782139795697E-2</v>
      </c>
      <c r="O255" s="17">
        <v>5.0080833825804603E-2</v>
      </c>
      <c r="P255" s="17">
        <v>2.4644322366432499E-2</v>
      </c>
      <c r="Q255" s="17">
        <v>4.6247387649121702E-2</v>
      </c>
      <c r="R255" s="17"/>
      <c r="S255" s="17">
        <v>3.8602071943205397E-2</v>
      </c>
      <c r="T255" s="17">
        <v>3.2858330726894598E-2</v>
      </c>
      <c r="U255" s="17">
        <v>6.7340142900762998E-2</v>
      </c>
      <c r="V255" s="17">
        <v>5.6389625783463397E-2</v>
      </c>
      <c r="W255" s="17">
        <v>3.7628799040507498E-2</v>
      </c>
      <c r="X255" s="17">
        <v>3.4004687297342899E-2</v>
      </c>
      <c r="Y255" s="17">
        <v>5.8003914230197302E-2</v>
      </c>
      <c r="Z255" s="17">
        <v>1.6922109476631898E-2</v>
      </c>
      <c r="AA255" s="17">
        <v>2.70513000808652E-2</v>
      </c>
      <c r="AB255" s="17" t="s">
        <v>74</v>
      </c>
      <c r="AC255" s="17" t="s">
        <v>74</v>
      </c>
      <c r="AD255" s="17" t="s">
        <v>74</v>
      </c>
      <c r="AE255" s="17"/>
      <c r="AF255" s="17">
        <v>3.8134728941552801E-2</v>
      </c>
      <c r="AG255" s="17">
        <v>4.3549696807700398E-2</v>
      </c>
      <c r="AH255" s="17">
        <v>4.87179384800418E-2</v>
      </c>
      <c r="AI255" s="17"/>
      <c r="AJ255" s="17">
        <v>3.5341280996111203E-2</v>
      </c>
      <c r="AK255" s="17">
        <v>3.4722305340147398E-2</v>
      </c>
      <c r="AL255" s="17">
        <v>0.10991540151015999</v>
      </c>
      <c r="AM255" s="17">
        <v>5.3101533730863397E-2</v>
      </c>
      <c r="AN255" s="17">
        <v>5.0052690461764401E-2</v>
      </c>
      <c r="AO255" s="17"/>
      <c r="AP255" s="17">
        <v>2.1521799542208699E-2</v>
      </c>
      <c r="AQ255" s="17">
        <v>3.3843348693397897E-2</v>
      </c>
      <c r="AR255" s="17">
        <v>6.0800841762357102E-2</v>
      </c>
      <c r="AS255" s="17"/>
      <c r="AT255" s="17">
        <v>2.38343104969004E-2</v>
      </c>
      <c r="AU255" s="17">
        <v>7.8229281660829E-2</v>
      </c>
      <c r="AV255" s="17"/>
      <c r="AW255" s="17">
        <v>2.0062179717895898E-2</v>
      </c>
      <c r="AX255" s="17">
        <v>4.8093973062825403E-2</v>
      </c>
    </row>
    <row r="256" spans="2:50"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row>
    <row r="257" spans="2:50" x14ac:dyDescent="0.35">
      <c r="B257" s="6" t="s">
        <v>201</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row>
    <row r="258" spans="2:50" x14ac:dyDescent="0.35">
      <c r="B258" s="24" t="s">
        <v>76</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row>
    <row r="259" spans="2:50" x14ac:dyDescent="0.35">
      <c r="B259" t="s">
        <v>194</v>
      </c>
      <c r="C259" s="17">
        <v>8.2706039738078399E-2</v>
      </c>
      <c r="D259" s="17">
        <v>7.9439447698214996E-2</v>
      </c>
      <c r="E259" s="17">
        <v>8.6074807199439093E-2</v>
      </c>
      <c r="F259" s="17"/>
      <c r="G259" s="17">
        <v>0.11908884268197301</v>
      </c>
      <c r="H259" s="17">
        <v>0.122584526376515</v>
      </c>
      <c r="I259" s="17">
        <v>9.9430865627663095E-2</v>
      </c>
      <c r="J259" s="17">
        <v>5.73085323573971E-2</v>
      </c>
      <c r="K259" s="17">
        <v>6.8681264396162997E-2</v>
      </c>
      <c r="L259" s="17">
        <v>5.3507478020743099E-2</v>
      </c>
      <c r="M259" s="17"/>
      <c r="N259" s="17">
        <v>7.1764017178276407E-2</v>
      </c>
      <c r="O259" s="17">
        <v>6.3763090883124304E-2</v>
      </c>
      <c r="P259" s="17">
        <v>7.7099013172488101E-2</v>
      </c>
      <c r="Q259" s="17">
        <v>0.11999440781371</v>
      </c>
      <c r="R259" s="17"/>
      <c r="S259" s="17">
        <v>0.102573362603594</v>
      </c>
      <c r="T259" s="17">
        <v>7.5183908405693695E-2</v>
      </c>
      <c r="U259" s="17">
        <v>8.80601614778143E-2</v>
      </c>
      <c r="V259" s="17">
        <v>4.2518855754691401E-2</v>
      </c>
      <c r="W259" s="17">
        <v>0.108578588969572</v>
      </c>
      <c r="X259" s="17">
        <v>0.113832544047293</v>
      </c>
      <c r="Y259" s="17">
        <v>5.7318953850018999E-2</v>
      </c>
      <c r="Z259" s="17">
        <v>8.2194425183506101E-2</v>
      </c>
      <c r="AA259" s="17">
        <v>7.5038704449338495E-2</v>
      </c>
      <c r="AB259" s="17" t="s">
        <v>74</v>
      </c>
      <c r="AC259" s="17" t="s">
        <v>74</v>
      </c>
      <c r="AD259" s="17" t="s">
        <v>74</v>
      </c>
      <c r="AE259" s="17"/>
      <c r="AF259" s="17">
        <v>8.38654354580778E-2</v>
      </c>
      <c r="AG259" s="17">
        <v>7.3451994311921703E-2</v>
      </c>
      <c r="AH259" s="17">
        <v>8.19876972941007E-2</v>
      </c>
      <c r="AI259" s="17"/>
      <c r="AJ259" s="17">
        <v>7.61186833751233E-2</v>
      </c>
      <c r="AK259" s="17">
        <v>9.1419447948350205E-2</v>
      </c>
      <c r="AL259" s="17">
        <v>3.8873123196329101E-2</v>
      </c>
      <c r="AM259" s="17">
        <v>6.7112663237874098E-2</v>
      </c>
      <c r="AN259" s="17">
        <v>7.6366534984032397E-2</v>
      </c>
      <c r="AO259" s="17"/>
      <c r="AP259" s="17">
        <v>7.58144392758031E-2</v>
      </c>
      <c r="AQ259" s="17">
        <v>0.110075228991261</v>
      </c>
      <c r="AR259" s="17">
        <v>8.3713821852478706E-2</v>
      </c>
      <c r="AS259" s="17"/>
      <c r="AT259" s="17">
        <v>7.4772326993197497E-2</v>
      </c>
      <c r="AU259" s="17">
        <v>9.7074132393955806E-2</v>
      </c>
      <c r="AV259" s="17"/>
      <c r="AW259" s="17">
        <v>8.4428811228620698E-2</v>
      </c>
      <c r="AX259" s="17">
        <v>8.2159824928563399E-2</v>
      </c>
    </row>
    <row r="260" spans="2:50" x14ac:dyDescent="0.35">
      <c r="B260" t="s">
        <v>195</v>
      </c>
      <c r="C260" s="17">
        <v>0.49302243646575</v>
      </c>
      <c r="D260" s="17">
        <v>0.49208436653946203</v>
      </c>
      <c r="E260" s="17">
        <v>0.495789653786744</v>
      </c>
      <c r="F260" s="17"/>
      <c r="G260" s="17">
        <v>0.42233672692913998</v>
      </c>
      <c r="H260" s="17">
        <v>0.56667063843639398</v>
      </c>
      <c r="I260" s="17">
        <v>0.478316052207577</v>
      </c>
      <c r="J260" s="17">
        <v>0.48522227880594498</v>
      </c>
      <c r="K260" s="17">
        <v>0.41748622090249099</v>
      </c>
      <c r="L260" s="17">
        <v>0.53876949728780699</v>
      </c>
      <c r="M260" s="17"/>
      <c r="N260" s="17">
        <v>0.54871482887843903</v>
      </c>
      <c r="O260" s="17">
        <v>0.52943248053774705</v>
      </c>
      <c r="P260" s="17">
        <v>0.47801891797169699</v>
      </c>
      <c r="Q260" s="17">
        <v>0.41444777396556498</v>
      </c>
      <c r="R260" s="17"/>
      <c r="S260" s="17">
        <v>0.47423441561409801</v>
      </c>
      <c r="T260" s="17">
        <v>0.52018834022272098</v>
      </c>
      <c r="U260" s="17">
        <v>0.37842747287295397</v>
      </c>
      <c r="V260" s="17">
        <v>0.48526673494512301</v>
      </c>
      <c r="W260" s="17">
        <v>0.46871748269804397</v>
      </c>
      <c r="X260" s="17">
        <v>0.50364461909078795</v>
      </c>
      <c r="Y260" s="17">
        <v>0.49730529461176898</v>
      </c>
      <c r="Z260" s="17">
        <v>0.58793574747736499</v>
      </c>
      <c r="AA260" s="17">
        <v>0.54714004642638103</v>
      </c>
      <c r="AB260" s="17" t="s">
        <v>74</v>
      </c>
      <c r="AC260" s="17" t="s">
        <v>74</v>
      </c>
      <c r="AD260" s="17" t="s">
        <v>74</v>
      </c>
      <c r="AE260" s="17"/>
      <c r="AF260" s="17">
        <v>0.47108334508333399</v>
      </c>
      <c r="AG260" s="17">
        <v>0.55063839425650496</v>
      </c>
      <c r="AH260" s="17">
        <v>0.46377564999179099</v>
      </c>
      <c r="AI260" s="17"/>
      <c r="AJ260" s="17">
        <v>0.52200879293839098</v>
      </c>
      <c r="AK260" s="17">
        <v>0.52551152889721897</v>
      </c>
      <c r="AL260" s="17">
        <v>0.54439590322280695</v>
      </c>
      <c r="AM260" s="17">
        <v>0.190228305670676</v>
      </c>
      <c r="AN260" s="17">
        <v>0.40948596303489099</v>
      </c>
      <c r="AO260" s="17"/>
      <c r="AP260" s="17">
        <v>0.56239417548447102</v>
      </c>
      <c r="AQ260" s="17">
        <v>0.52934562342594704</v>
      </c>
      <c r="AR260" s="17">
        <v>0.50247805341436103</v>
      </c>
      <c r="AS260" s="17"/>
      <c r="AT260" s="17">
        <v>0.53404779912381095</v>
      </c>
      <c r="AU260" s="17">
        <v>0.407198445256168</v>
      </c>
      <c r="AV260" s="17"/>
      <c r="AW260" s="17">
        <v>0.53576509817983198</v>
      </c>
      <c r="AX260" s="17">
        <v>0.47947062477482699</v>
      </c>
    </row>
    <row r="261" spans="2:50" x14ac:dyDescent="0.35">
      <c r="B261" t="s">
        <v>196</v>
      </c>
      <c r="C261" s="17">
        <v>0.290550463711367</v>
      </c>
      <c r="D261" s="17">
        <v>0.30802867815261298</v>
      </c>
      <c r="E261" s="17">
        <v>0.27382323971425898</v>
      </c>
      <c r="F261" s="17"/>
      <c r="G261" s="17">
        <v>0.26340623425083598</v>
      </c>
      <c r="H261" s="17">
        <v>0.22498559118786299</v>
      </c>
      <c r="I261" s="17">
        <v>0.30299201932536601</v>
      </c>
      <c r="J261" s="17">
        <v>0.31627595129897101</v>
      </c>
      <c r="K261" s="17">
        <v>0.339199817234903</v>
      </c>
      <c r="L261" s="17">
        <v>0.28989646010600501</v>
      </c>
      <c r="M261" s="17"/>
      <c r="N261" s="17">
        <v>0.26842204870178199</v>
      </c>
      <c r="O261" s="17">
        <v>0.27052612097988499</v>
      </c>
      <c r="P261" s="17">
        <v>0.33380869734725699</v>
      </c>
      <c r="Q261" s="17">
        <v>0.30060893862452898</v>
      </c>
      <c r="R261" s="17"/>
      <c r="S261" s="17">
        <v>0.27818993146571402</v>
      </c>
      <c r="T261" s="17">
        <v>0.26206140979400699</v>
      </c>
      <c r="U261" s="17">
        <v>0.381139513876463</v>
      </c>
      <c r="V261" s="17">
        <v>0.33241412374607698</v>
      </c>
      <c r="W261" s="17">
        <v>0.33999700441356301</v>
      </c>
      <c r="X261" s="17">
        <v>0.28430104896643299</v>
      </c>
      <c r="Y261" s="17">
        <v>0.27017872433008999</v>
      </c>
      <c r="Z261" s="17">
        <v>0.22951491396617199</v>
      </c>
      <c r="AA261" s="17">
        <v>0.24486357510908899</v>
      </c>
      <c r="AB261" s="17" t="s">
        <v>74</v>
      </c>
      <c r="AC261" s="17" t="s">
        <v>74</v>
      </c>
      <c r="AD261" s="17" t="s">
        <v>74</v>
      </c>
      <c r="AE261" s="17"/>
      <c r="AF261" s="17">
        <v>0.32011727536095502</v>
      </c>
      <c r="AG261" s="17">
        <v>0.26726776910414801</v>
      </c>
      <c r="AH261" s="17">
        <v>0.27181343057355201</v>
      </c>
      <c r="AI261" s="17"/>
      <c r="AJ261" s="17">
        <v>0.30392780903474997</v>
      </c>
      <c r="AK261" s="17">
        <v>0.26799040634614701</v>
      </c>
      <c r="AL261" s="17">
        <v>0.246515916451787</v>
      </c>
      <c r="AM261" s="17">
        <v>0.37155756779329902</v>
      </c>
      <c r="AN261" s="17">
        <v>0.29115990909794098</v>
      </c>
      <c r="AO261" s="17"/>
      <c r="AP261" s="17">
        <v>0.27384959021180399</v>
      </c>
      <c r="AQ261" s="17">
        <v>0.23756871296391099</v>
      </c>
      <c r="AR261" s="17">
        <v>0.26148137658447601</v>
      </c>
      <c r="AS261" s="17"/>
      <c r="AT261" s="17">
        <v>0.28692731927592702</v>
      </c>
      <c r="AU261" s="17">
        <v>0.299613164764996</v>
      </c>
      <c r="AV261" s="17"/>
      <c r="AW261" s="17">
        <v>0.28580855859935</v>
      </c>
      <c r="AX261" s="17">
        <v>0.29205391255047197</v>
      </c>
    </row>
    <row r="262" spans="2:50" x14ac:dyDescent="0.35">
      <c r="B262" t="s">
        <v>197</v>
      </c>
      <c r="C262" s="17">
        <v>6.4195766163068005E-2</v>
      </c>
      <c r="D262" s="17">
        <v>7.0270861634584403E-2</v>
      </c>
      <c r="E262" s="17">
        <v>5.6445360446030497E-2</v>
      </c>
      <c r="F262" s="17"/>
      <c r="G262" s="17">
        <v>0.145558119140315</v>
      </c>
      <c r="H262" s="17">
        <v>6.8215861301649E-2</v>
      </c>
      <c r="I262" s="17">
        <v>6.8799423613187805E-2</v>
      </c>
      <c r="J262" s="17">
        <v>5.7857686856983399E-2</v>
      </c>
      <c r="K262" s="17">
        <v>3.1343700703624397E-2</v>
      </c>
      <c r="L262" s="17">
        <v>4.8546988692354701E-2</v>
      </c>
      <c r="M262" s="17"/>
      <c r="N262" s="17">
        <v>6.0894009489494298E-2</v>
      </c>
      <c r="O262" s="17">
        <v>6.9955177091229795E-2</v>
      </c>
      <c r="P262" s="17">
        <v>5.3178348724758601E-2</v>
      </c>
      <c r="Q262" s="17">
        <v>7.2207696157686393E-2</v>
      </c>
      <c r="R262" s="17"/>
      <c r="S262" s="17">
        <v>7.6203736238615802E-2</v>
      </c>
      <c r="T262" s="17">
        <v>5.9380371857500003E-2</v>
      </c>
      <c r="U262" s="17">
        <v>7.1063084228394802E-2</v>
      </c>
      <c r="V262" s="17">
        <v>5.7362269551442899E-2</v>
      </c>
      <c r="W262" s="17">
        <v>4.9105051302981602E-2</v>
      </c>
      <c r="X262" s="17">
        <v>4.2323532239235802E-2</v>
      </c>
      <c r="Y262" s="17">
        <v>0.10578344094864101</v>
      </c>
      <c r="Z262" s="17">
        <v>6.7243669847073403E-2</v>
      </c>
      <c r="AA262" s="17">
        <v>5.12839583945938E-2</v>
      </c>
      <c r="AB262" s="17" t="s">
        <v>74</v>
      </c>
      <c r="AC262" s="17" t="s">
        <v>74</v>
      </c>
      <c r="AD262" s="17" t="s">
        <v>74</v>
      </c>
      <c r="AE262" s="17"/>
      <c r="AF262" s="17">
        <v>5.6344985586781998E-2</v>
      </c>
      <c r="AG262" s="17">
        <v>4.84827432067809E-2</v>
      </c>
      <c r="AH262" s="17">
        <v>8.2503442773255095E-2</v>
      </c>
      <c r="AI262" s="17"/>
      <c r="AJ262" s="17">
        <v>4.7661669810691497E-2</v>
      </c>
      <c r="AK262" s="17">
        <v>6.3511366668807107E-2</v>
      </c>
      <c r="AL262" s="17">
        <v>5.9233290999578497E-2</v>
      </c>
      <c r="AM262" s="17">
        <v>0.15509676909109199</v>
      </c>
      <c r="AN262" s="17">
        <v>9.67262167227049E-2</v>
      </c>
      <c r="AO262" s="17"/>
      <c r="AP262" s="17">
        <v>4.9543403210813797E-2</v>
      </c>
      <c r="AQ262" s="17">
        <v>6.0154975475870003E-2</v>
      </c>
      <c r="AR262" s="17">
        <v>9.3267399224931394E-2</v>
      </c>
      <c r="AS262" s="17"/>
      <c r="AT262" s="17">
        <v>5.0227048618566597E-2</v>
      </c>
      <c r="AU262" s="17">
        <v>9.3775616465279404E-2</v>
      </c>
      <c r="AV262" s="17"/>
      <c r="AW262" s="17">
        <v>5.0185567982069801E-2</v>
      </c>
      <c r="AX262" s="17">
        <v>6.8637781701816197E-2</v>
      </c>
    </row>
    <row r="263" spans="2:50" x14ac:dyDescent="0.35">
      <c r="B263" t="s">
        <v>198</v>
      </c>
      <c r="C263" s="17">
        <v>1.2926352551915401E-2</v>
      </c>
      <c r="D263" s="17">
        <v>1.4964583842426601E-2</v>
      </c>
      <c r="E263" s="17">
        <v>1.10718676339408E-2</v>
      </c>
      <c r="F263" s="17"/>
      <c r="G263" s="17">
        <v>2.4905852378383699E-2</v>
      </c>
      <c r="H263" s="17">
        <v>4.5791725887271897E-3</v>
      </c>
      <c r="I263" s="17">
        <v>1.6899756647970401E-2</v>
      </c>
      <c r="J263" s="17">
        <v>2.3299842124027699E-2</v>
      </c>
      <c r="K263" s="17">
        <v>1.7864937427405001E-2</v>
      </c>
      <c r="L263" s="17">
        <v>0</v>
      </c>
      <c r="M263" s="17"/>
      <c r="N263" s="17">
        <v>5.9711926298782201E-3</v>
      </c>
      <c r="O263" s="17">
        <v>1.1355620213385599E-2</v>
      </c>
      <c r="P263" s="17">
        <v>1.30118643594385E-2</v>
      </c>
      <c r="Q263" s="17">
        <v>2.2111632025810402E-2</v>
      </c>
      <c r="R263" s="17"/>
      <c r="S263" s="17">
        <v>1.47302833802209E-2</v>
      </c>
      <c r="T263" s="17">
        <v>2.3312600737624999E-2</v>
      </c>
      <c r="U263" s="17">
        <v>7.7204977531749996E-3</v>
      </c>
      <c r="V263" s="17">
        <v>1.04080608289888E-2</v>
      </c>
      <c r="W263" s="17">
        <v>1.10780519545567E-2</v>
      </c>
      <c r="X263" s="17">
        <v>0</v>
      </c>
      <c r="Y263" s="17">
        <v>8.0322547373867705E-3</v>
      </c>
      <c r="Z263" s="17">
        <v>0</v>
      </c>
      <c r="AA263" s="17">
        <v>2.4186133170842599E-2</v>
      </c>
      <c r="AB263" s="17" t="s">
        <v>74</v>
      </c>
      <c r="AC263" s="17" t="s">
        <v>74</v>
      </c>
      <c r="AD263" s="17" t="s">
        <v>74</v>
      </c>
      <c r="AE263" s="17"/>
      <c r="AF263" s="17">
        <v>1.27619843985451E-2</v>
      </c>
      <c r="AG263" s="17">
        <v>8.5886196846274195E-3</v>
      </c>
      <c r="AH263" s="17">
        <v>2.4772605604723202E-2</v>
      </c>
      <c r="AI263" s="17"/>
      <c r="AJ263" s="17">
        <v>5.16090662792432E-3</v>
      </c>
      <c r="AK263" s="17">
        <v>1.7722705577196799E-2</v>
      </c>
      <c r="AL263" s="17">
        <v>1.37824465549801E-2</v>
      </c>
      <c r="AM263" s="17">
        <v>0</v>
      </c>
      <c r="AN263" s="17">
        <v>2.7302328545472099E-2</v>
      </c>
      <c r="AO263" s="17"/>
      <c r="AP263" s="17">
        <v>0</v>
      </c>
      <c r="AQ263" s="17">
        <v>2.06774714812792E-2</v>
      </c>
      <c r="AR263" s="17">
        <v>0</v>
      </c>
      <c r="AS263" s="17"/>
      <c r="AT263" s="17">
        <v>1.0854395042122199E-2</v>
      </c>
      <c r="AU263" s="17">
        <v>1.7331165786389699E-2</v>
      </c>
      <c r="AV263" s="17"/>
      <c r="AW263" s="17">
        <v>2.00317825318116E-2</v>
      </c>
      <c r="AX263" s="17">
        <v>1.06735342853621E-2</v>
      </c>
    </row>
    <row r="264" spans="2:50" x14ac:dyDescent="0.35">
      <c r="B264" t="s">
        <v>70</v>
      </c>
      <c r="C264" s="17">
        <v>5.6598941369820702E-2</v>
      </c>
      <c r="D264" s="17">
        <v>3.5212062132698903E-2</v>
      </c>
      <c r="E264" s="17">
        <v>7.6795071219586897E-2</v>
      </c>
      <c r="F264" s="17"/>
      <c r="G264" s="17">
        <v>2.4704224619351602E-2</v>
      </c>
      <c r="H264" s="17">
        <v>1.2964210108851701E-2</v>
      </c>
      <c r="I264" s="17">
        <v>3.35618825782356E-2</v>
      </c>
      <c r="J264" s="17">
        <v>6.0035708556675699E-2</v>
      </c>
      <c r="K264" s="17">
        <v>0.12542405933541301</v>
      </c>
      <c r="L264" s="17">
        <v>6.9279575893090001E-2</v>
      </c>
      <c r="M264" s="17"/>
      <c r="N264" s="17">
        <v>4.4233903122130602E-2</v>
      </c>
      <c r="O264" s="17">
        <v>5.4967510294627799E-2</v>
      </c>
      <c r="P264" s="17">
        <v>4.4883158424360602E-2</v>
      </c>
      <c r="Q264" s="17">
        <v>7.0629551412699595E-2</v>
      </c>
      <c r="R264" s="17"/>
      <c r="S264" s="17">
        <v>5.4068270697757E-2</v>
      </c>
      <c r="T264" s="17">
        <v>5.9873368982453101E-2</v>
      </c>
      <c r="U264" s="17">
        <v>7.3589269791198494E-2</v>
      </c>
      <c r="V264" s="17">
        <v>7.2029955173676705E-2</v>
      </c>
      <c r="W264" s="17">
        <v>2.25238206612835E-2</v>
      </c>
      <c r="X264" s="17">
        <v>5.5898255656249798E-2</v>
      </c>
      <c r="Y264" s="17">
        <v>6.1381331522093997E-2</v>
      </c>
      <c r="Z264" s="17">
        <v>3.3111243525883897E-2</v>
      </c>
      <c r="AA264" s="17">
        <v>5.7487582449755499E-2</v>
      </c>
      <c r="AB264" s="17" t="s">
        <v>74</v>
      </c>
      <c r="AC264" s="17" t="s">
        <v>74</v>
      </c>
      <c r="AD264" s="17" t="s">
        <v>74</v>
      </c>
      <c r="AE264" s="17"/>
      <c r="AF264" s="17">
        <v>5.58269741123062E-2</v>
      </c>
      <c r="AG264" s="17">
        <v>5.15704794360171E-2</v>
      </c>
      <c r="AH264" s="17">
        <v>7.5147173762578207E-2</v>
      </c>
      <c r="AI264" s="17"/>
      <c r="AJ264" s="17">
        <v>4.5122138213119098E-2</v>
      </c>
      <c r="AK264" s="17">
        <v>3.3844544562279803E-2</v>
      </c>
      <c r="AL264" s="17">
        <v>9.7199319574518897E-2</v>
      </c>
      <c r="AM264" s="17">
        <v>0.21600469420705801</v>
      </c>
      <c r="AN264" s="17">
        <v>9.8959047614958495E-2</v>
      </c>
      <c r="AO264" s="17"/>
      <c r="AP264" s="17">
        <v>3.8398391817107802E-2</v>
      </c>
      <c r="AQ264" s="17">
        <v>4.21779876617321E-2</v>
      </c>
      <c r="AR264" s="17">
        <v>5.9059348923752801E-2</v>
      </c>
      <c r="AS264" s="17"/>
      <c r="AT264" s="17">
        <v>4.3171110946375602E-2</v>
      </c>
      <c r="AU264" s="17">
        <v>8.5007475333210999E-2</v>
      </c>
      <c r="AV264" s="17"/>
      <c r="AW264" s="17">
        <v>2.3780181478316498E-2</v>
      </c>
      <c r="AX264" s="17">
        <v>6.7004321758959401E-2</v>
      </c>
    </row>
    <row r="265" spans="2:50" x14ac:dyDescent="0.35">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row>
    <row r="266" spans="2:50" x14ac:dyDescent="0.35">
      <c r="B266" s="6" t="s">
        <v>202</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row>
    <row r="267" spans="2:50" x14ac:dyDescent="0.35">
      <c r="B267" s="24" t="s">
        <v>76</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row>
    <row r="268" spans="2:50" x14ac:dyDescent="0.35">
      <c r="B268" t="s">
        <v>194</v>
      </c>
      <c r="C268" s="17">
        <v>6.2007500226209697E-2</v>
      </c>
      <c r="D268" s="17">
        <v>7.0658252521285603E-2</v>
      </c>
      <c r="E268" s="17">
        <v>5.4164015439197397E-2</v>
      </c>
      <c r="F268" s="17"/>
      <c r="G268" s="17">
        <v>8.70422867719014E-2</v>
      </c>
      <c r="H268" s="17">
        <v>0.121830674041897</v>
      </c>
      <c r="I268" s="17">
        <v>9.4315794053922306E-2</v>
      </c>
      <c r="J268" s="17">
        <v>4.3029773354345199E-2</v>
      </c>
      <c r="K268" s="17">
        <v>2.45742159404841E-2</v>
      </c>
      <c r="L268" s="17">
        <v>2.3854109250328701E-2</v>
      </c>
      <c r="M268" s="17"/>
      <c r="N268" s="17">
        <v>6.5575424179394701E-2</v>
      </c>
      <c r="O268" s="17">
        <v>5.3851420246066498E-2</v>
      </c>
      <c r="P268" s="17">
        <v>6.1930277605329903E-2</v>
      </c>
      <c r="Q268" s="17">
        <v>6.7423842223818198E-2</v>
      </c>
      <c r="R268" s="17"/>
      <c r="S268" s="17">
        <v>8.8908738165358797E-2</v>
      </c>
      <c r="T268" s="17">
        <v>7.5084975346574198E-2</v>
      </c>
      <c r="U268" s="17">
        <v>5.5242046792026302E-2</v>
      </c>
      <c r="V268" s="17">
        <v>1.43598446768244E-2</v>
      </c>
      <c r="W268" s="17">
        <v>7.6443991278551102E-2</v>
      </c>
      <c r="X268" s="17">
        <v>0.103305770210319</v>
      </c>
      <c r="Y268" s="17">
        <v>1.8760837834317499E-2</v>
      </c>
      <c r="Z268" s="17">
        <v>2.7029198763318801E-2</v>
      </c>
      <c r="AA268" s="17">
        <v>6.1681358691113901E-2</v>
      </c>
      <c r="AB268" s="17" t="s">
        <v>74</v>
      </c>
      <c r="AC268" s="17" t="s">
        <v>74</v>
      </c>
      <c r="AD268" s="17" t="s">
        <v>74</v>
      </c>
      <c r="AE268" s="17"/>
      <c r="AF268" s="17">
        <v>5.7472157245520197E-2</v>
      </c>
      <c r="AG268" s="17">
        <v>6.9853227184224598E-2</v>
      </c>
      <c r="AH268" s="17">
        <v>5.3155420791458498E-2</v>
      </c>
      <c r="AI268" s="17"/>
      <c r="AJ268" s="17">
        <v>4.9013394666541997E-2</v>
      </c>
      <c r="AK268" s="17">
        <v>8.65781598245048E-2</v>
      </c>
      <c r="AL268" s="17">
        <v>5.8627352069670798E-2</v>
      </c>
      <c r="AM268" s="17">
        <v>0</v>
      </c>
      <c r="AN268" s="17">
        <v>3.8468304702348501E-2</v>
      </c>
      <c r="AO268" s="17"/>
      <c r="AP268" s="17">
        <v>7.67804994296796E-2</v>
      </c>
      <c r="AQ268" s="17">
        <v>8.00282614312086E-2</v>
      </c>
      <c r="AR268" s="17">
        <v>5.7580264720499E-2</v>
      </c>
      <c r="AS268" s="17"/>
      <c r="AT268" s="17">
        <v>6.6049678896566794E-2</v>
      </c>
      <c r="AU268" s="17">
        <v>5.1190023389755299E-2</v>
      </c>
      <c r="AV268" s="17"/>
      <c r="AW268" s="17">
        <v>7.6893012592011895E-2</v>
      </c>
      <c r="AX268" s="17">
        <v>5.7287961189224502E-2</v>
      </c>
    </row>
    <row r="269" spans="2:50" x14ac:dyDescent="0.35">
      <c r="B269" t="s">
        <v>195</v>
      </c>
      <c r="C269" s="17">
        <v>0.26084292104846801</v>
      </c>
      <c r="D269" s="17">
        <v>0.26779028898956903</v>
      </c>
      <c r="E269" s="17">
        <v>0.25535328957057701</v>
      </c>
      <c r="F269" s="17"/>
      <c r="G269" s="17">
        <v>0.161734980320796</v>
      </c>
      <c r="H269" s="17">
        <v>0.27495046464105499</v>
      </c>
      <c r="I269" s="17">
        <v>0.33229497849021999</v>
      </c>
      <c r="J269" s="17">
        <v>0.25498553129059998</v>
      </c>
      <c r="K269" s="17">
        <v>0.210294222513976</v>
      </c>
      <c r="L269" s="17">
        <v>0.28363841128950601</v>
      </c>
      <c r="M269" s="17"/>
      <c r="N269" s="17">
        <v>0.29028672842349501</v>
      </c>
      <c r="O269" s="17">
        <v>0.22762344489349901</v>
      </c>
      <c r="P269" s="17">
        <v>0.31677573611215099</v>
      </c>
      <c r="Q269" s="17">
        <v>0.21763811196865199</v>
      </c>
      <c r="R269" s="17"/>
      <c r="S269" s="17">
        <v>0.26920020314436799</v>
      </c>
      <c r="T269" s="17">
        <v>0.22823696733889101</v>
      </c>
      <c r="U269" s="17">
        <v>0.14864621243796</v>
      </c>
      <c r="V269" s="17">
        <v>0.21577349549801</v>
      </c>
      <c r="W269" s="17">
        <v>0.272589611288794</v>
      </c>
      <c r="X269" s="17">
        <v>0.357996325235096</v>
      </c>
      <c r="Y269" s="17">
        <v>0.25773288659398003</v>
      </c>
      <c r="Z269" s="17">
        <v>0.35455241480417499</v>
      </c>
      <c r="AA269" s="17">
        <v>0.298923115487154</v>
      </c>
      <c r="AB269" s="17" t="s">
        <v>74</v>
      </c>
      <c r="AC269" s="17" t="s">
        <v>74</v>
      </c>
      <c r="AD269" s="17" t="s">
        <v>74</v>
      </c>
      <c r="AE269" s="17"/>
      <c r="AF269" s="17">
        <v>0.25663282292185302</v>
      </c>
      <c r="AG269" s="17">
        <v>0.27048932525606401</v>
      </c>
      <c r="AH269" s="17">
        <v>0.30126614526700202</v>
      </c>
      <c r="AI269" s="17"/>
      <c r="AJ269" s="17">
        <v>0.27656429539925398</v>
      </c>
      <c r="AK269" s="17">
        <v>0.29621995057579398</v>
      </c>
      <c r="AL269" s="17">
        <v>0.16473900305978001</v>
      </c>
      <c r="AM269" s="17">
        <v>0.195622442373068</v>
      </c>
      <c r="AN269" s="17">
        <v>0.23317202792137101</v>
      </c>
      <c r="AO269" s="17"/>
      <c r="AP269" s="17">
        <v>0.32346476347925202</v>
      </c>
      <c r="AQ269" s="17">
        <v>0.28453926903512899</v>
      </c>
      <c r="AR269" s="17">
        <v>0.19599018429988599</v>
      </c>
      <c r="AS269" s="17"/>
      <c r="AT269" s="17">
        <v>0.282447325339299</v>
      </c>
      <c r="AU269" s="17">
        <v>0.21692205203717599</v>
      </c>
      <c r="AV269" s="17"/>
      <c r="AW269" s="17">
        <v>0.33653150995444397</v>
      </c>
      <c r="AX269" s="17">
        <v>0.23684540982965699</v>
      </c>
    </row>
    <row r="270" spans="2:50" x14ac:dyDescent="0.35">
      <c r="B270" t="s">
        <v>196</v>
      </c>
      <c r="C270" s="17">
        <v>0.32111278814280098</v>
      </c>
      <c r="D270" s="17">
        <v>0.34144905956483601</v>
      </c>
      <c r="E270" s="17">
        <v>0.30334675241756998</v>
      </c>
      <c r="F270" s="17"/>
      <c r="G270" s="17">
        <v>0.249057545823474</v>
      </c>
      <c r="H270" s="17">
        <v>0.32155994039440799</v>
      </c>
      <c r="I270" s="17">
        <v>0.281078278004603</v>
      </c>
      <c r="J270" s="17">
        <v>0.33433888588268001</v>
      </c>
      <c r="K270" s="17">
        <v>0.39485821781359898</v>
      </c>
      <c r="L270" s="17">
        <v>0.32132544817492797</v>
      </c>
      <c r="M270" s="17"/>
      <c r="N270" s="17">
        <v>0.32559482795134598</v>
      </c>
      <c r="O270" s="17">
        <v>0.36049855602445202</v>
      </c>
      <c r="P270" s="17">
        <v>0.26356821935881702</v>
      </c>
      <c r="Q270" s="17">
        <v>0.32978885901764998</v>
      </c>
      <c r="R270" s="17"/>
      <c r="S270" s="17">
        <v>0.27831799860419798</v>
      </c>
      <c r="T270" s="17">
        <v>0.30831010430085698</v>
      </c>
      <c r="U270" s="17">
        <v>0.38575404866299901</v>
      </c>
      <c r="V270" s="17">
        <v>0.38546007873608101</v>
      </c>
      <c r="W270" s="17">
        <v>0.32865179203431899</v>
      </c>
      <c r="X270" s="17">
        <v>0.31608972118256601</v>
      </c>
      <c r="Y270" s="17">
        <v>0.30386521421173301</v>
      </c>
      <c r="Z270" s="17">
        <v>0.302868701176009</v>
      </c>
      <c r="AA270" s="17">
        <v>0.30230181483621299</v>
      </c>
      <c r="AB270" s="17" t="s">
        <v>74</v>
      </c>
      <c r="AC270" s="17" t="s">
        <v>74</v>
      </c>
      <c r="AD270" s="17" t="s">
        <v>74</v>
      </c>
      <c r="AE270" s="17"/>
      <c r="AF270" s="17">
        <v>0.31737455516312202</v>
      </c>
      <c r="AG270" s="17">
        <v>0.34315426229804702</v>
      </c>
      <c r="AH270" s="17">
        <v>0.306500614043901</v>
      </c>
      <c r="AI270" s="17"/>
      <c r="AJ270" s="17">
        <v>0.35144157968482498</v>
      </c>
      <c r="AK270" s="17">
        <v>0.257588591110952</v>
      </c>
      <c r="AL270" s="17">
        <v>0.45833157036762201</v>
      </c>
      <c r="AM270" s="17">
        <v>0.217652003539473</v>
      </c>
      <c r="AN270" s="17">
        <v>0.31250320622132599</v>
      </c>
      <c r="AO270" s="17"/>
      <c r="AP270" s="17">
        <v>0.327562923113914</v>
      </c>
      <c r="AQ270" s="17">
        <v>0.29473676496884299</v>
      </c>
      <c r="AR270" s="17">
        <v>0.45224940788127999</v>
      </c>
      <c r="AS270" s="17"/>
      <c r="AT270" s="17">
        <v>0.335468144593981</v>
      </c>
      <c r="AU270" s="17">
        <v>0.29267917982749703</v>
      </c>
      <c r="AV270" s="17"/>
      <c r="AW270" s="17">
        <v>0.32568453101143202</v>
      </c>
      <c r="AX270" s="17">
        <v>0.319663290241396</v>
      </c>
    </row>
    <row r="271" spans="2:50" x14ac:dyDescent="0.35">
      <c r="B271" t="s">
        <v>197</v>
      </c>
      <c r="C271" s="17">
        <v>0.22025711641165699</v>
      </c>
      <c r="D271" s="17">
        <v>0.201083774678468</v>
      </c>
      <c r="E271" s="17">
        <v>0.23517778232094599</v>
      </c>
      <c r="F271" s="17"/>
      <c r="G271" s="17">
        <v>0.34236027018635901</v>
      </c>
      <c r="H271" s="17">
        <v>0.15321211373972499</v>
      </c>
      <c r="I271" s="17">
        <v>0.191499751765381</v>
      </c>
      <c r="J271" s="17">
        <v>0.236678171114972</v>
      </c>
      <c r="K271" s="17">
        <v>0.20542135794192801</v>
      </c>
      <c r="L271" s="17">
        <v>0.232711760583381</v>
      </c>
      <c r="M271" s="17"/>
      <c r="N271" s="17">
        <v>0.21796594518552101</v>
      </c>
      <c r="O271" s="17">
        <v>0.220265409957735</v>
      </c>
      <c r="P271" s="17">
        <v>0.21450691074897801</v>
      </c>
      <c r="Q271" s="17">
        <v>0.22606850100522599</v>
      </c>
      <c r="R271" s="17"/>
      <c r="S271" s="17">
        <v>0.22874144691892501</v>
      </c>
      <c r="T271" s="17">
        <v>0.20383137241670701</v>
      </c>
      <c r="U271" s="17">
        <v>0.28427568766774902</v>
      </c>
      <c r="V271" s="17">
        <v>0.24429051886488601</v>
      </c>
      <c r="W271" s="17">
        <v>0.18096796242899599</v>
      </c>
      <c r="X271" s="17">
        <v>9.3586218931539997E-2</v>
      </c>
      <c r="Y271" s="17">
        <v>0.324169319029251</v>
      </c>
      <c r="Z271" s="17">
        <v>0.23909930859232401</v>
      </c>
      <c r="AA271" s="17">
        <v>0.20283844306074</v>
      </c>
      <c r="AB271" s="17" t="s">
        <v>74</v>
      </c>
      <c r="AC271" s="17" t="s">
        <v>74</v>
      </c>
      <c r="AD271" s="17" t="s">
        <v>74</v>
      </c>
      <c r="AE271" s="17"/>
      <c r="AF271" s="17">
        <v>0.240059787860088</v>
      </c>
      <c r="AG271" s="17">
        <v>0.19914175233377199</v>
      </c>
      <c r="AH271" s="17">
        <v>0.15240521729005499</v>
      </c>
      <c r="AI271" s="17"/>
      <c r="AJ271" s="17">
        <v>0.222078419676046</v>
      </c>
      <c r="AK271" s="17">
        <v>0.235931952652986</v>
      </c>
      <c r="AL271" s="17">
        <v>0.15457847409039399</v>
      </c>
      <c r="AM271" s="17">
        <v>0.28795345765375402</v>
      </c>
      <c r="AN271" s="17">
        <v>0.19438554333640501</v>
      </c>
      <c r="AO271" s="17"/>
      <c r="AP271" s="17">
        <v>0.19686210784636399</v>
      </c>
      <c r="AQ271" s="17">
        <v>0.22677939877316999</v>
      </c>
      <c r="AR271" s="17">
        <v>0.18096044037122999</v>
      </c>
      <c r="AS271" s="17"/>
      <c r="AT271" s="17">
        <v>0.20531366067335699</v>
      </c>
      <c r="AU271" s="17">
        <v>0.25026110581178101</v>
      </c>
      <c r="AV271" s="17"/>
      <c r="AW271" s="17">
        <v>0.182687159844273</v>
      </c>
      <c r="AX271" s="17">
        <v>0.23216889158474099</v>
      </c>
    </row>
    <row r="272" spans="2:50" x14ac:dyDescent="0.35">
      <c r="B272" t="s">
        <v>198</v>
      </c>
      <c r="C272" s="17">
        <v>7.9174976334726102E-2</v>
      </c>
      <c r="D272" s="17">
        <v>7.6424292271857597E-2</v>
      </c>
      <c r="E272" s="17">
        <v>8.2048253509038896E-2</v>
      </c>
      <c r="F272" s="17"/>
      <c r="G272" s="17">
        <v>0.15980491689746901</v>
      </c>
      <c r="H272" s="17">
        <v>0.120267062726699</v>
      </c>
      <c r="I272" s="17">
        <v>6.1278466621617997E-2</v>
      </c>
      <c r="J272" s="17">
        <v>6.4298232772574404E-2</v>
      </c>
      <c r="K272" s="17">
        <v>6.6517944603276702E-2</v>
      </c>
      <c r="L272" s="17">
        <v>4.5057899221333901E-2</v>
      </c>
      <c r="M272" s="17"/>
      <c r="N272" s="17">
        <v>6.3587461324466493E-2</v>
      </c>
      <c r="O272" s="17">
        <v>8.4930236874098494E-2</v>
      </c>
      <c r="P272" s="17">
        <v>9.1940204460288194E-2</v>
      </c>
      <c r="Q272" s="17">
        <v>7.9724591732579606E-2</v>
      </c>
      <c r="R272" s="17"/>
      <c r="S272" s="17">
        <v>8.6459597574445796E-2</v>
      </c>
      <c r="T272" s="17">
        <v>0.13498277610537299</v>
      </c>
      <c r="U272" s="17">
        <v>3.4472666840781999E-2</v>
      </c>
      <c r="V272" s="17">
        <v>6.0267835594023399E-2</v>
      </c>
      <c r="W272" s="17">
        <v>0.110281913942977</v>
      </c>
      <c r="X272" s="17">
        <v>7.3123708784229899E-2</v>
      </c>
      <c r="Y272" s="17">
        <v>2.6454739702253201E-2</v>
      </c>
      <c r="Z272" s="17">
        <v>6.0261242614921398E-2</v>
      </c>
      <c r="AA272" s="17">
        <v>8.2839545720893706E-2</v>
      </c>
      <c r="AB272" s="17" t="s">
        <v>74</v>
      </c>
      <c r="AC272" s="17" t="s">
        <v>74</v>
      </c>
      <c r="AD272" s="17" t="s">
        <v>74</v>
      </c>
      <c r="AE272" s="17"/>
      <c r="AF272" s="17">
        <v>7.0244290500022594E-2</v>
      </c>
      <c r="AG272" s="17">
        <v>6.53555795839669E-2</v>
      </c>
      <c r="AH272" s="17">
        <v>9.2907244466364294E-2</v>
      </c>
      <c r="AI272" s="17"/>
      <c r="AJ272" s="17">
        <v>5.3668359036672303E-2</v>
      </c>
      <c r="AK272" s="17">
        <v>8.6800380703759894E-2</v>
      </c>
      <c r="AL272" s="17">
        <v>5.3238712096103098E-2</v>
      </c>
      <c r="AM272" s="17">
        <v>0.24567056270284099</v>
      </c>
      <c r="AN272" s="17">
        <v>0.102574459292247</v>
      </c>
      <c r="AO272" s="17"/>
      <c r="AP272" s="17">
        <v>4.9761296803687502E-2</v>
      </c>
      <c r="AQ272" s="17">
        <v>7.7180237349783701E-2</v>
      </c>
      <c r="AR272" s="17">
        <v>2.6996944024410299E-2</v>
      </c>
      <c r="AS272" s="17"/>
      <c r="AT272" s="17">
        <v>5.98870118452672E-2</v>
      </c>
      <c r="AU272" s="17">
        <v>0.119970692971419</v>
      </c>
      <c r="AV272" s="17"/>
      <c r="AW272" s="17">
        <v>5.3546736244638599E-2</v>
      </c>
      <c r="AX272" s="17">
        <v>8.7300560230130095E-2</v>
      </c>
    </row>
    <row r="273" spans="2:50" x14ac:dyDescent="0.35">
      <c r="B273" t="s">
        <v>70</v>
      </c>
      <c r="C273" s="17">
        <v>5.6604697836138501E-2</v>
      </c>
      <c r="D273" s="17">
        <v>4.2594331973983102E-2</v>
      </c>
      <c r="E273" s="17">
        <v>6.9909906742670294E-2</v>
      </c>
      <c r="F273" s="17"/>
      <c r="G273" s="17">
        <v>0</v>
      </c>
      <c r="H273" s="17">
        <v>8.1797444562165707E-3</v>
      </c>
      <c r="I273" s="17">
        <v>3.9532731064255699E-2</v>
      </c>
      <c r="J273" s="17">
        <v>6.6669405584828395E-2</v>
      </c>
      <c r="K273" s="17">
        <v>9.8334041186736207E-2</v>
      </c>
      <c r="L273" s="17">
        <v>9.3412371480522394E-2</v>
      </c>
      <c r="M273" s="17"/>
      <c r="N273" s="17">
        <v>3.6989612935776801E-2</v>
      </c>
      <c r="O273" s="17">
        <v>5.28309320041499E-2</v>
      </c>
      <c r="P273" s="17">
        <v>5.1278651714435297E-2</v>
      </c>
      <c r="Q273" s="17">
        <v>7.9356094052073306E-2</v>
      </c>
      <c r="R273" s="17"/>
      <c r="S273" s="17">
        <v>4.8372015592704203E-2</v>
      </c>
      <c r="T273" s="17">
        <v>4.95538044915977E-2</v>
      </c>
      <c r="U273" s="17">
        <v>9.1609337598483206E-2</v>
      </c>
      <c r="V273" s="17">
        <v>7.9848226630174907E-2</v>
      </c>
      <c r="W273" s="17">
        <v>3.1064729026363501E-2</v>
      </c>
      <c r="X273" s="17">
        <v>5.5898255656249798E-2</v>
      </c>
      <c r="Y273" s="17">
        <v>6.9017002628465302E-2</v>
      </c>
      <c r="Z273" s="17">
        <v>1.6189134049251999E-2</v>
      </c>
      <c r="AA273" s="17">
        <v>5.1415722203884497E-2</v>
      </c>
      <c r="AB273" s="17" t="s">
        <v>74</v>
      </c>
      <c r="AC273" s="17" t="s">
        <v>74</v>
      </c>
      <c r="AD273" s="17" t="s">
        <v>74</v>
      </c>
      <c r="AE273" s="17"/>
      <c r="AF273" s="17">
        <v>5.8216386309394297E-2</v>
      </c>
      <c r="AG273" s="17">
        <v>5.2005853343925802E-2</v>
      </c>
      <c r="AH273" s="17">
        <v>9.3765358141219501E-2</v>
      </c>
      <c r="AI273" s="17"/>
      <c r="AJ273" s="17">
        <v>4.7233951536659997E-2</v>
      </c>
      <c r="AK273" s="17">
        <v>3.6880965132002397E-2</v>
      </c>
      <c r="AL273" s="17">
        <v>0.11048488831643</v>
      </c>
      <c r="AM273" s="17">
        <v>5.3101533730863397E-2</v>
      </c>
      <c r="AN273" s="17">
        <v>0.118896458526302</v>
      </c>
      <c r="AO273" s="17"/>
      <c r="AP273" s="17">
        <v>2.5568409327103098E-2</v>
      </c>
      <c r="AQ273" s="17">
        <v>3.67360684418657E-2</v>
      </c>
      <c r="AR273" s="17">
        <v>8.6222758702694302E-2</v>
      </c>
      <c r="AS273" s="17"/>
      <c r="AT273" s="17">
        <v>5.0834178651529303E-2</v>
      </c>
      <c r="AU273" s="17">
        <v>6.8976945962371194E-2</v>
      </c>
      <c r="AV273" s="17"/>
      <c r="AW273" s="17">
        <v>2.4657050353200399E-2</v>
      </c>
      <c r="AX273" s="17">
        <v>6.6733886924850494E-2</v>
      </c>
    </row>
    <row r="274" spans="2:50" x14ac:dyDescent="0.35">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row>
    <row r="275" spans="2:50" x14ac:dyDescent="0.35">
      <c r="B275" s="6" t="s">
        <v>203</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row>
    <row r="276" spans="2:50" x14ac:dyDescent="0.35">
      <c r="B276" s="24" t="s">
        <v>76</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row>
    <row r="277" spans="2:50" x14ac:dyDescent="0.35">
      <c r="B277" t="s">
        <v>194</v>
      </c>
      <c r="C277" s="17">
        <v>3.6035238120140603E-2</v>
      </c>
      <c r="D277" s="17">
        <v>3.9045158806566199E-2</v>
      </c>
      <c r="E277" s="17">
        <v>3.33616566571023E-2</v>
      </c>
      <c r="F277" s="17"/>
      <c r="G277" s="17">
        <v>5.8670691632889703E-2</v>
      </c>
      <c r="H277" s="17">
        <v>7.7748547844110893E-2</v>
      </c>
      <c r="I277" s="17">
        <v>4.1771267906827898E-2</v>
      </c>
      <c r="J277" s="17">
        <v>1.03311507705164E-2</v>
      </c>
      <c r="K277" s="17">
        <v>1.55460572758303E-2</v>
      </c>
      <c r="L277" s="17">
        <v>2.40212399363188E-2</v>
      </c>
      <c r="M277" s="17"/>
      <c r="N277" s="17">
        <v>4.4608675577682298E-2</v>
      </c>
      <c r="O277" s="17">
        <v>2.08656393300393E-2</v>
      </c>
      <c r="P277" s="17">
        <v>3.1964320422348001E-2</v>
      </c>
      <c r="Q277" s="17">
        <v>4.6525882004248502E-2</v>
      </c>
      <c r="R277" s="17"/>
      <c r="S277" s="17">
        <v>7.9684023496377404E-2</v>
      </c>
      <c r="T277" s="17">
        <v>0</v>
      </c>
      <c r="U277" s="17">
        <v>3.3249999045043201E-2</v>
      </c>
      <c r="V277" s="17">
        <v>2.4797949028036802E-2</v>
      </c>
      <c r="W277" s="17">
        <v>3.96491122609487E-2</v>
      </c>
      <c r="X277" s="17">
        <v>3.7627130156334898E-2</v>
      </c>
      <c r="Y277" s="17">
        <v>4.6196592606603602E-2</v>
      </c>
      <c r="Z277" s="17">
        <v>2.85509746144198E-2</v>
      </c>
      <c r="AA277" s="17">
        <v>3.1659354501288699E-2</v>
      </c>
      <c r="AB277" s="17" t="s">
        <v>74</v>
      </c>
      <c r="AC277" s="17" t="s">
        <v>74</v>
      </c>
      <c r="AD277" s="17" t="s">
        <v>74</v>
      </c>
      <c r="AE277" s="17"/>
      <c r="AF277" s="17">
        <v>3.7312723377901202E-2</v>
      </c>
      <c r="AG277" s="17">
        <v>3.9994339352314799E-2</v>
      </c>
      <c r="AH277" s="17">
        <v>3.5951178120962803E-2</v>
      </c>
      <c r="AI277" s="17"/>
      <c r="AJ277" s="17">
        <v>2.4106297465164898E-2</v>
      </c>
      <c r="AK277" s="17">
        <v>5.1112112634226797E-2</v>
      </c>
      <c r="AL277" s="17">
        <v>3.84010247973346E-2</v>
      </c>
      <c r="AM277" s="17">
        <v>0</v>
      </c>
      <c r="AN277" s="17">
        <v>2.1832017558806899E-2</v>
      </c>
      <c r="AO277" s="17"/>
      <c r="AP277" s="17">
        <v>4.3683028990768098E-2</v>
      </c>
      <c r="AQ277" s="17">
        <v>5.0085771733952802E-2</v>
      </c>
      <c r="AR277" s="17">
        <v>1.1153186047498501E-2</v>
      </c>
      <c r="AS277" s="17"/>
      <c r="AT277" s="17">
        <v>3.7330185487579902E-2</v>
      </c>
      <c r="AU277" s="17">
        <v>3.0839302985622902E-2</v>
      </c>
      <c r="AV277" s="17"/>
      <c r="AW277" s="17">
        <v>2.6559307367433099E-2</v>
      </c>
      <c r="AX277" s="17">
        <v>3.9039637565732803E-2</v>
      </c>
    </row>
    <row r="278" spans="2:50" x14ac:dyDescent="0.35">
      <c r="B278" t="s">
        <v>195</v>
      </c>
      <c r="C278" s="17">
        <v>0.239887265499167</v>
      </c>
      <c r="D278" s="17">
        <v>0.24935853797108401</v>
      </c>
      <c r="E278" s="17">
        <v>0.23195949781310601</v>
      </c>
      <c r="F278" s="17"/>
      <c r="G278" s="17">
        <v>0.20425896756007</v>
      </c>
      <c r="H278" s="17">
        <v>0.26675147829243001</v>
      </c>
      <c r="I278" s="17">
        <v>0.306343803383055</v>
      </c>
      <c r="J278" s="17">
        <v>0.230845456814362</v>
      </c>
      <c r="K278" s="17">
        <v>0.17537565565743701</v>
      </c>
      <c r="L278" s="17">
        <v>0.24027660145330901</v>
      </c>
      <c r="M278" s="17"/>
      <c r="N278" s="17">
        <v>0.234419386963065</v>
      </c>
      <c r="O278" s="17">
        <v>0.241569857198419</v>
      </c>
      <c r="P278" s="17">
        <v>0.27502824833727502</v>
      </c>
      <c r="Q278" s="17">
        <v>0.216062437082718</v>
      </c>
      <c r="R278" s="17"/>
      <c r="S278" s="17">
        <v>0.26915820634048698</v>
      </c>
      <c r="T278" s="17">
        <v>0.23736364478034899</v>
      </c>
      <c r="U278" s="17">
        <v>0.156607186494372</v>
      </c>
      <c r="V278" s="17">
        <v>0.19183059574602701</v>
      </c>
      <c r="W278" s="17">
        <v>0.28773158095034101</v>
      </c>
      <c r="X278" s="17">
        <v>0.32328966268390102</v>
      </c>
      <c r="Y278" s="17">
        <v>0.180831008936434</v>
      </c>
      <c r="Z278" s="17">
        <v>0.29924356644913602</v>
      </c>
      <c r="AA278" s="17">
        <v>0.23716127838135101</v>
      </c>
      <c r="AB278" s="17" t="s">
        <v>74</v>
      </c>
      <c r="AC278" s="17" t="s">
        <v>74</v>
      </c>
      <c r="AD278" s="17" t="s">
        <v>74</v>
      </c>
      <c r="AE278" s="17"/>
      <c r="AF278" s="17">
        <v>0.25129802106146998</v>
      </c>
      <c r="AG278" s="17">
        <v>0.22699673716972499</v>
      </c>
      <c r="AH278" s="17">
        <v>0.29814133881469101</v>
      </c>
      <c r="AI278" s="17"/>
      <c r="AJ278" s="17">
        <v>0.242607867223604</v>
      </c>
      <c r="AK278" s="17">
        <v>0.266200102405729</v>
      </c>
      <c r="AL278" s="17">
        <v>0.24431085032225</v>
      </c>
      <c r="AM278" s="17">
        <v>0.152679526993418</v>
      </c>
      <c r="AN278" s="17">
        <v>0.21516984846119699</v>
      </c>
      <c r="AO278" s="17"/>
      <c r="AP278" s="17">
        <v>0.29073524821325702</v>
      </c>
      <c r="AQ278" s="17">
        <v>0.257670829843339</v>
      </c>
      <c r="AR278" s="17">
        <v>0.28083623858769802</v>
      </c>
      <c r="AS278" s="17"/>
      <c r="AT278" s="17">
        <v>0.25781561496505201</v>
      </c>
      <c r="AU278" s="17">
        <v>0.201149164954393</v>
      </c>
      <c r="AV278" s="17"/>
      <c r="AW278" s="17">
        <v>0.29861745539578699</v>
      </c>
      <c r="AX278" s="17">
        <v>0.221266514190435</v>
      </c>
    </row>
    <row r="279" spans="2:50" x14ac:dyDescent="0.35">
      <c r="B279" t="s">
        <v>196</v>
      </c>
      <c r="C279" s="17">
        <v>0.35196913939610303</v>
      </c>
      <c r="D279" s="17">
        <v>0.40702205459615298</v>
      </c>
      <c r="E279" s="17">
        <v>0.30189008032449699</v>
      </c>
      <c r="F279" s="17"/>
      <c r="G279" s="17">
        <v>0.19452832043989901</v>
      </c>
      <c r="H279" s="17">
        <v>0.358844478954577</v>
      </c>
      <c r="I279" s="17">
        <v>0.32473865732467</v>
      </c>
      <c r="J279" s="17">
        <v>0.37027141581130801</v>
      </c>
      <c r="K279" s="17">
        <v>0.374496039132168</v>
      </c>
      <c r="L279" s="17">
        <v>0.40817227439105902</v>
      </c>
      <c r="M279" s="17"/>
      <c r="N279" s="17">
        <v>0.34806588694391999</v>
      </c>
      <c r="O279" s="17">
        <v>0.36506580360915802</v>
      </c>
      <c r="P279" s="17">
        <v>0.35319788865805102</v>
      </c>
      <c r="Q279" s="17">
        <v>0.34571479767480301</v>
      </c>
      <c r="R279" s="17"/>
      <c r="S279" s="17">
        <v>0.333325024807759</v>
      </c>
      <c r="T279" s="17">
        <v>0.36536518897651798</v>
      </c>
      <c r="U279" s="17">
        <v>0.38840090756148099</v>
      </c>
      <c r="V279" s="17">
        <v>0.376180711980449</v>
      </c>
      <c r="W279" s="17">
        <v>0.362635733971583</v>
      </c>
      <c r="X279" s="17">
        <v>0.31836337621336003</v>
      </c>
      <c r="Y279" s="17">
        <v>0.30364585163630098</v>
      </c>
      <c r="Z279" s="17">
        <v>0.30180271524243701</v>
      </c>
      <c r="AA279" s="17">
        <v>0.38387499526386898</v>
      </c>
      <c r="AB279" s="17" t="s">
        <v>74</v>
      </c>
      <c r="AC279" s="17" t="s">
        <v>74</v>
      </c>
      <c r="AD279" s="17" t="s">
        <v>74</v>
      </c>
      <c r="AE279" s="17"/>
      <c r="AF279" s="17">
        <v>0.37384350824849999</v>
      </c>
      <c r="AG279" s="17">
        <v>0.36378892968015403</v>
      </c>
      <c r="AH279" s="17">
        <v>0.35523053272389898</v>
      </c>
      <c r="AI279" s="17"/>
      <c r="AJ279" s="17">
        <v>0.39445477799238998</v>
      </c>
      <c r="AK279" s="17">
        <v>0.31806985922195702</v>
      </c>
      <c r="AL279" s="17">
        <v>0.35061470050922799</v>
      </c>
      <c r="AM279" s="17">
        <v>0.25226843005556698</v>
      </c>
      <c r="AN279" s="17">
        <v>0.36352460027989197</v>
      </c>
      <c r="AO279" s="17"/>
      <c r="AP279" s="17">
        <v>0.427038872693976</v>
      </c>
      <c r="AQ279" s="17">
        <v>0.30881574590069899</v>
      </c>
      <c r="AR279" s="17">
        <v>0.31191291390645598</v>
      </c>
      <c r="AS279" s="17"/>
      <c r="AT279" s="17">
        <v>0.35666610150107902</v>
      </c>
      <c r="AU279" s="17">
        <v>0.34391924964188803</v>
      </c>
      <c r="AV279" s="17"/>
      <c r="AW279" s="17">
        <v>0.31313365324111397</v>
      </c>
      <c r="AX279" s="17">
        <v>0.36428215815048998</v>
      </c>
    </row>
    <row r="280" spans="2:50" x14ac:dyDescent="0.35">
      <c r="B280" t="s">
        <v>197</v>
      </c>
      <c r="C280" s="17">
        <v>0.25042041766239398</v>
      </c>
      <c r="D280" s="17">
        <v>0.212762589845265</v>
      </c>
      <c r="E280" s="17">
        <v>0.28504590957951598</v>
      </c>
      <c r="F280" s="17"/>
      <c r="G280" s="17">
        <v>0.34223942398964902</v>
      </c>
      <c r="H280" s="17">
        <v>0.20844998757418401</v>
      </c>
      <c r="I280" s="17">
        <v>0.232600363997362</v>
      </c>
      <c r="J280" s="17">
        <v>0.268384732479929</v>
      </c>
      <c r="K280" s="17">
        <v>0.27086621965200802</v>
      </c>
      <c r="L280" s="17">
        <v>0.22535413001763999</v>
      </c>
      <c r="M280" s="17"/>
      <c r="N280" s="17">
        <v>0.26832937959675401</v>
      </c>
      <c r="O280" s="17">
        <v>0.25099978445910398</v>
      </c>
      <c r="P280" s="17">
        <v>0.25134454610637202</v>
      </c>
      <c r="Q280" s="17">
        <v>0.22842297630863201</v>
      </c>
      <c r="R280" s="17"/>
      <c r="S280" s="17">
        <v>0.205739194719293</v>
      </c>
      <c r="T280" s="17">
        <v>0.25118407934857701</v>
      </c>
      <c r="U280" s="17">
        <v>0.238036129271434</v>
      </c>
      <c r="V280" s="17">
        <v>0.287828773593787</v>
      </c>
      <c r="W280" s="17">
        <v>0.211687308429857</v>
      </c>
      <c r="X280" s="17">
        <v>0.26710131664908698</v>
      </c>
      <c r="Y280" s="17">
        <v>0.318645693285109</v>
      </c>
      <c r="Z280" s="17">
        <v>0.31016477591332098</v>
      </c>
      <c r="AA280" s="17">
        <v>0.21972620002700599</v>
      </c>
      <c r="AB280" s="17" t="s">
        <v>74</v>
      </c>
      <c r="AC280" s="17" t="s">
        <v>74</v>
      </c>
      <c r="AD280" s="17" t="s">
        <v>74</v>
      </c>
      <c r="AE280" s="17"/>
      <c r="AF280" s="17">
        <v>0.226671418850486</v>
      </c>
      <c r="AG280" s="17">
        <v>0.26394309397721299</v>
      </c>
      <c r="AH280" s="17">
        <v>0.18069019560581601</v>
      </c>
      <c r="AI280" s="17"/>
      <c r="AJ280" s="17">
        <v>0.24228754824225199</v>
      </c>
      <c r="AK280" s="17">
        <v>0.25127158570451202</v>
      </c>
      <c r="AL280" s="17">
        <v>0.23173764387463799</v>
      </c>
      <c r="AM280" s="17">
        <v>0.186978728642059</v>
      </c>
      <c r="AN280" s="17">
        <v>0.25646037948115802</v>
      </c>
      <c r="AO280" s="17"/>
      <c r="AP280" s="17">
        <v>0.16506372064143399</v>
      </c>
      <c r="AQ280" s="17">
        <v>0.265199280384459</v>
      </c>
      <c r="AR280" s="17">
        <v>0.26488503619565301</v>
      </c>
      <c r="AS280" s="17"/>
      <c r="AT280" s="17">
        <v>0.25231745549854001</v>
      </c>
      <c r="AU280" s="17">
        <v>0.247718769430675</v>
      </c>
      <c r="AV280" s="17"/>
      <c r="AW280" s="17">
        <v>0.25805482301503602</v>
      </c>
      <c r="AX280" s="17">
        <v>0.24799988465012501</v>
      </c>
    </row>
    <row r="281" spans="2:50" x14ac:dyDescent="0.35">
      <c r="B281" t="s">
        <v>198</v>
      </c>
      <c r="C281" s="17">
        <v>6.3241540315592801E-2</v>
      </c>
      <c r="D281" s="17">
        <v>4.2153855621214403E-2</v>
      </c>
      <c r="E281" s="17">
        <v>8.0862223166681096E-2</v>
      </c>
      <c r="F281" s="17"/>
      <c r="G281" s="17">
        <v>0.15635765716650099</v>
      </c>
      <c r="H281" s="17">
        <v>7.2846039648607405E-2</v>
      </c>
      <c r="I281" s="17">
        <v>8.2032689736450004E-2</v>
      </c>
      <c r="J281" s="17">
        <v>5.01606218280728E-2</v>
      </c>
      <c r="K281" s="17">
        <v>5.3627032706839703E-2</v>
      </c>
      <c r="L281" s="17">
        <v>1.72724722417631E-2</v>
      </c>
      <c r="M281" s="17"/>
      <c r="N281" s="17">
        <v>5.2236359252359803E-2</v>
      </c>
      <c r="O281" s="17">
        <v>6.5081966750590997E-2</v>
      </c>
      <c r="P281" s="17">
        <v>4.58577462165373E-2</v>
      </c>
      <c r="Q281" s="17">
        <v>8.9168508114956704E-2</v>
      </c>
      <c r="R281" s="17"/>
      <c r="S281" s="17">
        <v>7.8859067391163801E-2</v>
      </c>
      <c r="T281" s="17">
        <v>8.2338745515743605E-2</v>
      </c>
      <c r="U281" s="17">
        <v>9.3074927236019803E-2</v>
      </c>
      <c r="V281" s="17">
        <v>2.4747025267574101E-2</v>
      </c>
      <c r="W281" s="17">
        <v>8.5953809035863096E-2</v>
      </c>
      <c r="X281" s="17">
        <v>1.9613826999973698E-2</v>
      </c>
      <c r="Y281" s="17">
        <v>4.34859849090177E-2</v>
      </c>
      <c r="Z281" s="17">
        <v>4.3315858304054197E-2</v>
      </c>
      <c r="AA281" s="17">
        <v>7.2237012755092506E-2</v>
      </c>
      <c r="AB281" s="17" t="s">
        <v>74</v>
      </c>
      <c r="AC281" s="17" t="s">
        <v>74</v>
      </c>
      <c r="AD281" s="17" t="s">
        <v>74</v>
      </c>
      <c r="AE281" s="17"/>
      <c r="AF281" s="17">
        <v>5.1768782587458297E-2</v>
      </c>
      <c r="AG281" s="17">
        <v>4.9657049854372401E-2</v>
      </c>
      <c r="AH281" s="17">
        <v>7.4457439838582107E-2</v>
      </c>
      <c r="AI281" s="17"/>
      <c r="AJ281" s="17">
        <v>4.30728505972897E-2</v>
      </c>
      <c r="AK281" s="17">
        <v>7.0625869080716094E-2</v>
      </c>
      <c r="AL281" s="17">
        <v>4.8665726140109097E-2</v>
      </c>
      <c r="AM281" s="17">
        <v>0.19206862010189901</v>
      </c>
      <c r="AN281" s="17">
        <v>7.6326521854610793E-2</v>
      </c>
      <c r="AO281" s="17"/>
      <c r="AP281" s="17">
        <v>3.1259763132036399E-2</v>
      </c>
      <c r="AQ281" s="17">
        <v>7.6767968317583105E-2</v>
      </c>
      <c r="AR281" s="17">
        <v>6.9322487612280104E-2</v>
      </c>
      <c r="AS281" s="17"/>
      <c r="AT281" s="17">
        <v>5.1069130072877597E-2</v>
      </c>
      <c r="AU281" s="17">
        <v>8.9054632181153698E-2</v>
      </c>
      <c r="AV281" s="17"/>
      <c r="AW281" s="17">
        <v>7.7324496684811603E-2</v>
      </c>
      <c r="AX281" s="17">
        <v>5.8776456366357401E-2</v>
      </c>
    </row>
    <row r="282" spans="2:50" x14ac:dyDescent="0.35">
      <c r="B282" t="s">
        <v>70</v>
      </c>
      <c r="C282" s="17">
        <v>5.8446399006601597E-2</v>
      </c>
      <c r="D282" s="17">
        <v>4.96578031597169E-2</v>
      </c>
      <c r="E282" s="17">
        <v>6.6880632459097603E-2</v>
      </c>
      <c r="F282" s="17"/>
      <c r="G282" s="17">
        <v>4.3944939210991303E-2</v>
      </c>
      <c r="H282" s="17">
        <v>1.53594676860908E-2</v>
      </c>
      <c r="I282" s="17">
        <v>1.25132176516353E-2</v>
      </c>
      <c r="J282" s="17">
        <v>7.0006622295812407E-2</v>
      </c>
      <c r="K282" s="17">
        <v>0.110088995575716</v>
      </c>
      <c r="L282" s="17">
        <v>8.4903281959910204E-2</v>
      </c>
      <c r="M282" s="17"/>
      <c r="N282" s="17">
        <v>5.2340311666219101E-2</v>
      </c>
      <c r="O282" s="17">
        <v>5.6416948652689099E-2</v>
      </c>
      <c r="P282" s="17">
        <v>4.2607250259416397E-2</v>
      </c>
      <c r="Q282" s="17">
        <v>7.4105398814642107E-2</v>
      </c>
      <c r="R282" s="17"/>
      <c r="S282" s="17">
        <v>3.3234483244920003E-2</v>
      </c>
      <c r="T282" s="17">
        <v>6.3748341378812107E-2</v>
      </c>
      <c r="U282" s="17">
        <v>9.0630850391650003E-2</v>
      </c>
      <c r="V282" s="17">
        <v>9.4614944384126598E-2</v>
      </c>
      <c r="W282" s="17">
        <v>1.23424553514068E-2</v>
      </c>
      <c r="X282" s="17">
        <v>3.4004687297342899E-2</v>
      </c>
      <c r="Y282" s="17">
        <v>0.107194868626534</v>
      </c>
      <c r="Z282" s="17">
        <v>1.6922109476631898E-2</v>
      </c>
      <c r="AA282" s="17">
        <v>5.5341159071392601E-2</v>
      </c>
      <c r="AB282" s="17" t="s">
        <v>74</v>
      </c>
      <c r="AC282" s="17" t="s">
        <v>74</v>
      </c>
      <c r="AD282" s="17" t="s">
        <v>74</v>
      </c>
      <c r="AE282" s="17"/>
      <c r="AF282" s="17">
        <v>5.9105545874183998E-2</v>
      </c>
      <c r="AG282" s="17">
        <v>5.5619849966220797E-2</v>
      </c>
      <c r="AH282" s="17">
        <v>5.5529314896048898E-2</v>
      </c>
      <c r="AI282" s="17"/>
      <c r="AJ282" s="17">
        <v>5.34706584792995E-2</v>
      </c>
      <c r="AK282" s="17">
        <v>4.2720470952858698E-2</v>
      </c>
      <c r="AL282" s="17">
        <v>8.6270054356440196E-2</v>
      </c>
      <c r="AM282" s="17">
        <v>0.21600469420705801</v>
      </c>
      <c r="AN282" s="17">
        <v>6.6686632364335405E-2</v>
      </c>
      <c r="AO282" s="17"/>
      <c r="AP282" s="17">
        <v>4.2219366328529198E-2</v>
      </c>
      <c r="AQ282" s="17">
        <v>4.1460403819966803E-2</v>
      </c>
      <c r="AR282" s="17">
        <v>6.1890137650413499E-2</v>
      </c>
      <c r="AS282" s="17"/>
      <c r="AT282" s="17">
        <v>4.4801512474871297E-2</v>
      </c>
      <c r="AU282" s="17">
        <v>8.7318880806266305E-2</v>
      </c>
      <c r="AV282" s="17"/>
      <c r="AW282" s="17">
        <v>2.6310264295817301E-2</v>
      </c>
      <c r="AX282" s="17">
        <v>6.8635349076859406E-2</v>
      </c>
    </row>
    <row r="283" spans="2:50" x14ac:dyDescent="0.35">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row>
    <row r="284" spans="2:50" x14ac:dyDescent="0.35">
      <c r="B284" s="6" t="s">
        <v>204</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row>
    <row r="285" spans="2:50" x14ac:dyDescent="0.35">
      <c r="B285" s="24" t="s">
        <v>76</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row>
    <row r="286" spans="2:50" x14ac:dyDescent="0.35">
      <c r="B286" t="s">
        <v>194</v>
      </c>
      <c r="C286" s="17">
        <v>6.28614522638061E-2</v>
      </c>
      <c r="D286" s="17">
        <v>7.7780386231325493E-2</v>
      </c>
      <c r="E286" s="17">
        <v>4.9165673693589998E-2</v>
      </c>
      <c r="F286" s="17"/>
      <c r="G286" s="17">
        <v>0.104968148896163</v>
      </c>
      <c r="H286" s="17">
        <v>0.118187327486153</v>
      </c>
      <c r="I286" s="17">
        <v>9.01635995105321E-2</v>
      </c>
      <c r="J286" s="17">
        <v>2.64801186016588E-2</v>
      </c>
      <c r="K286" s="17">
        <v>2.8235296440448001E-2</v>
      </c>
      <c r="L286" s="17">
        <v>3.4416338760365602E-2</v>
      </c>
      <c r="M286" s="17"/>
      <c r="N286" s="17">
        <v>7.3325924907781198E-2</v>
      </c>
      <c r="O286" s="17">
        <v>4.9325413854408001E-2</v>
      </c>
      <c r="P286" s="17">
        <v>5.9459874707872999E-2</v>
      </c>
      <c r="Q286" s="17">
        <v>6.9358940101061195E-2</v>
      </c>
      <c r="R286" s="17"/>
      <c r="S286" s="17">
        <v>7.3994806792434406E-2</v>
      </c>
      <c r="T286" s="17">
        <v>2.7926128240038199E-2</v>
      </c>
      <c r="U286" s="17">
        <v>4.1509612879196703E-2</v>
      </c>
      <c r="V286" s="17">
        <v>3.9302265282934602E-2</v>
      </c>
      <c r="W286" s="17">
        <v>3.6849417461513899E-2</v>
      </c>
      <c r="X286" s="17">
        <v>0.155541533333102</v>
      </c>
      <c r="Y286" s="17">
        <v>5.82706275454156E-2</v>
      </c>
      <c r="Z286" s="17">
        <v>4.68326570991459E-2</v>
      </c>
      <c r="AA286" s="17">
        <v>8.1728738920893898E-2</v>
      </c>
      <c r="AB286" s="17" t="s">
        <v>74</v>
      </c>
      <c r="AC286" s="17" t="s">
        <v>74</v>
      </c>
      <c r="AD286" s="17" t="s">
        <v>74</v>
      </c>
      <c r="AE286" s="17"/>
      <c r="AF286" s="17">
        <v>5.51630038785553E-2</v>
      </c>
      <c r="AG286" s="17">
        <v>6.1537778364343501E-2</v>
      </c>
      <c r="AH286" s="17">
        <v>7.4593429561730401E-2</v>
      </c>
      <c r="AI286" s="17"/>
      <c r="AJ286" s="17">
        <v>4.4705619214025903E-2</v>
      </c>
      <c r="AK286" s="17">
        <v>8.3622118498857104E-2</v>
      </c>
      <c r="AL286" s="17">
        <v>1.05311772258919E-2</v>
      </c>
      <c r="AM286" s="17">
        <v>0</v>
      </c>
      <c r="AN286" s="17">
        <v>6.0762724675428099E-2</v>
      </c>
      <c r="AO286" s="17"/>
      <c r="AP286" s="17">
        <v>7.72518938114862E-2</v>
      </c>
      <c r="AQ286" s="17">
        <v>8.0367923494154295E-2</v>
      </c>
      <c r="AR286" s="17">
        <v>0</v>
      </c>
      <c r="AS286" s="17"/>
      <c r="AT286" s="17">
        <v>7.0847862395486294E-2</v>
      </c>
      <c r="AU286" s="17">
        <v>4.6455028802696599E-2</v>
      </c>
      <c r="AV286" s="17"/>
      <c r="AW286" s="17">
        <v>8.8693144837071497E-2</v>
      </c>
      <c r="AX286" s="17">
        <v>5.4671362564843999E-2</v>
      </c>
    </row>
    <row r="287" spans="2:50" x14ac:dyDescent="0.35">
      <c r="B287" t="s">
        <v>195</v>
      </c>
      <c r="C287" s="17">
        <v>0.30574743296050699</v>
      </c>
      <c r="D287" s="17">
        <v>0.31093137700615803</v>
      </c>
      <c r="E287" s="17">
        <v>0.302077368318515</v>
      </c>
      <c r="F287" s="17"/>
      <c r="G287" s="17">
        <v>0.306691825508904</v>
      </c>
      <c r="H287" s="17">
        <v>0.37405379261350002</v>
      </c>
      <c r="I287" s="17">
        <v>0.39241284680635002</v>
      </c>
      <c r="J287" s="17">
        <v>0.32773506979953698</v>
      </c>
      <c r="K287" s="17">
        <v>0.24846408957937599</v>
      </c>
      <c r="L287" s="17">
        <v>0.218212574054928</v>
      </c>
      <c r="M287" s="17"/>
      <c r="N287" s="17">
        <v>0.33213842497217799</v>
      </c>
      <c r="O287" s="17">
        <v>0.33694564081188799</v>
      </c>
      <c r="P287" s="17">
        <v>0.30280215866413601</v>
      </c>
      <c r="Q287" s="17">
        <v>0.251277023571643</v>
      </c>
      <c r="R287" s="17"/>
      <c r="S287" s="17">
        <v>0.34096866176481999</v>
      </c>
      <c r="T287" s="17">
        <v>0.31032009639443803</v>
      </c>
      <c r="U287" s="17">
        <v>0.22758098213320299</v>
      </c>
      <c r="V287" s="17">
        <v>0.239168671923354</v>
      </c>
      <c r="W287" s="17">
        <v>0.27874211710095698</v>
      </c>
      <c r="X287" s="17">
        <v>0.41857789156359598</v>
      </c>
      <c r="Y287" s="17">
        <v>0.23302254680337101</v>
      </c>
      <c r="Z287" s="17">
        <v>0.32860602094003599</v>
      </c>
      <c r="AA287" s="17">
        <v>0.34853163296606798</v>
      </c>
      <c r="AB287" s="17" t="s">
        <v>74</v>
      </c>
      <c r="AC287" s="17" t="s">
        <v>74</v>
      </c>
      <c r="AD287" s="17" t="s">
        <v>74</v>
      </c>
      <c r="AE287" s="17"/>
      <c r="AF287" s="17">
        <v>0.28664855515718302</v>
      </c>
      <c r="AG287" s="17">
        <v>0.309878565987034</v>
      </c>
      <c r="AH287" s="17">
        <v>0.38777084705738801</v>
      </c>
      <c r="AI287" s="17"/>
      <c r="AJ287" s="17">
        <v>0.29927284179966701</v>
      </c>
      <c r="AK287" s="17">
        <v>0.34404595109807301</v>
      </c>
      <c r="AL287" s="17">
        <v>0.27449255675870599</v>
      </c>
      <c r="AM287" s="17">
        <v>0.232355203326267</v>
      </c>
      <c r="AN287" s="17">
        <v>0.27921027033007101</v>
      </c>
      <c r="AO287" s="17"/>
      <c r="AP287" s="17">
        <v>0.34521930733280898</v>
      </c>
      <c r="AQ287" s="17">
        <v>0.34111229972124901</v>
      </c>
      <c r="AR287" s="17">
        <v>0.28937076487507202</v>
      </c>
      <c r="AS287" s="17"/>
      <c r="AT287" s="17">
        <v>0.33110808745889198</v>
      </c>
      <c r="AU287" s="17">
        <v>0.25177856542708099</v>
      </c>
      <c r="AV287" s="17"/>
      <c r="AW287" s="17">
        <v>0.39609243453527199</v>
      </c>
      <c r="AX287" s="17">
        <v>0.277103020107902</v>
      </c>
    </row>
    <row r="288" spans="2:50" x14ac:dyDescent="0.35">
      <c r="B288" t="s">
        <v>196</v>
      </c>
      <c r="C288" s="17">
        <v>0.32328862631560101</v>
      </c>
      <c r="D288" s="17">
        <v>0.30911128185482001</v>
      </c>
      <c r="E288" s="17">
        <v>0.33625874653037602</v>
      </c>
      <c r="F288" s="17"/>
      <c r="G288" s="17">
        <v>0.297965200609214</v>
      </c>
      <c r="H288" s="17">
        <v>0.29835191503601499</v>
      </c>
      <c r="I288" s="17">
        <v>0.259173930697505</v>
      </c>
      <c r="J288" s="17">
        <v>0.34662987899123898</v>
      </c>
      <c r="K288" s="17">
        <v>0.352576803296687</v>
      </c>
      <c r="L288" s="17">
        <v>0.36098854992812901</v>
      </c>
      <c r="M288" s="17"/>
      <c r="N288" s="17">
        <v>0.31467512984356</v>
      </c>
      <c r="O288" s="17">
        <v>0.29095012642511398</v>
      </c>
      <c r="P288" s="17">
        <v>0.34615326441115102</v>
      </c>
      <c r="Q288" s="17">
        <v>0.34984174883611802</v>
      </c>
      <c r="R288" s="17"/>
      <c r="S288" s="17">
        <v>0.27026117884749801</v>
      </c>
      <c r="T288" s="17">
        <v>0.29863503572814498</v>
      </c>
      <c r="U288" s="17">
        <v>0.44969344042810999</v>
      </c>
      <c r="V288" s="17">
        <v>0.340649055396122</v>
      </c>
      <c r="W288" s="17">
        <v>0.34995465752603999</v>
      </c>
      <c r="X288" s="17">
        <v>0.25719093624385497</v>
      </c>
      <c r="Y288" s="17">
        <v>0.35585039598686202</v>
      </c>
      <c r="Z288" s="17">
        <v>0.26951365013137502</v>
      </c>
      <c r="AA288" s="17">
        <v>0.33524027659810401</v>
      </c>
      <c r="AB288" s="17" t="s">
        <v>74</v>
      </c>
      <c r="AC288" s="17" t="s">
        <v>74</v>
      </c>
      <c r="AD288" s="17" t="s">
        <v>74</v>
      </c>
      <c r="AE288" s="17"/>
      <c r="AF288" s="17">
        <v>0.29366471347349798</v>
      </c>
      <c r="AG288" s="17">
        <v>0.36721475821271998</v>
      </c>
      <c r="AH288" s="17">
        <v>0.245900283349066</v>
      </c>
      <c r="AI288" s="17"/>
      <c r="AJ288" s="17">
        <v>0.30526661733190702</v>
      </c>
      <c r="AK288" s="17">
        <v>0.34961630486331202</v>
      </c>
      <c r="AL288" s="17">
        <v>0.38466539406033501</v>
      </c>
      <c r="AM288" s="17">
        <v>0.13642448750727701</v>
      </c>
      <c r="AN288" s="17">
        <v>0.30024672638160199</v>
      </c>
      <c r="AO288" s="17"/>
      <c r="AP288" s="17">
        <v>0.29009990090510301</v>
      </c>
      <c r="AQ288" s="17">
        <v>0.34865064323141098</v>
      </c>
      <c r="AR288" s="17">
        <v>0.46680580251199499</v>
      </c>
      <c r="AS288" s="17"/>
      <c r="AT288" s="17">
        <v>0.32194468731453502</v>
      </c>
      <c r="AU288" s="17">
        <v>0.325077373834667</v>
      </c>
      <c r="AV288" s="17"/>
      <c r="AW288" s="17">
        <v>0.30970389566886097</v>
      </c>
      <c r="AX288" s="17">
        <v>0.327595744876163</v>
      </c>
    </row>
    <row r="289" spans="2:50" x14ac:dyDescent="0.35">
      <c r="B289" t="s">
        <v>197</v>
      </c>
      <c r="C289" s="17">
        <v>0.197248022119383</v>
      </c>
      <c r="D289" s="17">
        <v>0.21212611091855199</v>
      </c>
      <c r="E289" s="17">
        <v>0.18178439123690901</v>
      </c>
      <c r="F289" s="17"/>
      <c r="G289" s="17">
        <v>0.23755943734193899</v>
      </c>
      <c r="H289" s="17">
        <v>0.17179500552351801</v>
      </c>
      <c r="I289" s="17">
        <v>0.151742079398302</v>
      </c>
      <c r="J289" s="17">
        <v>0.173519729554829</v>
      </c>
      <c r="K289" s="17">
        <v>0.19091290369622299</v>
      </c>
      <c r="L289" s="17">
        <v>0.25097344364670998</v>
      </c>
      <c r="M289" s="17"/>
      <c r="N289" s="17">
        <v>0.19188322781367101</v>
      </c>
      <c r="O289" s="17">
        <v>0.19935019125956199</v>
      </c>
      <c r="P289" s="17">
        <v>0.200344098934051</v>
      </c>
      <c r="Q289" s="17">
        <v>0.19616414724523501</v>
      </c>
      <c r="R289" s="17"/>
      <c r="S289" s="17">
        <v>0.23921208894665399</v>
      </c>
      <c r="T289" s="17">
        <v>0.224630714156202</v>
      </c>
      <c r="U289" s="17">
        <v>0.20011345271025699</v>
      </c>
      <c r="V289" s="17">
        <v>0.24102994160500499</v>
      </c>
      <c r="W289" s="17">
        <v>0.19697793720516499</v>
      </c>
      <c r="X289" s="17">
        <v>7.5339980462565806E-2</v>
      </c>
      <c r="Y289" s="17">
        <v>0.232151719600519</v>
      </c>
      <c r="Z289" s="17">
        <v>0.245880466531741</v>
      </c>
      <c r="AA289" s="17">
        <v>0.127200593100119</v>
      </c>
      <c r="AB289" s="17" t="s">
        <v>74</v>
      </c>
      <c r="AC289" s="17" t="s">
        <v>74</v>
      </c>
      <c r="AD289" s="17" t="s">
        <v>74</v>
      </c>
      <c r="AE289" s="17"/>
      <c r="AF289" s="17">
        <v>0.22858855779668499</v>
      </c>
      <c r="AG289" s="17">
        <v>0.16901684189638</v>
      </c>
      <c r="AH289" s="17">
        <v>0.15524713208339899</v>
      </c>
      <c r="AI289" s="17"/>
      <c r="AJ289" s="17">
        <v>0.229193295093849</v>
      </c>
      <c r="AK289" s="17">
        <v>0.151244961261739</v>
      </c>
      <c r="AL289" s="17">
        <v>0.18513422877098701</v>
      </c>
      <c r="AM289" s="17">
        <v>0.25333703113765998</v>
      </c>
      <c r="AN289" s="17">
        <v>0.213346486343957</v>
      </c>
      <c r="AO289" s="17"/>
      <c r="AP289" s="17">
        <v>0.206748775575019</v>
      </c>
      <c r="AQ289" s="17">
        <v>0.15802854781013201</v>
      </c>
      <c r="AR289" s="17">
        <v>0.186934006562606</v>
      </c>
      <c r="AS289" s="17"/>
      <c r="AT289" s="17">
        <v>0.17559077994446001</v>
      </c>
      <c r="AU289" s="17">
        <v>0.24360497555754099</v>
      </c>
      <c r="AV289" s="17"/>
      <c r="AW289" s="17">
        <v>0.14486513711308599</v>
      </c>
      <c r="AX289" s="17">
        <v>0.213856323169544</v>
      </c>
    </row>
    <row r="290" spans="2:50" x14ac:dyDescent="0.35">
      <c r="B290" t="s">
        <v>198</v>
      </c>
      <c r="C290" s="17">
        <v>5.3901084292492803E-2</v>
      </c>
      <c r="D290" s="17">
        <v>5.3792627006223503E-2</v>
      </c>
      <c r="E290" s="17">
        <v>5.4209129951430499E-2</v>
      </c>
      <c r="F290" s="17"/>
      <c r="G290" s="17">
        <v>3.1206497523796901E-2</v>
      </c>
      <c r="H290" s="17">
        <v>1.2421725948924401E-2</v>
      </c>
      <c r="I290" s="17">
        <v>6.5922706149186994E-2</v>
      </c>
      <c r="J290" s="17">
        <v>6.3830699218551903E-2</v>
      </c>
      <c r="K290" s="17">
        <v>8.8709511019287104E-2</v>
      </c>
      <c r="L290" s="17">
        <v>5.4855585031429697E-2</v>
      </c>
      <c r="M290" s="17"/>
      <c r="N290" s="17">
        <v>3.8655349859447803E-2</v>
      </c>
      <c r="O290" s="17">
        <v>5.6511537599279502E-2</v>
      </c>
      <c r="P290" s="17">
        <v>5.6444775456573303E-2</v>
      </c>
      <c r="Q290" s="17">
        <v>6.6003517720665594E-2</v>
      </c>
      <c r="R290" s="17"/>
      <c r="S290" s="17">
        <v>4.1428670938150503E-2</v>
      </c>
      <c r="T290" s="17">
        <v>7.7055596890687E-2</v>
      </c>
      <c r="U290" s="17">
        <v>1.9575440174514399E-2</v>
      </c>
      <c r="V290" s="17">
        <v>4.4705416982547201E-2</v>
      </c>
      <c r="W290" s="17">
        <v>9.8024476491310006E-2</v>
      </c>
      <c r="X290" s="17">
        <v>3.7451402740631801E-2</v>
      </c>
      <c r="Y290" s="17">
        <v>5.9813142855482199E-2</v>
      </c>
      <c r="Z290" s="17">
        <v>5.9866827722565401E-2</v>
      </c>
      <c r="AA290" s="17">
        <v>5.2033288438166202E-2</v>
      </c>
      <c r="AB290" s="17" t="s">
        <v>74</v>
      </c>
      <c r="AC290" s="17" t="s">
        <v>74</v>
      </c>
      <c r="AD290" s="17" t="s">
        <v>74</v>
      </c>
      <c r="AE290" s="17"/>
      <c r="AF290" s="17">
        <v>8.1526619177476195E-2</v>
      </c>
      <c r="AG290" s="17">
        <v>2.5809577037233598E-2</v>
      </c>
      <c r="AH290" s="17">
        <v>6.9874908850748804E-2</v>
      </c>
      <c r="AI290" s="17"/>
      <c r="AJ290" s="17">
        <v>6.4264705047261797E-2</v>
      </c>
      <c r="AK290" s="17">
        <v>2.3249960092973702E-2</v>
      </c>
      <c r="AL290" s="17">
        <v>4.45776239433004E-2</v>
      </c>
      <c r="AM290" s="17">
        <v>0.26011884586830603</v>
      </c>
      <c r="AN290" s="17">
        <v>8.1855282083767397E-2</v>
      </c>
      <c r="AO290" s="17"/>
      <c r="AP290" s="17">
        <v>4.4628227028208803E-2</v>
      </c>
      <c r="AQ290" s="17">
        <v>3.1773424583485102E-2</v>
      </c>
      <c r="AR290" s="17">
        <v>9.0965691959402194E-3</v>
      </c>
      <c r="AS290" s="17"/>
      <c r="AT290" s="17">
        <v>5.5608124785709999E-2</v>
      </c>
      <c r="AU290" s="17">
        <v>5.0599737373573303E-2</v>
      </c>
      <c r="AV290" s="17"/>
      <c r="AW290" s="17">
        <v>3.2358762285242398E-2</v>
      </c>
      <c r="AX290" s="17">
        <v>6.0731203885426702E-2</v>
      </c>
    </row>
    <row r="291" spans="2:50" x14ac:dyDescent="0.35">
      <c r="B291" t="s">
        <v>70</v>
      </c>
      <c r="C291" s="17">
        <v>5.69533820482096E-2</v>
      </c>
      <c r="D291" s="17">
        <v>3.6258216982921601E-2</v>
      </c>
      <c r="E291" s="17">
        <v>7.6504690269178804E-2</v>
      </c>
      <c r="F291" s="17"/>
      <c r="G291" s="17">
        <v>2.16088901199839E-2</v>
      </c>
      <c r="H291" s="17">
        <v>2.5190233391888601E-2</v>
      </c>
      <c r="I291" s="17">
        <v>4.05848374381238E-2</v>
      </c>
      <c r="J291" s="17">
        <v>6.18045038341846E-2</v>
      </c>
      <c r="K291" s="17">
        <v>9.1101395967978296E-2</v>
      </c>
      <c r="L291" s="17">
        <v>8.0553508578437502E-2</v>
      </c>
      <c r="M291" s="17"/>
      <c r="N291" s="17">
        <v>4.9321942603361597E-2</v>
      </c>
      <c r="O291" s="17">
        <v>6.6917090049748801E-2</v>
      </c>
      <c r="P291" s="17">
        <v>3.4795827826215799E-2</v>
      </c>
      <c r="Q291" s="17">
        <v>6.73546225252772E-2</v>
      </c>
      <c r="R291" s="17"/>
      <c r="S291" s="17">
        <v>3.4134592710443001E-2</v>
      </c>
      <c r="T291" s="17">
        <v>6.14324285904898E-2</v>
      </c>
      <c r="U291" s="17">
        <v>6.1527071674718499E-2</v>
      </c>
      <c r="V291" s="17">
        <v>9.5144648810037397E-2</v>
      </c>
      <c r="W291" s="17">
        <v>3.9451394215013598E-2</v>
      </c>
      <c r="X291" s="17">
        <v>5.5898255656249798E-2</v>
      </c>
      <c r="Y291" s="17">
        <v>6.0891567208349998E-2</v>
      </c>
      <c r="Z291" s="17">
        <v>4.9300377575135897E-2</v>
      </c>
      <c r="AA291" s="17">
        <v>5.5265469976649099E-2</v>
      </c>
      <c r="AB291" s="17" t="s">
        <v>74</v>
      </c>
      <c r="AC291" s="17" t="s">
        <v>74</v>
      </c>
      <c r="AD291" s="17" t="s">
        <v>74</v>
      </c>
      <c r="AE291" s="17"/>
      <c r="AF291" s="17">
        <v>5.4408550516602101E-2</v>
      </c>
      <c r="AG291" s="17">
        <v>6.6542478502289004E-2</v>
      </c>
      <c r="AH291" s="17">
        <v>6.6613399097667697E-2</v>
      </c>
      <c r="AI291" s="17"/>
      <c r="AJ291" s="17">
        <v>5.7296921513290203E-2</v>
      </c>
      <c r="AK291" s="17">
        <v>4.8220704185046002E-2</v>
      </c>
      <c r="AL291" s="17">
        <v>0.10059901924078</v>
      </c>
      <c r="AM291" s="17">
        <v>0.11776443216049</v>
      </c>
      <c r="AN291" s="17">
        <v>6.4578510185174007E-2</v>
      </c>
      <c r="AO291" s="17"/>
      <c r="AP291" s="17">
        <v>3.6051895347374498E-2</v>
      </c>
      <c r="AQ291" s="17">
        <v>4.0067161159569202E-2</v>
      </c>
      <c r="AR291" s="17">
        <v>4.7792856854387E-2</v>
      </c>
      <c r="AS291" s="17"/>
      <c r="AT291" s="17">
        <v>4.4900458100917598E-2</v>
      </c>
      <c r="AU291" s="17">
        <v>8.2484319004441198E-2</v>
      </c>
      <c r="AV291" s="17"/>
      <c r="AW291" s="17">
        <v>2.82866255604662E-2</v>
      </c>
      <c r="AX291" s="17">
        <v>6.6042345396120902E-2</v>
      </c>
    </row>
    <row r="292" spans="2:50" x14ac:dyDescent="0.3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row>
    <row r="293" spans="2:50" x14ac:dyDescent="0.35">
      <c r="B293" s="6" t="s">
        <v>205</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row>
    <row r="294" spans="2:50" x14ac:dyDescent="0.35">
      <c r="B294" s="24" t="s">
        <v>76</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row>
    <row r="295" spans="2:50" x14ac:dyDescent="0.35">
      <c r="B295" t="s">
        <v>194</v>
      </c>
      <c r="C295" s="17">
        <v>6.2183485764288601E-2</v>
      </c>
      <c r="D295" s="17">
        <v>5.9835076156020101E-2</v>
      </c>
      <c r="E295" s="17">
        <v>6.4615801068263395E-2</v>
      </c>
      <c r="F295" s="17"/>
      <c r="G295" s="17">
        <v>0.11997684358897499</v>
      </c>
      <c r="H295" s="17">
        <v>0.10825500562486599</v>
      </c>
      <c r="I295" s="17">
        <v>7.1940983551323806E-2</v>
      </c>
      <c r="J295" s="17">
        <v>4.8047689447378299E-2</v>
      </c>
      <c r="K295" s="17">
        <v>3.6879843654477502E-2</v>
      </c>
      <c r="L295" s="17">
        <v>2.3388887124132299E-2</v>
      </c>
      <c r="M295" s="17"/>
      <c r="N295" s="17">
        <v>8.79685524199601E-2</v>
      </c>
      <c r="O295" s="17">
        <v>4.0298382860741402E-2</v>
      </c>
      <c r="P295" s="17">
        <v>4.9006792833860099E-2</v>
      </c>
      <c r="Q295" s="17">
        <v>6.9417050800226796E-2</v>
      </c>
      <c r="R295" s="17"/>
      <c r="S295" s="17">
        <v>7.3525697539950904E-2</v>
      </c>
      <c r="T295" s="17">
        <v>5.2528601589441899E-2</v>
      </c>
      <c r="U295" s="17">
        <v>4.7027623417055901E-2</v>
      </c>
      <c r="V295" s="17">
        <v>4.3016480927301801E-2</v>
      </c>
      <c r="W295" s="17">
        <v>5.64220785430216E-2</v>
      </c>
      <c r="X295" s="17">
        <v>0.120308457482957</v>
      </c>
      <c r="Y295" s="17">
        <v>3.8041886932055902E-2</v>
      </c>
      <c r="Z295" s="17">
        <v>3.2372252189174902E-2</v>
      </c>
      <c r="AA295" s="17">
        <v>7.4975375006695905E-2</v>
      </c>
      <c r="AB295" s="17" t="s">
        <v>74</v>
      </c>
      <c r="AC295" s="17" t="s">
        <v>74</v>
      </c>
      <c r="AD295" s="17" t="s">
        <v>74</v>
      </c>
      <c r="AE295" s="17"/>
      <c r="AF295" s="17">
        <v>5.5253184229248603E-2</v>
      </c>
      <c r="AG295" s="17">
        <v>5.7850220229120397E-2</v>
      </c>
      <c r="AH295" s="17">
        <v>7.5684706181289294E-2</v>
      </c>
      <c r="AI295" s="17"/>
      <c r="AJ295" s="17">
        <v>5.8165052208159797E-2</v>
      </c>
      <c r="AK295" s="17">
        <v>8.6469363522671594E-2</v>
      </c>
      <c r="AL295" s="17">
        <v>4.48038326754416E-2</v>
      </c>
      <c r="AM295" s="17">
        <v>6.7112663237874098E-2</v>
      </c>
      <c r="AN295" s="17">
        <v>3.35763684712806E-2</v>
      </c>
      <c r="AO295" s="17"/>
      <c r="AP295" s="17">
        <v>7.4172312138681099E-2</v>
      </c>
      <c r="AQ295" s="17">
        <v>7.8706782875518397E-2</v>
      </c>
      <c r="AR295" s="17">
        <v>4.4452198957174803E-2</v>
      </c>
      <c r="AS295" s="17"/>
      <c r="AT295" s="17">
        <v>6.5091541072760106E-2</v>
      </c>
      <c r="AU295" s="17">
        <v>5.64089593274456E-2</v>
      </c>
      <c r="AV295" s="17"/>
      <c r="AW295" s="17">
        <v>5.6894999185722703E-2</v>
      </c>
      <c r="AX295" s="17">
        <v>6.3860231464453798E-2</v>
      </c>
    </row>
    <row r="296" spans="2:50" x14ac:dyDescent="0.35">
      <c r="B296" t="s">
        <v>195</v>
      </c>
      <c r="C296" s="17">
        <v>0.283630165196049</v>
      </c>
      <c r="D296" s="17">
        <v>0.25697420737960402</v>
      </c>
      <c r="E296" s="17">
        <v>0.309619265106515</v>
      </c>
      <c r="F296" s="17"/>
      <c r="G296" s="17">
        <v>0.214455601471741</v>
      </c>
      <c r="H296" s="17">
        <v>0.32404158941627598</v>
      </c>
      <c r="I296" s="17">
        <v>0.34805662698634798</v>
      </c>
      <c r="J296" s="17">
        <v>0.29291600121209899</v>
      </c>
      <c r="K296" s="17">
        <v>0.225451205754964</v>
      </c>
      <c r="L296" s="17">
        <v>0.27315825109728198</v>
      </c>
      <c r="M296" s="17"/>
      <c r="N296" s="17">
        <v>0.261636917462086</v>
      </c>
      <c r="O296" s="17">
        <v>0.291593082444774</v>
      </c>
      <c r="P296" s="17">
        <v>0.348574986324382</v>
      </c>
      <c r="Q296" s="17">
        <v>0.24114640761807099</v>
      </c>
      <c r="R296" s="17"/>
      <c r="S296" s="17">
        <v>0.31674345875816601</v>
      </c>
      <c r="T296" s="17">
        <v>0.30463672428830302</v>
      </c>
      <c r="U296" s="17">
        <v>0.175273543040357</v>
      </c>
      <c r="V296" s="17">
        <v>0.19278867394421201</v>
      </c>
      <c r="W296" s="17">
        <v>0.273960951895386</v>
      </c>
      <c r="X296" s="17">
        <v>0.35931368573977002</v>
      </c>
      <c r="Y296" s="17">
        <v>0.24810149786059801</v>
      </c>
      <c r="Z296" s="17">
        <v>0.41235668771287398</v>
      </c>
      <c r="AA296" s="17">
        <v>0.30349710435217397</v>
      </c>
      <c r="AB296" s="17" t="s">
        <v>74</v>
      </c>
      <c r="AC296" s="17" t="s">
        <v>74</v>
      </c>
      <c r="AD296" s="17" t="s">
        <v>74</v>
      </c>
      <c r="AE296" s="17"/>
      <c r="AF296" s="17">
        <v>0.27016955355962202</v>
      </c>
      <c r="AG296" s="17">
        <v>0.28916607103131797</v>
      </c>
      <c r="AH296" s="17">
        <v>0.34270482458346002</v>
      </c>
      <c r="AI296" s="17"/>
      <c r="AJ296" s="17">
        <v>0.24725538524137</v>
      </c>
      <c r="AK296" s="17">
        <v>0.32681579295872998</v>
      </c>
      <c r="AL296" s="17">
        <v>0.33015715922677302</v>
      </c>
      <c r="AM296" s="17">
        <v>0.130626113572299</v>
      </c>
      <c r="AN296" s="17">
        <v>0.309220084082791</v>
      </c>
      <c r="AO296" s="17"/>
      <c r="AP296" s="17">
        <v>0.31453021183157598</v>
      </c>
      <c r="AQ296" s="17">
        <v>0.32916757156891702</v>
      </c>
      <c r="AR296" s="17">
        <v>0.32017234849288301</v>
      </c>
      <c r="AS296" s="17"/>
      <c r="AT296" s="17">
        <v>0.303038121690131</v>
      </c>
      <c r="AU296" s="17">
        <v>0.23934853300682599</v>
      </c>
      <c r="AV296" s="17"/>
      <c r="AW296" s="17">
        <v>0.33752493738146</v>
      </c>
      <c r="AX296" s="17">
        <v>0.26654251144468499</v>
      </c>
    </row>
    <row r="297" spans="2:50" x14ac:dyDescent="0.35">
      <c r="B297" t="s">
        <v>196</v>
      </c>
      <c r="C297" s="17">
        <v>0.34633859491184499</v>
      </c>
      <c r="D297" s="17">
        <v>0.41389496253078001</v>
      </c>
      <c r="E297" s="17">
        <v>0.28455754751151702</v>
      </c>
      <c r="F297" s="17"/>
      <c r="G297" s="17">
        <v>0.251662164007877</v>
      </c>
      <c r="H297" s="17">
        <v>0.30870667739698099</v>
      </c>
      <c r="I297" s="17">
        <v>0.32285156935145998</v>
      </c>
      <c r="J297" s="17">
        <v>0.32204391947800598</v>
      </c>
      <c r="K297" s="17">
        <v>0.41567102432648101</v>
      </c>
      <c r="L297" s="17">
        <v>0.40271246559692098</v>
      </c>
      <c r="M297" s="17"/>
      <c r="N297" s="17">
        <v>0.36654683691075901</v>
      </c>
      <c r="O297" s="17">
        <v>0.32536881279270002</v>
      </c>
      <c r="P297" s="17">
        <v>0.33485179478136401</v>
      </c>
      <c r="Q297" s="17">
        <v>0.36052223842360198</v>
      </c>
      <c r="R297" s="17"/>
      <c r="S297" s="17">
        <v>0.30647148555100701</v>
      </c>
      <c r="T297" s="17">
        <v>0.29619657588708498</v>
      </c>
      <c r="U297" s="17">
        <v>0.39763079335944101</v>
      </c>
      <c r="V297" s="17">
        <v>0.397818579031335</v>
      </c>
      <c r="W297" s="17">
        <v>0.464339623359739</v>
      </c>
      <c r="X297" s="17">
        <v>0.324748026122536</v>
      </c>
      <c r="Y297" s="17">
        <v>0.35866425590868301</v>
      </c>
      <c r="Z297" s="17">
        <v>0.335033396906672</v>
      </c>
      <c r="AA297" s="17">
        <v>0.30723340949818201</v>
      </c>
      <c r="AB297" s="17" t="s">
        <v>74</v>
      </c>
      <c r="AC297" s="17" t="s">
        <v>74</v>
      </c>
      <c r="AD297" s="17" t="s">
        <v>74</v>
      </c>
      <c r="AE297" s="17"/>
      <c r="AF297" s="17">
        <v>0.37903376130968303</v>
      </c>
      <c r="AG297" s="17">
        <v>0.36238853550084899</v>
      </c>
      <c r="AH297" s="17">
        <v>0.28834235637295702</v>
      </c>
      <c r="AI297" s="17"/>
      <c r="AJ297" s="17">
        <v>0.40371843558295401</v>
      </c>
      <c r="AK297" s="17">
        <v>0.304254755263482</v>
      </c>
      <c r="AL297" s="17">
        <v>0.33839119411117002</v>
      </c>
      <c r="AM297" s="17">
        <v>0.40910634647055799</v>
      </c>
      <c r="AN297" s="17">
        <v>0.27740198458564203</v>
      </c>
      <c r="AO297" s="17"/>
      <c r="AP297" s="17">
        <v>0.37803511531842898</v>
      </c>
      <c r="AQ297" s="17">
        <v>0.32024545348978201</v>
      </c>
      <c r="AR297" s="17">
        <v>0.37485087407157203</v>
      </c>
      <c r="AS297" s="17"/>
      <c r="AT297" s="17">
        <v>0.35554314578380403</v>
      </c>
      <c r="AU297" s="17">
        <v>0.32882011008246198</v>
      </c>
      <c r="AV297" s="17"/>
      <c r="AW297" s="17">
        <v>0.35546761983797598</v>
      </c>
      <c r="AX297" s="17">
        <v>0.34344418399405402</v>
      </c>
    </row>
    <row r="298" spans="2:50" x14ac:dyDescent="0.35">
      <c r="B298" t="s">
        <v>197</v>
      </c>
      <c r="C298" s="17">
        <v>0.17162327466175201</v>
      </c>
      <c r="D298" s="17">
        <v>0.152163575085837</v>
      </c>
      <c r="E298" s="17">
        <v>0.190460239191312</v>
      </c>
      <c r="F298" s="17"/>
      <c r="G298" s="17">
        <v>0.25580889655618899</v>
      </c>
      <c r="H298" s="17">
        <v>0.17963584798154</v>
      </c>
      <c r="I298" s="17">
        <v>0.15315370108097601</v>
      </c>
      <c r="J298" s="17">
        <v>0.18478756957318501</v>
      </c>
      <c r="K298" s="17">
        <v>0.13753018101418699</v>
      </c>
      <c r="L298" s="17">
        <v>0.154841951877913</v>
      </c>
      <c r="M298" s="17"/>
      <c r="N298" s="17">
        <v>0.180036350250183</v>
      </c>
      <c r="O298" s="17">
        <v>0.18724222364319701</v>
      </c>
      <c r="P298" s="17">
        <v>0.170612540970838</v>
      </c>
      <c r="Q298" s="17">
        <v>0.149328642919906</v>
      </c>
      <c r="R298" s="17"/>
      <c r="S298" s="17">
        <v>0.20295930907875501</v>
      </c>
      <c r="T298" s="17">
        <v>0.18168674590622899</v>
      </c>
      <c r="U298" s="17">
        <v>0.17397982887963101</v>
      </c>
      <c r="V298" s="17">
        <v>0.19539451171896499</v>
      </c>
      <c r="W298" s="17">
        <v>0.14425967967546399</v>
      </c>
      <c r="X298" s="17">
        <v>0.121487741985632</v>
      </c>
      <c r="Y298" s="17">
        <v>0.18581099214563601</v>
      </c>
      <c r="Z298" s="17">
        <v>0.19216632292231101</v>
      </c>
      <c r="AA298" s="17">
        <v>0.13955034202985001</v>
      </c>
      <c r="AB298" s="17" t="s">
        <v>74</v>
      </c>
      <c r="AC298" s="17" t="s">
        <v>74</v>
      </c>
      <c r="AD298" s="17" t="s">
        <v>74</v>
      </c>
      <c r="AE298" s="17"/>
      <c r="AF298" s="17">
        <v>0.15913782981643901</v>
      </c>
      <c r="AG298" s="17">
        <v>0.166645034176096</v>
      </c>
      <c r="AH298" s="17">
        <v>0.156105026375985</v>
      </c>
      <c r="AI298" s="17"/>
      <c r="AJ298" s="17">
        <v>0.175896577730634</v>
      </c>
      <c r="AK298" s="17">
        <v>0.15246634983727</v>
      </c>
      <c r="AL298" s="17">
        <v>0.14067507018848699</v>
      </c>
      <c r="AM298" s="17">
        <v>8.8832646287850495E-2</v>
      </c>
      <c r="AN298" s="17">
        <v>0.19475116589871799</v>
      </c>
      <c r="AO298" s="17"/>
      <c r="AP298" s="17">
        <v>0.13757326921562599</v>
      </c>
      <c r="AQ298" s="17">
        <v>0.15110545499933301</v>
      </c>
      <c r="AR298" s="17">
        <v>0.16581631279349299</v>
      </c>
      <c r="AS298" s="17"/>
      <c r="AT298" s="17">
        <v>0.171271471582464</v>
      </c>
      <c r="AU298" s="17">
        <v>0.173231257204256</v>
      </c>
      <c r="AV298" s="17"/>
      <c r="AW298" s="17">
        <v>0.166033917183431</v>
      </c>
      <c r="AX298" s="17">
        <v>0.17339541324605701</v>
      </c>
    </row>
    <row r="299" spans="2:50" x14ac:dyDescent="0.35">
      <c r="B299" t="s">
        <v>198</v>
      </c>
      <c r="C299" s="17">
        <v>3.9403318952159302E-2</v>
      </c>
      <c r="D299" s="17">
        <v>3.05859016801437E-2</v>
      </c>
      <c r="E299" s="17">
        <v>4.39561234482405E-2</v>
      </c>
      <c r="F299" s="17"/>
      <c r="G299" s="17">
        <v>9.20704659125966E-2</v>
      </c>
      <c r="H299" s="17">
        <v>4.1778553989963003E-2</v>
      </c>
      <c r="I299" s="17">
        <v>6.7905700068747701E-2</v>
      </c>
      <c r="J299" s="17">
        <v>2.7503365794656901E-2</v>
      </c>
      <c r="K299" s="17">
        <v>2.2687916382476601E-2</v>
      </c>
      <c r="L299" s="17">
        <v>1.40152425388263E-2</v>
      </c>
      <c r="M299" s="17"/>
      <c r="N299" s="17">
        <v>3.0993368958640001E-2</v>
      </c>
      <c r="O299" s="17">
        <v>4.8326208075552997E-2</v>
      </c>
      <c r="P299" s="17">
        <v>2.3371313101241801E-2</v>
      </c>
      <c r="Q299" s="17">
        <v>5.3734690527346501E-2</v>
      </c>
      <c r="R299" s="17"/>
      <c r="S299" s="17">
        <v>4.5109030634056801E-2</v>
      </c>
      <c r="T299" s="17">
        <v>5.6109236579857197E-2</v>
      </c>
      <c r="U299" s="17">
        <v>2.5085536727353901E-2</v>
      </c>
      <c r="V299" s="17">
        <v>3.0739634484397101E-2</v>
      </c>
      <c r="W299" s="17">
        <v>3.31160668839885E-2</v>
      </c>
      <c r="X299" s="17">
        <v>1.8243833012854399E-2</v>
      </c>
      <c r="Y299" s="17">
        <v>4.8790954503715997E-2</v>
      </c>
      <c r="Z299" s="17">
        <v>2.80713402689678E-2</v>
      </c>
      <c r="AA299" s="17">
        <v>4.86377098697513E-2</v>
      </c>
      <c r="AB299" s="17" t="s">
        <v>74</v>
      </c>
      <c r="AC299" s="17" t="s">
        <v>74</v>
      </c>
      <c r="AD299" s="17" t="s">
        <v>74</v>
      </c>
      <c r="AE299" s="17"/>
      <c r="AF299" s="17">
        <v>3.3008029115455903E-2</v>
      </c>
      <c r="AG299" s="17">
        <v>2.7534596403722099E-2</v>
      </c>
      <c r="AH299" s="17">
        <v>5.3728800578056402E-2</v>
      </c>
      <c r="AI299" s="17"/>
      <c r="AJ299" s="17">
        <v>1.8359286042321499E-2</v>
      </c>
      <c r="AK299" s="17">
        <v>4.8556524677622899E-2</v>
      </c>
      <c r="AL299" s="17">
        <v>1.09445695485777E-2</v>
      </c>
      <c r="AM299" s="17">
        <v>8.8317536224360393E-2</v>
      </c>
      <c r="AN299" s="17">
        <v>7.1790064006961404E-2</v>
      </c>
      <c r="AO299" s="17"/>
      <c r="AP299" s="17">
        <v>2.9681546424710201E-2</v>
      </c>
      <c r="AQ299" s="17">
        <v>4.9229995613376397E-2</v>
      </c>
      <c r="AR299" s="17">
        <v>7.9377212548538793E-3</v>
      </c>
      <c r="AS299" s="17"/>
      <c r="AT299" s="17">
        <v>2.75387819747837E-2</v>
      </c>
      <c r="AU299" s="17">
        <v>6.4450636501661496E-2</v>
      </c>
      <c r="AV299" s="17"/>
      <c r="AW299" s="17">
        <v>3.3700674247222097E-2</v>
      </c>
      <c r="AX299" s="17">
        <v>4.1211375916381701E-2</v>
      </c>
    </row>
    <row r="300" spans="2:50" x14ac:dyDescent="0.35">
      <c r="B300" t="s">
        <v>70</v>
      </c>
      <c r="C300" s="17">
        <v>9.6821160513907004E-2</v>
      </c>
      <c r="D300" s="17">
        <v>8.6546277167614594E-2</v>
      </c>
      <c r="E300" s="17">
        <v>0.106791023674152</v>
      </c>
      <c r="F300" s="17"/>
      <c r="G300" s="17">
        <v>6.6026028462620706E-2</v>
      </c>
      <c r="H300" s="17">
        <v>3.7582325590373999E-2</v>
      </c>
      <c r="I300" s="17">
        <v>3.6091418961144199E-2</v>
      </c>
      <c r="J300" s="17">
        <v>0.124701454494675</v>
      </c>
      <c r="K300" s="17">
        <v>0.16177982886741399</v>
      </c>
      <c r="L300" s="17">
        <v>0.13188320176492599</v>
      </c>
      <c r="M300" s="17"/>
      <c r="N300" s="17">
        <v>7.2817973998372407E-2</v>
      </c>
      <c r="O300" s="17">
        <v>0.10717129018303399</v>
      </c>
      <c r="P300" s="17">
        <v>7.3582571988314305E-2</v>
      </c>
      <c r="Q300" s="17">
        <v>0.125850969710848</v>
      </c>
      <c r="R300" s="17"/>
      <c r="S300" s="17">
        <v>5.5191018438063802E-2</v>
      </c>
      <c r="T300" s="17">
        <v>0.10884211574908401</v>
      </c>
      <c r="U300" s="17">
        <v>0.18100267457616101</v>
      </c>
      <c r="V300" s="17">
        <v>0.14024211989378901</v>
      </c>
      <c r="W300" s="17">
        <v>2.7901599642400399E-2</v>
      </c>
      <c r="X300" s="17">
        <v>5.5898255656249798E-2</v>
      </c>
      <c r="Y300" s="17">
        <v>0.120590412649311</v>
      </c>
      <c r="Z300" s="17">
        <v>0</v>
      </c>
      <c r="AA300" s="17">
        <v>0.126106059243347</v>
      </c>
      <c r="AB300" s="17" t="s">
        <v>74</v>
      </c>
      <c r="AC300" s="17" t="s">
        <v>74</v>
      </c>
      <c r="AD300" s="17" t="s">
        <v>74</v>
      </c>
      <c r="AE300" s="17"/>
      <c r="AF300" s="17">
        <v>0.10339764196955201</v>
      </c>
      <c r="AG300" s="17">
        <v>9.6415542658894002E-2</v>
      </c>
      <c r="AH300" s="17">
        <v>8.3434285908252095E-2</v>
      </c>
      <c r="AI300" s="17"/>
      <c r="AJ300" s="17">
        <v>9.6605263194560698E-2</v>
      </c>
      <c r="AK300" s="17">
        <v>8.1437213740223405E-2</v>
      </c>
      <c r="AL300" s="17">
        <v>0.13502817424955099</v>
      </c>
      <c r="AM300" s="17">
        <v>0.21600469420705801</v>
      </c>
      <c r="AN300" s="17">
        <v>0.113260332954606</v>
      </c>
      <c r="AO300" s="17"/>
      <c r="AP300" s="17">
        <v>6.6007545070977003E-2</v>
      </c>
      <c r="AQ300" s="17">
        <v>7.1544741453073601E-2</v>
      </c>
      <c r="AR300" s="17">
        <v>8.67705444300233E-2</v>
      </c>
      <c r="AS300" s="17"/>
      <c r="AT300" s="17">
        <v>7.7516937896057098E-2</v>
      </c>
      <c r="AU300" s="17">
        <v>0.13774050387734901</v>
      </c>
      <c r="AV300" s="17"/>
      <c r="AW300" s="17">
        <v>5.0377852164187498E-2</v>
      </c>
      <c r="AX300" s="17">
        <v>0.11154628393436899</v>
      </c>
    </row>
    <row r="301" spans="2:50" x14ac:dyDescent="0.35">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row>
    <row r="302" spans="2:50" x14ac:dyDescent="0.35">
      <c r="B302" s="6" t="s">
        <v>206</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row>
    <row r="303" spans="2:50" x14ac:dyDescent="0.35">
      <c r="B303" s="24" t="s">
        <v>76</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row>
    <row r="304" spans="2:50" x14ac:dyDescent="0.35">
      <c r="B304" t="s">
        <v>194</v>
      </c>
      <c r="C304" s="17">
        <v>4.9499596499222899E-2</v>
      </c>
      <c r="D304" s="17">
        <v>4.5928031758535298E-2</v>
      </c>
      <c r="E304" s="17">
        <v>5.3025904130074297E-2</v>
      </c>
      <c r="F304" s="17"/>
      <c r="G304" s="17">
        <v>4.6442248537941502E-2</v>
      </c>
      <c r="H304" s="17">
        <v>6.0514340878647502E-2</v>
      </c>
      <c r="I304" s="17">
        <v>0.10161228939422801</v>
      </c>
      <c r="J304" s="17">
        <v>4.1457214081889598E-2</v>
      </c>
      <c r="K304" s="17">
        <v>2.6329035894321E-2</v>
      </c>
      <c r="L304" s="17">
        <v>2.78970145930428E-2</v>
      </c>
      <c r="M304" s="17"/>
      <c r="N304" s="17">
        <v>4.8193508695993502E-2</v>
      </c>
      <c r="O304" s="17">
        <v>3.7752630272415398E-2</v>
      </c>
      <c r="P304" s="17">
        <v>5.4925171660437602E-2</v>
      </c>
      <c r="Q304" s="17">
        <v>5.8901797525973298E-2</v>
      </c>
      <c r="R304" s="17"/>
      <c r="S304" s="17">
        <v>6.9203153699040898E-2</v>
      </c>
      <c r="T304" s="17">
        <v>1.68352754117829E-2</v>
      </c>
      <c r="U304" s="17">
        <v>3.7445627670836E-2</v>
      </c>
      <c r="V304" s="17">
        <v>2.07146366954572E-2</v>
      </c>
      <c r="W304" s="17">
        <v>4.0738507266684001E-2</v>
      </c>
      <c r="X304" s="17">
        <v>0.105930986810819</v>
      </c>
      <c r="Y304" s="17">
        <v>4.7135387684492297E-2</v>
      </c>
      <c r="Z304" s="17">
        <v>7.5074275123014594E-2</v>
      </c>
      <c r="AA304" s="17">
        <v>5.2913584606009999E-2</v>
      </c>
      <c r="AB304" s="17" t="s">
        <v>74</v>
      </c>
      <c r="AC304" s="17" t="s">
        <v>74</v>
      </c>
      <c r="AD304" s="17" t="s">
        <v>74</v>
      </c>
      <c r="AE304" s="17"/>
      <c r="AF304" s="17">
        <v>5.1869466919908597E-2</v>
      </c>
      <c r="AG304" s="17">
        <v>4.4032255416652497E-2</v>
      </c>
      <c r="AH304" s="17">
        <v>5.5711651813395602E-2</v>
      </c>
      <c r="AI304" s="17"/>
      <c r="AJ304" s="17">
        <v>5.4938360971421997E-2</v>
      </c>
      <c r="AK304" s="17">
        <v>4.8292701148926802E-2</v>
      </c>
      <c r="AL304" s="17">
        <v>4.0458166580962698E-2</v>
      </c>
      <c r="AM304" s="17">
        <v>0</v>
      </c>
      <c r="AN304" s="17">
        <v>3.7633942726428102E-2</v>
      </c>
      <c r="AO304" s="17"/>
      <c r="AP304" s="17">
        <v>6.0645625577077297E-2</v>
      </c>
      <c r="AQ304" s="17">
        <v>5.6065199722863099E-2</v>
      </c>
      <c r="AR304" s="17">
        <v>3.68678473064371E-2</v>
      </c>
      <c r="AS304" s="17"/>
      <c r="AT304" s="17">
        <v>5.2284827581940301E-2</v>
      </c>
      <c r="AU304" s="17">
        <v>4.1250986206278199E-2</v>
      </c>
      <c r="AV304" s="17"/>
      <c r="AW304" s="17">
        <v>5.9570191866183897E-2</v>
      </c>
      <c r="AX304" s="17">
        <v>4.6306655148460399E-2</v>
      </c>
    </row>
    <row r="305" spans="2:50" x14ac:dyDescent="0.35">
      <c r="B305" t="s">
        <v>195</v>
      </c>
      <c r="C305" s="17">
        <v>0.25248027945305102</v>
      </c>
      <c r="D305" s="17">
        <v>0.24376308616134101</v>
      </c>
      <c r="E305" s="17">
        <v>0.26159199195821098</v>
      </c>
      <c r="F305" s="17"/>
      <c r="G305" s="17">
        <v>0.28376800950864101</v>
      </c>
      <c r="H305" s="17">
        <v>0.30899595971163601</v>
      </c>
      <c r="I305" s="17">
        <v>0.26802517595348302</v>
      </c>
      <c r="J305" s="17">
        <v>0.237322433731956</v>
      </c>
      <c r="K305" s="17">
        <v>0.19886662235376701</v>
      </c>
      <c r="L305" s="17">
        <v>0.23400265607010801</v>
      </c>
      <c r="M305" s="17"/>
      <c r="N305" s="17">
        <v>0.29124094049299898</v>
      </c>
      <c r="O305" s="17">
        <v>0.22411876155501601</v>
      </c>
      <c r="P305" s="17">
        <v>0.29802480294099398</v>
      </c>
      <c r="Q305" s="17">
        <v>0.20323551031449899</v>
      </c>
      <c r="R305" s="17"/>
      <c r="S305" s="17">
        <v>0.23041212344477099</v>
      </c>
      <c r="T305" s="17">
        <v>0.22304151867414099</v>
      </c>
      <c r="U305" s="17">
        <v>0.19799995978503801</v>
      </c>
      <c r="V305" s="17">
        <v>0.20214607748883601</v>
      </c>
      <c r="W305" s="17">
        <v>0.234434672662516</v>
      </c>
      <c r="X305" s="17">
        <v>0.339461106599936</v>
      </c>
      <c r="Y305" s="17">
        <v>0.26567408957140098</v>
      </c>
      <c r="Z305" s="17">
        <v>0.33810823877628099</v>
      </c>
      <c r="AA305" s="17">
        <v>0.301082925636739</v>
      </c>
      <c r="AB305" s="17" t="s">
        <v>74</v>
      </c>
      <c r="AC305" s="17" t="s">
        <v>74</v>
      </c>
      <c r="AD305" s="17" t="s">
        <v>74</v>
      </c>
      <c r="AE305" s="17"/>
      <c r="AF305" s="17">
        <v>0.22416820769757601</v>
      </c>
      <c r="AG305" s="17">
        <v>0.29249191339889502</v>
      </c>
      <c r="AH305" s="17">
        <v>0.27184764445587301</v>
      </c>
      <c r="AI305" s="17"/>
      <c r="AJ305" s="17">
        <v>0.234937909805639</v>
      </c>
      <c r="AK305" s="17">
        <v>0.31001379227194797</v>
      </c>
      <c r="AL305" s="17">
        <v>0.27767036301796499</v>
      </c>
      <c r="AM305" s="17">
        <v>0.23528755548743199</v>
      </c>
      <c r="AN305" s="17">
        <v>0.18024327569746501</v>
      </c>
      <c r="AO305" s="17"/>
      <c r="AP305" s="17">
        <v>0.31844203578709401</v>
      </c>
      <c r="AQ305" s="17">
        <v>0.27480068327282298</v>
      </c>
      <c r="AR305" s="17">
        <v>0.23310043316437901</v>
      </c>
      <c r="AS305" s="17"/>
      <c r="AT305" s="17">
        <v>0.28589149318628698</v>
      </c>
      <c r="AU305" s="17">
        <v>0.18138113513323401</v>
      </c>
      <c r="AV305" s="17"/>
      <c r="AW305" s="17">
        <v>0.30522914498523102</v>
      </c>
      <c r="AX305" s="17">
        <v>0.23575594212975201</v>
      </c>
    </row>
    <row r="306" spans="2:50" x14ac:dyDescent="0.35">
      <c r="B306" t="s">
        <v>196</v>
      </c>
      <c r="C306" s="17">
        <v>0.35111385738547501</v>
      </c>
      <c r="D306" s="17">
        <v>0.40402926793280503</v>
      </c>
      <c r="E306" s="17">
        <v>0.30302831815317499</v>
      </c>
      <c r="F306" s="17"/>
      <c r="G306" s="17">
        <v>0.24944437731674701</v>
      </c>
      <c r="H306" s="17">
        <v>0.35423147863861398</v>
      </c>
      <c r="I306" s="17">
        <v>0.34372895026989603</v>
      </c>
      <c r="J306" s="17">
        <v>0.37086607472551297</v>
      </c>
      <c r="K306" s="17">
        <v>0.395994850775721</v>
      </c>
      <c r="L306" s="17">
        <v>0.35478387622155999</v>
      </c>
      <c r="M306" s="17"/>
      <c r="N306" s="17">
        <v>0.36878220612910101</v>
      </c>
      <c r="O306" s="17">
        <v>0.338427065586689</v>
      </c>
      <c r="P306" s="17">
        <v>0.34713758808177902</v>
      </c>
      <c r="Q306" s="17">
        <v>0.348611423132973</v>
      </c>
      <c r="R306" s="17"/>
      <c r="S306" s="17">
        <v>0.355880511250873</v>
      </c>
      <c r="T306" s="17">
        <v>0.37422777819249098</v>
      </c>
      <c r="U306" s="17">
        <v>0.38828379999013202</v>
      </c>
      <c r="V306" s="17">
        <v>0.37017297333852101</v>
      </c>
      <c r="W306" s="17">
        <v>0.3931364211217</v>
      </c>
      <c r="X306" s="17">
        <v>0.32286361992031798</v>
      </c>
      <c r="Y306" s="17">
        <v>0.27075411718763598</v>
      </c>
      <c r="Z306" s="17">
        <v>0.34735981560519702</v>
      </c>
      <c r="AA306" s="17">
        <v>0.32810890283383698</v>
      </c>
      <c r="AB306" s="17" t="s">
        <v>74</v>
      </c>
      <c r="AC306" s="17" t="s">
        <v>74</v>
      </c>
      <c r="AD306" s="17" t="s">
        <v>74</v>
      </c>
      <c r="AE306" s="17"/>
      <c r="AF306" s="17">
        <v>0.35461087986059397</v>
      </c>
      <c r="AG306" s="17">
        <v>0.35485561649295899</v>
      </c>
      <c r="AH306" s="17">
        <v>0.36546712472071002</v>
      </c>
      <c r="AI306" s="17"/>
      <c r="AJ306" s="17">
        <v>0.35497186031956901</v>
      </c>
      <c r="AK306" s="17">
        <v>0.32564000167843299</v>
      </c>
      <c r="AL306" s="17">
        <v>0.42070748292752103</v>
      </c>
      <c r="AM306" s="17">
        <v>0.35663913020361199</v>
      </c>
      <c r="AN306" s="17">
        <v>0.39564069655848</v>
      </c>
      <c r="AO306" s="17"/>
      <c r="AP306" s="17">
        <v>0.30106196986773598</v>
      </c>
      <c r="AQ306" s="17">
        <v>0.33974038370223503</v>
      </c>
      <c r="AR306" s="17">
        <v>0.49457586713906598</v>
      </c>
      <c r="AS306" s="17"/>
      <c r="AT306" s="17">
        <v>0.342347859448421</v>
      </c>
      <c r="AU306" s="17">
        <v>0.371254414161857</v>
      </c>
      <c r="AV306" s="17"/>
      <c r="AW306" s="17">
        <v>0.34349356655183699</v>
      </c>
      <c r="AX306" s="17">
        <v>0.35352991530667599</v>
      </c>
    </row>
    <row r="307" spans="2:50" x14ac:dyDescent="0.35">
      <c r="B307" t="s">
        <v>197</v>
      </c>
      <c r="C307" s="17">
        <v>0.173035226041966</v>
      </c>
      <c r="D307" s="17">
        <v>0.15329846987454299</v>
      </c>
      <c r="E307" s="17">
        <v>0.18830110784749701</v>
      </c>
      <c r="F307" s="17"/>
      <c r="G307" s="17">
        <v>0.30554684815828298</v>
      </c>
      <c r="H307" s="17">
        <v>0.160362870376585</v>
      </c>
      <c r="I307" s="17">
        <v>0.19283783581832001</v>
      </c>
      <c r="J307" s="17">
        <v>0.16400716003514501</v>
      </c>
      <c r="K307" s="17">
        <v>0.107229300154477</v>
      </c>
      <c r="L307" s="17">
        <v>0.16034605012120201</v>
      </c>
      <c r="M307" s="17"/>
      <c r="N307" s="17">
        <v>0.17030565474769099</v>
      </c>
      <c r="O307" s="17">
        <v>0.18839209702675699</v>
      </c>
      <c r="P307" s="17">
        <v>0.13832396832955099</v>
      </c>
      <c r="Q307" s="17">
        <v>0.19256643289231301</v>
      </c>
      <c r="R307" s="17"/>
      <c r="S307" s="17">
        <v>0.186381522799658</v>
      </c>
      <c r="T307" s="17">
        <v>0.20307489594105901</v>
      </c>
      <c r="U307" s="17">
        <v>0.16636013188186599</v>
      </c>
      <c r="V307" s="17">
        <v>0.20532567481236699</v>
      </c>
      <c r="W307" s="17">
        <v>0.19722784399586901</v>
      </c>
      <c r="X307" s="17">
        <v>7.5376395107597402E-2</v>
      </c>
      <c r="Y307" s="17">
        <v>0.21526379657296299</v>
      </c>
      <c r="Z307" s="17">
        <v>0.170653234134961</v>
      </c>
      <c r="AA307" s="17">
        <v>0.12910400391028401</v>
      </c>
      <c r="AB307" s="17" t="s">
        <v>74</v>
      </c>
      <c r="AC307" s="17" t="s">
        <v>74</v>
      </c>
      <c r="AD307" s="17" t="s">
        <v>74</v>
      </c>
      <c r="AE307" s="17"/>
      <c r="AF307" s="17">
        <v>0.172000561497338</v>
      </c>
      <c r="AG307" s="17">
        <v>0.15090451785150599</v>
      </c>
      <c r="AH307" s="17">
        <v>0.13360057631125799</v>
      </c>
      <c r="AI307" s="17"/>
      <c r="AJ307" s="17">
        <v>0.17784674712916701</v>
      </c>
      <c r="AK307" s="17">
        <v>0.17045342855437401</v>
      </c>
      <c r="AL307" s="17">
        <v>0.10350297369395101</v>
      </c>
      <c r="AM307" s="17">
        <v>0</v>
      </c>
      <c r="AN307" s="17">
        <v>0.16536359330512099</v>
      </c>
      <c r="AO307" s="17"/>
      <c r="AP307" s="17">
        <v>0.17996025359252399</v>
      </c>
      <c r="AQ307" s="17">
        <v>0.177200166333779</v>
      </c>
      <c r="AR307" s="17">
        <v>0.114002971846642</v>
      </c>
      <c r="AS307" s="17"/>
      <c r="AT307" s="17">
        <v>0.15544299940909101</v>
      </c>
      <c r="AU307" s="17">
        <v>0.210756112897101</v>
      </c>
      <c r="AV307" s="17"/>
      <c r="AW307" s="17">
        <v>0.163196283290507</v>
      </c>
      <c r="AX307" s="17">
        <v>0.17615472057175099</v>
      </c>
    </row>
    <row r="308" spans="2:50" x14ac:dyDescent="0.35">
      <c r="B308" t="s">
        <v>198</v>
      </c>
      <c r="C308" s="17">
        <v>3.0557039677125E-2</v>
      </c>
      <c r="D308" s="17">
        <v>2.3870863467511799E-2</v>
      </c>
      <c r="E308" s="17">
        <v>3.6920283971302502E-2</v>
      </c>
      <c r="F308" s="17"/>
      <c r="G308" s="17">
        <v>4.3257502738952701E-2</v>
      </c>
      <c r="H308" s="17">
        <v>5.6472252485417498E-2</v>
      </c>
      <c r="I308" s="17">
        <v>2.62443057155488E-2</v>
      </c>
      <c r="J308" s="17">
        <v>3.5150434554589202E-2</v>
      </c>
      <c r="K308" s="17">
        <v>1.7210363625095201E-2</v>
      </c>
      <c r="L308" s="17">
        <v>1.48824289201355E-2</v>
      </c>
      <c r="M308" s="17"/>
      <c r="N308" s="17">
        <v>7.8748103790903905E-3</v>
      </c>
      <c r="O308" s="17">
        <v>5.0904713269288901E-2</v>
      </c>
      <c r="P308" s="17">
        <v>2.2669050754005798E-2</v>
      </c>
      <c r="Q308" s="17">
        <v>4.1156476197971303E-2</v>
      </c>
      <c r="R308" s="17"/>
      <c r="S308" s="17">
        <v>5.9270560443329803E-2</v>
      </c>
      <c r="T308" s="17">
        <v>2.4780749631619699E-2</v>
      </c>
      <c r="U308" s="17">
        <v>2.3257811118854499E-2</v>
      </c>
      <c r="V308" s="17">
        <v>3.20222210015444E-2</v>
      </c>
      <c r="W308" s="17">
        <v>2.53634920932286E-2</v>
      </c>
      <c r="X308" s="17">
        <v>1.9613826999973698E-2</v>
      </c>
      <c r="Y308" s="17">
        <v>1.8422484964866401E-2</v>
      </c>
      <c r="Z308" s="17">
        <v>0</v>
      </c>
      <c r="AA308" s="17">
        <v>4.0554625258061597E-2</v>
      </c>
      <c r="AB308" s="17" t="s">
        <v>74</v>
      </c>
      <c r="AC308" s="17" t="s">
        <v>74</v>
      </c>
      <c r="AD308" s="17" t="s">
        <v>74</v>
      </c>
      <c r="AE308" s="17"/>
      <c r="AF308" s="17">
        <v>3.1222398830093201E-2</v>
      </c>
      <c r="AG308" s="17">
        <v>2.0628981979699802E-2</v>
      </c>
      <c r="AH308" s="17">
        <v>5.2930364869819599E-2</v>
      </c>
      <c r="AI308" s="17"/>
      <c r="AJ308" s="17">
        <v>8.9371120153662505E-3</v>
      </c>
      <c r="AK308" s="17">
        <v>4.9346547597355302E-2</v>
      </c>
      <c r="AL308" s="17">
        <v>9.16852650120022E-3</v>
      </c>
      <c r="AM308" s="17">
        <v>0.19206862010189901</v>
      </c>
      <c r="AN308" s="17">
        <v>4.46755345280829E-2</v>
      </c>
      <c r="AO308" s="17"/>
      <c r="AP308" s="17">
        <v>6.2587240425932902E-3</v>
      </c>
      <c r="AQ308" s="17">
        <v>4.50788346585815E-2</v>
      </c>
      <c r="AR308" s="17">
        <v>3.3216913735170703E-2</v>
      </c>
      <c r="AS308" s="17"/>
      <c r="AT308" s="17">
        <v>2.2334953196275899E-2</v>
      </c>
      <c r="AU308" s="17">
        <v>4.7931252770376701E-2</v>
      </c>
      <c r="AV308" s="17"/>
      <c r="AW308" s="17">
        <v>3.7707255654586901E-2</v>
      </c>
      <c r="AX308" s="17">
        <v>2.8290021747259499E-2</v>
      </c>
    </row>
    <row r="309" spans="2:50" x14ac:dyDescent="0.35">
      <c r="B309" t="s">
        <v>70</v>
      </c>
      <c r="C309" s="17">
        <v>0.14331400094316099</v>
      </c>
      <c r="D309" s="17">
        <v>0.12911028080526399</v>
      </c>
      <c r="E309" s="17">
        <v>0.15713239393974099</v>
      </c>
      <c r="F309" s="17"/>
      <c r="G309" s="17">
        <v>7.1541013739434403E-2</v>
      </c>
      <c r="H309" s="17">
        <v>5.9423097909100803E-2</v>
      </c>
      <c r="I309" s="17">
        <v>6.7551442848525406E-2</v>
      </c>
      <c r="J309" s="17">
        <v>0.15119668287090801</v>
      </c>
      <c r="K309" s="17">
        <v>0.25436982719661899</v>
      </c>
      <c r="L309" s="17">
        <v>0.20808797407395099</v>
      </c>
      <c r="M309" s="17"/>
      <c r="N309" s="17">
        <v>0.11360287955512501</v>
      </c>
      <c r="O309" s="17">
        <v>0.16040473228983401</v>
      </c>
      <c r="P309" s="17">
        <v>0.13891941823323201</v>
      </c>
      <c r="Q309" s="17">
        <v>0.15552835993627101</v>
      </c>
      <c r="R309" s="17"/>
      <c r="S309" s="17">
        <v>9.8852128362327804E-2</v>
      </c>
      <c r="T309" s="17">
        <v>0.15803978214890499</v>
      </c>
      <c r="U309" s="17">
        <v>0.186652669553273</v>
      </c>
      <c r="V309" s="17">
        <v>0.16961841666327501</v>
      </c>
      <c r="W309" s="17">
        <v>0.109099062860002</v>
      </c>
      <c r="X309" s="17">
        <v>0.136754064561356</v>
      </c>
      <c r="Y309" s="17">
        <v>0.18275012401864099</v>
      </c>
      <c r="Z309" s="17">
        <v>6.8804436360546103E-2</v>
      </c>
      <c r="AA309" s="17">
        <v>0.14823595775506801</v>
      </c>
      <c r="AB309" s="17" t="s">
        <v>74</v>
      </c>
      <c r="AC309" s="17" t="s">
        <v>74</v>
      </c>
      <c r="AD309" s="17" t="s">
        <v>74</v>
      </c>
      <c r="AE309" s="17"/>
      <c r="AF309" s="17">
        <v>0.16612848519449</v>
      </c>
      <c r="AG309" s="17">
        <v>0.13708671486028701</v>
      </c>
      <c r="AH309" s="17">
        <v>0.120442637828943</v>
      </c>
      <c r="AI309" s="17"/>
      <c r="AJ309" s="17">
        <v>0.16836800975883701</v>
      </c>
      <c r="AK309" s="17">
        <v>9.6253528748962605E-2</v>
      </c>
      <c r="AL309" s="17">
        <v>0.148492487278401</v>
      </c>
      <c r="AM309" s="17">
        <v>0.21600469420705801</v>
      </c>
      <c r="AN309" s="17">
        <v>0.17644295718442299</v>
      </c>
      <c r="AO309" s="17"/>
      <c r="AP309" s="17">
        <v>0.13363139113297501</v>
      </c>
      <c r="AQ309" s="17">
        <v>0.10711473230971801</v>
      </c>
      <c r="AR309" s="17">
        <v>8.8235966808304894E-2</v>
      </c>
      <c r="AS309" s="17"/>
      <c r="AT309" s="17">
        <v>0.14169786717798499</v>
      </c>
      <c r="AU309" s="17">
        <v>0.14742609883115201</v>
      </c>
      <c r="AV309" s="17"/>
      <c r="AW309" s="17">
        <v>9.0803557651654404E-2</v>
      </c>
      <c r="AX309" s="17">
        <v>0.15996274509610101</v>
      </c>
    </row>
    <row r="310" spans="2:50" x14ac:dyDescent="0.35">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row>
    <row r="311" spans="2:50" x14ac:dyDescent="0.35">
      <c r="B311" s="6" t="s">
        <v>207</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row>
    <row r="312" spans="2:50" x14ac:dyDescent="0.35">
      <c r="B312" s="24" t="s">
        <v>76</v>
      </c>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row>
    <row r="313" spans="2:50" x14ac:dyDescent="0.35">
      <c r="B313" t="s">
        <v>194</v>
      </c>
      <c r="C313" s="17">
        <v>5.5853259727599497E-2</v>
      </c>
      <c r="D313" s="17">
        <v>5.7826781218257198E-2</v>
      </c>
      <c r="E313" s="17">
        <v>5.4223863280641799E-2</v>
      </c>
      <c r="F313" s="17"/>
      <c r="G313" s="17">
        <v>7.3632512906236097E-2</v>
      </c>
      <c r="H313" s="17">
        <v>9.8756374384833798E-2</v>
      </c>
      <c r="I313" s="17">
        <v>8.7978214113162201E-2</v>
      </c>
      <c r="J313" s="17">
        <v>2.53715897073628E-2</v>
      </c>
      <c r="K313" s="17">
        <v>4.9926091295376299E-2</v>
      </c>
      <c r="L313" s="17">
        <v>2.0112045952966302E-2</v>
      </c>
      <c r="M313" s="17"/>
      <c r="N313" s="17">
        <v>5.0317407877274199E-2</v>
      </c>
      <c r="O313" s="17">
        <v>4.1998241849445797E-2</v>
      </c>
      <c r="P313" s="17">
        <v>6.7277395380338001E-2</v>
      </c>
      <c r="Q313" s="17">
        <v>6.6802471305233896E-2</v>
      </c>
      <c r="R313" s="17"/>
      <c r="S313" s="17">
        <v>7.8659887890357202E-2</v>
      </c>
      <c r="T313" s="17">
        <v>6.2445745228083001E-2</v>
      </c>
      <c r="U313" s="17">
        <v>3.9923686042712701E-2</v>
      </c>
      <c r="V313" s="17">
        <v>3.0722141644374101E-2</v>
      </c>
      <c r="W313" s="17">
        <v>4.0636333278350402E-2</v>
      </c>
      <c r="X313" s="17">
        <v>7.2823402056566094E-2</v>
      </c>
      <c r="Y313" s="17">
        <v>4.7322886575685001E-2</v>
      </c>
      <c r="Z313" s="17">
        <v>8.4197974566782796E-2</v>
      </c>
      <c r="AA313" s="17">
        <v>4.6151280711705697E-2</v>
      </c>
      <c r="AB313" s="17" t="s">
        <v>74</v>
      </c>
      <c r="AC313" s="17" t="s">
        <v>74</v>
      </c>
      <c r="AD313" s="17" t="s">
        <v>74</v>
      </c>
      <c r="AE313" s="17"/>
      <c r="AF313" s="17">
        <v>4.8495857649375702E-2</v>
      </c>
      <c r="AG313" s="17">
        <v>5.2375733920529001E-2</v>
      </c>
      <c r="AH313" s="17">
        <v>8.8625052211817198E-2</v>
      </c>
      <c r="AI313" s="17"/>
      <c r="AJ313" s="17">
        <v>4.4682059775744097E-2</v>
      </c>
      <c r="AK313" s="17">
        <v>8.7319993450928501E-2</v>
      </c>
      <c r="AL313" s="17">
        <v>0</v>
      </c>
      <c r="AM313" s="17">
        <v>0</v>
      </c>
      <c r="AN313" s="17">
        <v>4.4034219283925903E-2</v>
      </c>
      <c r="AO313" s="17"/>
      <c r="AP313" s="17">
        <v>6.0446904342367401E-2</v>
      </c>
      <c r="AQ313" s="17">
        <v>7.8884099448762499E-2</v>
      </c>
      <c r="AR313" s="17">
        <v>2.2080065278272901E-2</v>
      </c>
      <c r="AS313" s="17"/>
      <c r="AT313" s="17">
        <v>6.3955342527968598E-2</v>
      </c>
      <c r="AU313" s="17">
        <v>3.6502092377718599E-2</v>
      </c>
      <c r="AV313" s="17"/>
      <c r="AW313" s="17">
        <v>6.4121853642498006E-2</v>
      </c>
      <c r="AX313" s="17">
        <v>5.3231653510537401E-2</v>
      </c>
    </row>
    <row r="314" spans="2:50" x14ac:dyDescent="0.35">
      <c r="B314" t="s">
        <v>195</v>
      </c>
      <c r="C314" s="17">
        <v>0.30334100745516901</v>
      </c>
      <c r="D314" s="17">
        <v>0.29676346667241499</v>
      </c>
      <c r="E314" s="17">
        <v>0.31064898038381999</v>
      </c>
      <c r="F314" s="17"/>
      <c r="G314" s="17">
        <v>0.28699321824496998</v>
      </c>
      <c r="H314" s="17">
        <v>0.36592478310360699</v>
      </c>
      <c r="I314" s="17">
        <v>0.34951965681208702</v>
      </c>
      <c r="J314" s="17">
        <v>0.27354286146198897</v>
      </c>
      <c r="K314" s="17">
        <v>0.265349983618894</v>
      </c>
      <c r="L314" s="17">
        <v>0.28016301702843099</v>
      </c>
      <c r="M314" s="17"/>
      <c r="N314" s="17">
        <v>0.31299228547639302</v>
      </c>
      <c r="O314" s="17">
        <v>0.31858084851985202</v>
      </c>
      <c r="P314" s="17">
        <v>0.297742294557793</v>
      </c>
      <c r="Q314" s="17">
        <v>0.28569911741965898</v>
      </c>
      <c r="R314" s="17"/>
      <c r="S314" s="17">
        <v>0.351808835459618</v>
      </c>
      <c r="T314" s="17">
        <v>0.27143956061630697</v>
      </c>
      <c r="U314" s="17">
        <v>0.22245610074608599</v>
      </c>
      <c r="V314" s="17">
        <v>0.26606603981654398</v>
      </c>
      <c r="W314" s="17">
        <v>0.36036743554386003</v>
      </c>
      <c r="X314" s="17">
        <v>0.36492883924527297</v>
      </c>
      <c r="Y314" s="17">
        <v>0.26758799316099302</v>
      </c>
      <c r="Z314" s="17">
        <v>0.27505061451030799</v>
      </c>
      <c r="AA314" s="17">
        <v>0.32993610561082498</v>
      </c>
      <c r="AB314" s="17" t="s">
        <v>74</v>
      </c>
      <c r="AC314" s="17" t="s">
        <v>74</v>
      </c>
      <c r="AD314" s="17" t="s">
        <v>74</v>
      </c>
      <c r="AE314" s="17"/>
      <c r="AF314" s="17">
        <v>0.283625676697627</v>
      </c>
      <c r="AG314" s="17">
        <v>0.338676679898056</v>
      </c>
      <c r="AH314" s="17">
        <v>0.315848721257797</v>
      </c>
      <c r="AI314" s="17"/>
      <c r="AJ314" s="17">
        <v>0.31445551329342702</v>
      </c>
      <c r="AK314" s="17">
        <v>0.33869012037701401</v>
      </c>
      <c r="AL314" s="17">
        <v>0.29278338530410097</v>
      </c>
      <c r="AM314" s="17">
        <v>0.16535292528444201</v>
      </c>
      <c r="AN314" s="17">
        <v>0.26645624224855402</v>
      </c>
      <c r="AO314" s="17"/>
      <c r="AP314" s="17">
        <v>0.37303963881817198</v>
      </c>
      <c r="AQ314" s="17">
        <v>0.34006324398570897</v>
      </c>
      <c r="AR314" s="17">
        <v>0.31760513000377599</v>
      </c>
      <c r="AS314" s="17"/>
      <c r="AT314" s="17">
        <v>0.32084908770548198</v>
      </c>
      <c r="AU314" s="17">
        <v>0.265805168456476</v>
      </c>
      <c r="AV314" s="17"/>
      <c r="AW314" s="17">
        <v>0.32860553061773801</v>
      </c>
      <c r="AX314" s="17">
        <v>0.29533074214575999</v>
      </c>
    </row>
    <row r="315" spans="2:50" x14ac:dyDescent="0.35">
      <c r="B315" t="s">
        <v>196</v>
      </c>
      <c r="C315" s="17">
        <v>0.36793155366575098</v>
      </c>
      <c r="D315" s="17">
        <v>0.41630683514497202</v>
      </c>
      <c r="E315" s="17">
        <v>0.32415178370825698</v>
      </c>
      <c r="F315" s="17"/>
      <c r="G315" s="17">
        <v>0.26571009808111701</v>
      </c>
      <c r="H315" s="17">
        <v>0.34582404820908003</v>
      </c>
      <c r="I315" s="17">
        <v>0.30047652516011603</v>
      </c>
      <c r="J315" s="17">
        <v>0.40004428638958101</v>
      </c>
      <c r="K315" s="17">
        <v>0.40168655883389898</v>
      </c>
      <c r="L315" s="17">
        <v>0.43106123557519299</v>
      </c>
      <c r="M315" s="17"/>
      <c r="N315" s="17">
        <v>0.35221889048441202</v>
      </c>
      <c r="O315" s="17">
        <v>0.39531562551299099</v>
      </c>
      <c r="P315" s="17">
        <v>0.41127813169076499</v>
      </c>
      <c r="Q315" s="17">
        <v>0.32283270401290198</v>
      </c>
      <c r="R315" s="17"/>
      <c r="S315" s="17">
        <v>0.28917024105412698</v>
      </c>
      <c r="T315" s="17">
        <v>0.37161409040681997</v>
      </c>
      <c r="U315" s="17">
        <v>0.33513541546946901</v>
      </c>
      <c r="V315" s="17">
        <v>0.44365382347138199</v>
      </c>
      <c r="W315" s="17">
        <v>0.36150461023262298</v>
      </c>
      <c r="X315" s="17">
        <v>0.39379127648926998</v>
      </c>
      <c r="Y315" s="17">
        <v>0.35379794143674098</v>
      </c>
      <c r="Z315" s="17">
        <v>0.37172315032041198</v>
      </c>
      <c r="AA315" s="17">
        <v>0.41251910427559302</v>
      </c>
      <c r="AB315" s="17" t="s">
        <v>74</v>
      </c>
      <c r="AC315" s="17" t="s">
        <v>74</v>
      </c>
      <c r="AD315" s="17" t="s">
        <v>74</v>
      </c>
      <c r="AE315" s="17"/>
      <c r="AF315" s="17">
        <v>0.39588761016736601</v>
      </c>
      <c r="AG315" s="17">
        <v>0.35949997105329101</v>
      </c>
      <c r="AH315" s="17">
        <v>0.34813057306562301</v>
      </c>
      <c r="AI315" s="17"/>
      <c r="AJ315" s="17">
        <v>0.37408899700311798</v>
      </c>
      <c r="AK315" s="17">
        <v>0.32945715778609203</v>
      </c>
      <c r="AL315" s="17">
        <v>0.421129243811947</v>
      </c>
      <c r="AM315" s="17">
        <v>0.57999514706574895</v>
      </c>
      <c r="AN315" s="17">
        <v>0.36620741421462399</v>
      </c>
      <c r="AO315" s="17"/>
      <c r="AP315" s="17">
        <v>0.344260108540201</v>
      </c>
      <c r="AQ315" s="17">
        <v>0.33004941855569198</v>
      </c>
      <c r="AR315" s="17">
        <v>0.40875169596691902</v>
      </c>
      <c r="AS315" s="17"/>
      <c r="AT315" s="17">
        <v>0.366558051194595</v>
      </c>
      <c r="AU315" s="17">
        <v>0.37267575797239899</v>
      </c>
      <c r="AV315" s="17"/>
      <c r="AW315" s="17">
        <v>0.34160840408278897</v>
      </c>
      <c r="AX315" s="17">
        <v>0.37627746269328299</v>
      </c>
    </row>
    <row r="316" spans="2:50" x14ac:dyDescent="0.35">
      <c r="B316" t="s">
        <v>197</v>
      </c>
      <c r="C316" s="17">
        <v>0.15343455194567901</v>
      </c>
      <c r="D316" s="17">
        <v>0.125400910020699</v>
      </c>
      <c r="E316" s="17">
        <v>0.17869741329795599</v>
      </c>
      <c r="F316" s="17"/>
      <c r="G316" s="17">
        <v>0.22078909786619599</v>
      </c>
      <c r="H316" s="17">
        <v>0.11543078587478101</v>
      </c>
      <c r="I316" s="17">
        <v>0.16678013976539</v>
      </c>
      <c r="J316" s="17">
        <v>0.161177575303589</v>
      </c>
      <c r="K316" s="17">
        <v>0.141127345336548</v>
      </c>
      <c r="L316" s="17">
        <v>0.144304283944161</v>
      </c>
      <c r="M316" s="17"/>
      <c r="N316" s="17">
        <v>0.181885971160512</v>
      </c>
      <c r="O316" s="17">
        <v>0.13564079970958301</v>
      </c>
      <c r="P316" s="17">
        <v>0.118914507777527</v>
      </c>
      <c r="Q316" s="17">
        <v>0.169058470491458</v>
      </c>
      <c r="R316" s="17"/>
      <c r="S316" s="17">
        <v>0.15757883269422401</v>
      </c>
      <c r="T316" s="17">
        <v>0.119331808015369</v>
      </c>
      <c r="U316" s="17">
        <v>0.22246554702944299</v>
      </c>
      <c r="V316" s="17">
        <v>0.13918397687015699</v>
      </c>
      <c r="W316" s="17">
        <v>0.131821381039566</v>
      </c>
      <c r="X316" s="17">
        <v>0.13445179491154799</v>
      </c>
      <c r="Y316" s="17">
        <v>0.20592987222855599</v>
      </c>
      <c r="Z316" s="17">
        <v>0.22694219209671301</v>
      </c>
      <c r="AA316" s="17">
        <v>0.11147940979774</v>
      </c>
      <c r="AB316" s="17" t="s">
        <v>74</v>
      </c>
      <c r="AC316" s="17" t="s">
        <v>74</v>
      </c>
      <c r="AD316" s="17" t="s">
        <v>74</v>
      </c>
      <c r="AE316" s="17"/>
      <c r="AF316" s="17">
        <v>0.15022384665438701</v>
      </c>
      <c r="AG316" s="17">
        <v>0.14282273304691601</v>
      </c>
      <c r="AH316" s="17">
        <v>0.127900310343213</v>
      </c>
      <c r="AI316" s="17"/>
      <c r="AJ316" s="17">
        <v>0.159509715550291</v>
      </c>
      <c r="AK316" s="17">
        <v>0.147425380462851</v>
      </c>
      <c r="AL316" s="17">
        <v>0.120220869600852</v>
      </c>
      <c r="AM316" s="17">
        <v>4.8569959264958398E-2</v>
      </c>
      <c r="AN316" s="17">
        <v>0.17005735421318799</v>
      </c>
      <c r="AO316" s="17"/>
      <c r="AP316" s="17">
        <v>0.144047786638</v>
      </c>
      <c r="AQ316" s="17">
        <v>0.16226752913793199</v>
      </c>
      <c r="AR316" s="17">
        <v>0.115460656884014</v>
      </c>
      <c r="AS316" s="17"/>
      <c r="AT316" s="17">
        <v>0.15914844075974699</v>
      </c>
      <c r="AU316" s="17">
        <v>0.142247134097607</v>
      </c>
      <c r="AV316" s="17"/>
      <c r="AW316" s="17">
        <v>0.18620369531976</v>
      </c>
      <c r="AX316" s="17">
        <v>0.14304490276451701</v>
      </c>
    </row>
    <row r="317" spans="2:50" x14ac:dyDescent="0.35">
      <c r="B317" t="s">
        <v>198</v>
      </c>
      <c r="C317" s="17">
        <v>3.9852622646644E-2</v>
      </c>
      <c r="D317" s="17">
        <v>4.0663273657301102E-2</v>
      </c>
      <c r="E317" s="17">
        <v>3.6926757555577401E-2</v>
      </c>
      <c r="F317" s="17"/>
      <c r="G317" s="17">
        <v>0.14468944707457099</v>
      </c>
      <c r="H317" s="17">
        <v>3.7459681450711102E-2</v>
      </c>
      <c r="I317" s="17">
        <v>4.4374199393250102E-2</v>
      </c>
      <c r="J317" s="17">
        <v>4.4943176377533499E-2</v>
      </c>
      <c r="K317" s="17">
        <v>1.11209674986288E-2</v>
      </c>
      <c r="L317" s="17">
        <v>7.3642170459593597E-3</v>
      </c>
      <c r="M317" s="17"/>
      <c r="N317" s="17">
        <v>2.8308249918445001E-2</v>
      </c>
      <c r="O317" s="17">
        <v>3.5462079645754097E-2</v>
      </c>
      <c r="P317" s="17">
        <v>3.9488221285779002E-2</v>
      </c>
      <c r="Q317" s="17">
        <v>5.7608762731030203E-2</v>
      </c>
      <c r="R317" s="17"/>
      <c r="S317" s="17">
        <v>6.10084875011455E-2</v>
      </c>
      <c r="T317" s="17">
        <v>6.6994023498329294E-2</v>
      </c>
      <c r="U317" s="17">
        <v>2.85825844651003E-2</v>
      </c>
      <c r="V317" s="17">
        <v>2.42462485690133E-2</v>
      </c>
      <c r="W317" s="17">
        <v>4.2979423383679799E-2</v>
      </c>
      <c r="X317" s="17">
        <v>0</v>
      </c>
      <c r="Y317" s="17">
        <v>3.8148961203877299E-2</v>
      </c>
      <c r="Z317" s="17">
        <v>2.5896934456531899E-2</v>
      </c>
      <c r="AA317" s="17">
        <v>3.9105015387303099E-2</v>
      </c>
      <c r="AB317" s="17" t="s">
        <v>74</v>
      </c>
      <c r="AC317" s="17" t="s">
        <v>74</v>
      </c>
      <c r="AD317" s="17" t="s">
        <v>74</v>
      </c>
      <c r="AE317" s="17"/>
      <c r="AF317" s="17">
        <v>3.1029902394589901E-2</v>
      </c>
      <c r="AG317" s="17">
        <v>3.4729375179208301E-2</v>
      </c>
      <c r="AH317" s="17">
        <v>1.6770705890478601E-2</v>
      </c>
      <c r="AI317" s="17"/>
      <c r="AJ317" s="17">
        <v>1.66287238178922E-2</v>
      </c>
      <c r="AK317" s="17">
        <v>5.1844381649281901E-2</v>
      </c>
      <c r="AL317" s="17">
        <v>3.2011132341238598E-2</v>
      </c>
      <c r="AM317" s="17">
        <v>8.8317536224360393E-2</v>
      </c>
      <c r="AN317" s="17">
        <v>6.6228584876883698E-2</v>
      </c>
      <c r="AO317" s="17"/>
      <c r="AP317" s="17">
        <v>1.3978896017721801E-2</v>
      </c>
      <c r="AQ317" s="17">
        <v>4.7372770858519701E-2</v>
      </c>
      <c r="AR317" s="17">
        <v>2.6996944024410299E-2</v>
      </c>
      <c r="AS317" s="17"/>
      <c r="AT317" s="17">
        <v>2.6572973872529399E-2</v>
      </c>
      <c r="AU317" s="17">
        <v>6.7865817234297299E-2</v>
      </c>
      <c r="AV317" s="17"/>
      <c r="AW317" s="17">
        <v>3.6353682195804302E-2</v>
      </c>
      <c r="AX317" s="17">
        <v>4.0961982246771902E-2</v>
      </c>
    </row>
    <row r="318" spans="2:50" x14ac:dyDescent="0.35">
      <c r="B318" t="s">
        <v>70</v>
      </c>
      <c r="C318" s="17">
        <v>7.9587004559157806E-2</v>
      </c>
      <c r="D318" s="17">
        <v>6.3038733286356799E-2</v>
      </c>
      <c r="E318" s="17">
        <v>9.5351201773748007E-2</v>
      </c>
      <c r="F318" s="17"/>
      <c r="G318" s="17">
        <v>8.1856258269103702E-3</v>
      </c>
      <c r="H318" s="17">
        <v>3.66043269769874E-2</v>
      </c>
      <c r="I318" s="17">
        <v>5.0871264755994801E-2</v>
      </c>
      <c r="J318" s="17">
        <v>9.4920510759944995E-2</v>
      </c>
      <c r="K318" s="17">
        <v>0.13078905341665401</v>
      </c>
      <c r="L318" s="17">
        <v>0.116995200453289</v>
      </c>
      <c r="M318" s="17"/>
      <c r="N318" s="17">
        <v>7.4277195082963696E-2</v>
      </c>
      <c r="O318" s="17">
        <v>7.3002404762374004E-2</v>
      </c>
      <c r="P318" s="17">
        <v>6.5299449307798102E-2</v>
      </c>
      <c r="Q318" s="17">
        <v>9.7998474039716496E-2</v>
      </c>
      <c r="R318" s="17"/>
      <c r="S318" s="17">
        <v>6.1773715400528E-2</v>
      </c>
      <c r="T318" s="17">
        <v>0.108174772235092</v>
      </c>
      <c r="U318" s="17">
        <v>0.15143666624718899</v>
      </c>
      <c r="V318" s="17">
        <v>9.6127769628529494E-2</v>
      </c>
      <c r="W318" s="17">
        <v>6.2690816521920906E-2</v>
      </c>
      <c r="X318" s="17">
        <v>3.4004687297342899E-2</v>
      </c>
      <c r="Y318" s="17">
        <v>8.7212345394147295E-2</v>
      </c>
      <c r="Z318" s="17">
        <v>1.6189134049251999E-2</v>
      </c>
      <c r="AA318" s="17">
        <v>6.0809084216832399E-2</v>
      </c>
      <c r="AB318" s="17" t="s">
        <v>74</v>
      </c>
      <c r="AC318" s="17" t="s">
        <v>74</v>
      </c>
      <c r="AD318" s="17" t="s">
        <v>74</v>
      </c>
      <c r="AE318" s="17"/>
      <c r="AF318" s="17">
        <v>9.0737106436654599E-2</v>
      </c>
      <c r="AG318" s="17">
        <v>7.1895506902E-2</v>
      </c>
      <c r="AH318" s="17">
        <v>0.102724637231071</v>
      </c>
      <c r="AI318" s="17"/>
      <c r="AJ318" s="17">
        <v>9.0634990559528297E-2</v>
      </c>
      <c r="AK318" s="17">
        <v>4.5262966273832902E-2</v>
      </c>
      <c r="AL318" s="17">
        <v>0.13385536894186201</v>
      </c>
      <c r="AM318" s="17">
        <v>0.11776443216049</v>
      </c>
      <c r="AN318" s="17">
        <v>8.7016185162824597E-2</v>
      </c>
      <c r="AO318" s="17"/>
      <c r="AP318" s="17">
        <v>6.4226665643538294E-2</v>
      </c>
      <c r="AQ318" s="17">
        <v>4.13629380133851E-2</v>
      </c>
      <c r="AR318" s="17">
        <v>0.109105507842608</v>
      </c>
      <c r="AS318" s="17"/>
      <c r="AT318" s="17">
        <v>6.2916103939679405E-2</v>
      </c>
      <c r="AU318" s="17">
        <v>0.114904029861502</v>
      </c>
      <c r="AV318" s="17"/>
      <c r="AW318" s="17">
        <v>4.3106834141410803E-2</v>
      </c>
      <c r="AX318" s="17">
        <v>9.1153256639131403E-2</v>
      </c>
    </row>
    <row r="319" spans="2:50" x14ac:dyDescent="0.35">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row>
    <row r="320" spans="2:50" x14ac:dyDescent="0.35">
      <c r="B320" s="6" t="s">
        <v>215</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row>
    <row r="321" spans="2:50" x14ac:dyDescent="0.35">
      <c r="B321" s="24" t="s">
        <v>76</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row>
    <row r="322" spans="2:50" x14ac:dyDescent="0.35">
      <c r="B322" t="s">
        <v>108</v>
      </c>
      <c r="C322" s="17">
        <v>0.17635035892464401</v>
      </c>
      <c r="D322" s="17">
        <v>0.20473551022022901</v>
      </c>
      <c r="E322" s="17">
        <v>0.15051006344592099</v>
      </c>
      <c r="F322" s="17"/>
      <c r="G322" s="17">
        <v>0.100121124755427</v>
      </c>
      <c r="H322" s="17">
        <v>0.18036614806995499</v>
      </c>
      <c r="I322" s="17">
        <v>0.185212028988057</v>
      </c>
      <c r="J322" s="17">
        <v>0.153942574687565</v>
      </c>
      <c r="K322" s="17">
        <v>0.17900596859022599</v>
      </c>
      <c r="L322" s="17">
        <v>0.21568998931889799</v>
      </c>
      <c r="M322" s="17"/>
      <c r="N322" s="17">
        <v>0.15171208798754399</v>
      </c>
      <c r="O322" s="17">
        <v>0.17431455565947299</v>
      </c>
      <c r="P322" s="17">
        <v>0.18052229110467899</v>
      </c>
      <c r="Q322" s="17">
        <v>0.20339547853238299</v>
      </c>
      <c r="R322" s="17"/>
      <c r="S322" s="17">
        <v>0.174538663907814</v>
      </c>
      <c r="T322" s="17">
        <v>0.16397615783102101</v>
      </c>
      <c r="U322" s="17">
        <v>0.22512076465898101</v>
      </c>
      <c r="V322" s="17">
        <v>0.15426864960106501</v>
      </c>
      <c r="W322" s="17">
        <v>0.24200969390885199</v>
      </c>
      <c r="X322" s="17">
        <v>0.19194134503539001</v>
      </c>
      <c r="Y322" s="17">
        <v>0.147839058369896</v>
      </c>
      <c r="Z322" s="17">
        <v>0.130660621290804</v>
      </c>
      <c r="AA322" s="17">
        <v>0.15681975508795601</v>
      </c>
      <c r="AB322" s="17" t="s">
        <v>74</v>
      </c>
      <c r="AC322" s="17" t="s">
        <v>74</v>
      </c>
      <c r="AD322" s="17" t="s">
        <v>74</v>
      </c>
      <c r="AE322" s="17"/>
      <c r="AF322" s="17">
        <v>0.249867790436343</v>
      </c>
      <c r="AG322" s="17">
        <v>0.125339066810878</v>
      </c>
      <c r="AH322" s="17">
        <v>0.158491185889993</v>
      </c>
      <c r="AI322" s="17"/>
      <c r="AJ322" s="17">
        <v>0.22180039012955999</v>
      </c>
      <c r="AK322" s="17">
        <v>0.10689622785578901</v>
      </c>
      <c r="AL322" s="17">
        <v>0.125366137695679</v>
      </c>
      <c r="AM322" s="17">
        <v>0.50407215744872502</v>
      </c>
      <c r="AN322" s="17">
        <v>0.15855322458196699</v>
      </c>
      <c r="AO322" s="17"/>
      <c r="AP322" s="17">
        <v>0.24124708804192499</v>
      </c>
      <c r="AQ322" s="17">
        <v>0.134048172654751</v>
      </c>
      <c r="AR322" s="17">
        <v>0.109210430480184</v>
      </c>
      <c r="AS322" s="17"/>
      <c r="AT322" s="17">
        <v>0.196502923307671</v>
      </c>
      <c r="AU322" s="17">
        <v>0.132374169819888</v>
      </c>
      <c r="AV322" s="17"/>
      <c r="AW322" s="17">
        <v>0.18431595563783501</v>
      </c>
      <c r="AX322" s="17">
        <v>0.17382481974823299</v>
      </c>
    </row>
    <row r="323" spans="2:50" x14ac:dyDescent="0.35">
      <c r="B323" t="s">
        <v>109</v>
      </c>
      <c r="C323" s="17">
        <v>0.27945145259382098</v>
      </c>
      <c r="D323" s="17">
        <v>0.31253998510207898</v>
      </c>
      <c r="E323" s="17">
        <v>0.24961280858366</v>
      </c>
      <c r="F323" s="17"/>
      <c r="G323" s="17">
        <v>0.17480338609450199</v>
      </c>
      <c r="H323" s="17">
        <v>0.24350634788992301</v>
      </c>
      <c r="I323" s="17">
        <v>0.245644563650807</v>
      </c>
      <c r="J323" s="17">
        <v>0.308464691840871</v>
      </c>
      <c r="K323" s="17">
        <v>0.35091840447407202</v>
      </c>
      <c r="L323" s="17">
        <v>0.306561432404104</v>
      </c>
      <c r="M323" s="17"/>
      <c r="N323" s="17">
        <v>0.28315713143836702</v>
      </c>
      <c r="O323" s="17">
        <v>0.25383191629136498</v>
      </c>
      <c r="P323" s="17">
        <v>0.27209967517158901</v>
      </c>
      <c r="Q323" s="17">
        <v>0.303813742657153</v>
      </c>
      <c r="R323" s="17"/>
      <c r="S323" s="17">
        <v>0.19024776884595901</v>
      </c>
      <c r="T323" s="17">
        <v>0.30983652835516201</v>
      </c>
      <c r="U323" s="17">
        <v>0.18056028112044201</v>
      </c>
      <c r="V323" s="17">
        <v>0.39596260284897</v>
      </c>
      <c r="W323" s="17">
        <v>0.31064534149925599</v>
      </c>
      <c r="X323" s="17">
        <v>0.20176254349529099</v>
      </c>
      <c r="Y323" s="17">
        <v>0.31995046226336199</v>
      </c>
      <c r="Z323" s="17">
        <v>0.34127245762759001</v>
      </c>
      <c r="AA323" s="17">
        <v>0.31634832415027098</v>
      </c>
      <c r="AB323" s="17" t="s">
        <v>74</v>
      </c>
      <c r="AC323" s="17" t="s">
        <v>74</v>
      </c>
      <c r="AD323" s="17" t="s">
        <v>74</v>
      </c>
      <c r="AE323" s="17"/>
      <c r="AF323" s="17">
        <v>0.30382679559468401</v>
      </c>
      <c r="AG323" s="17">
        <v>0.26053928153607198</v>
      </c>
      <c r="AH323" s="17">
        <v>0.28115468234095198</v>
      </c>
      <c r="AI323" s="17"/>
      <c r="AJ323" s="17">
        <v>0.34619048180259099</v>
      </c>
      <c r="AK323" s="17">
        <v>0.196347111899563</v>
      </c>
      <c r="AL323" s="17">
        <v>0.29051792578554497</v>
      </c>
      <c r="AM323" s="17">
        <v>9.8240262046567703E-2</v>
      </c>
      <c r="AN323" s="17">
        <v>0.30196229201691199</v>
      </c>
      <c r="AO323" s="17"/>
      <c r="AP323" s="17">
        <v>0.335029504260349</v>
      </c>
      <c r="AQ323" s="17">
        <v>0.232694856049006</v>
      </c>
      <c r="AR323" s="17">
        <v>0.242698106245472</v>
      </c>
      <c r="AS323" s="17"/>
      <c r="AT323" s="17">
        <v>0.27766374926646198</v>
      </c>
      <c r="AU323" s="17">
        <v>0.28220451398721802</v>
      </c>
      <c r="AV323" s="17"/>
      <c r="AW323" s="17">
        <v>0.27638131119294401</v>
      </c>
      <c r="AX323" s="17">
        <v>0.28042485893916103</v>
      </c>
    </row>
    <row r="324" spans="2:50" x14ac:dyDescent="0.35">
      <c r="B324" t="s">
        <v>73</v>
      </c>
      <c r="C324" s="17">
        <v>0.223047691612756</v>
      </c>
      <c r="D324" s="17">
        <v>0.19059687970304801</v>
      </c>
      <c r="E324" s="17">
        <v>0.25421783743486898</v>
      </c>
      <c r="F324" s="17"/>
      <c r="G324" s="17">
        <v>0.14908334405464199</v>
      </c>
      <c r="H324" s="17">
        <v>0.23960886332781201</v>
      </c>
      <c r="I324" s="17">
        <v>0.201808039087844</v>
      </c>
      <c r="J324" s="17">
        <v>0.227895088486119</v>
      </c>
      <c r="K324" s="17">
        <v>0.23471209061571</v>
      </c>
      <c r="L324" s="17">
        <v>0.24765349158421401</v>
      </c>
      <c r="M324" s="17"/>
      <c r="N324" s="17">
        <v>0.21462564290789801</v>
      </c>
      <c r="O324" s="17">
        <v>0.24354502467528499</v>
      </c>
      <c r="P324" s="17">
        <v>0.238367483990086</v>
      </c>
      <c r="Q324" s="17">
        <v>0.19615205791969301</v>
      </c>
      <c r="R324" s="17"/>
      <c r="S324" s="17">
        <v>0.20944018325990599</v>
      </c>
      <c r="T324" s="17">
        <v>0.18152393998444799</v>
      </c>
      <c r="U324" s="17">
        <v>0.20371337186563501</v>
      </c>
      <c r="V324" s="17">
        <v>0.20514436331543601</v>
      </c>
      <c r="W324" s="17">
        <v>0.210848644499739</v>
      </c>
      <c r="X324" s="17">
        <v>0.24754010968805601</v>
      </c>
      <c r="Y324" s="17">
        <v>0.29125452319998202</v>
      </c>
      <c r="Z324" s="17">
        <v>0.245960670843451</v>
      </c>
      <c r="AA324" s="17">
        <v>0.249999915870664</v>
      </c>
      <c r="AB324" s="17" t="s">
        <v>74</v>
      </c>
      <c r="AC324" s="17" t="s">
        <v>74</v>
      </c>
      <c r="AD324" s="17" t="s">
        <v>74</v>
      </c>
      <c r="AE324" s="17"/>
      <c r="AF324" s="17">
        <v>0.19933479026651399</v>
      </c>
      <c r="AG324" s="17">
        <v>0.25358793438188199</v>
      </c>
      <c r="AH324" s="17">
        <v>0.21171017998243299</v>
      </c>
      <c r="AI324" s="17"/>
      <c r="AJ324" s="17">
        <v>0.19351701540428901</v>
      </c>
      <c r="AK324" s="17">
        <v>0.235452198358373</v>
      </c>
      <c r="AL324" s="17">
        <v>0.35129337079302297</v>
      </c>
      <c r="AM324" s="17">
        <v>0.24470714585072001</v>
      </c>
      <c r="AN324" s="17">
        <v>0.22579339850062299</v>
      </c>
      <c r="AO324" s="17"/>
      <c r="AP324" s="17">
        <v>0.16651017454311901</v>
      </c>
      <c r="AQ324" s="17">
        <v>0.22157335558174901</v>
      </c>
      <c r="AR324" s="17">
        <v>0.344517941013259</v>
      </c>
      <c r="AS324" s="17"/>
      <c r="AT324" s="17">
        <v>0.20757851359138199</v>
      </c>
      <c r="AU324" s="17">
        <v>0.256576267056986</v>
      </c>
      <c r="AV324" s="17"/>
      <c r="AW324" s="17">
        <v>0.18132218667863001</v>
      </c>
      <c r="AX324" s="17">
        <v>0.23627700777838201</v>
      </c>
    </row>
    <row r="325" spans="2:50" x14ac:dyDescent="0.35">
      <c r="B325" t="s">
        <v>110</v>
      </c>
      <c r="C325" s="17">
        <v>0.251424357031787</v>
      </c>
      <c r="D325" s="17">
        <v>0.223856443389331</v>
      </c>
      <c r="E325" s="17">
        <v>0.27662796934043399</v>
      </c>
      <c r="F325" s="17"/>
      <c r="G325" s="17">
        <v>0.46431650601692598</v>
      </c>
      <c r="H325" s="17">
        <v>0.267040281279878</v>
      </c>
      <c r="I325" s="17">
        <v>0.27814484915262699</v>
      </c>
      <c r="J325" s="17">
        <v>0.26264652273372502</v>
      </c>
      <c r="K325" s="17">
        <v>0.17741297473789899</v>
      </c>
      <c r="L325" s="17">
        <v>0.16833378940833399</v>
      </c>
      <c r="M325" s="17"/>
      <c r="N325" s="17">
        <v>0.27310105800995699</v>
      </c>
      <c r="O325" s="17">
        <v>0.27227740246887899</v>
      </c>
      <c r="P325" s="17">
        <v>0.22241384369620801</v>
      </c>
      <c r="Q325" s="17">
        <v>0.23495041137342601</v>
      </c>
      <c r="R325" s="17"/>
      <c r="S325" s="17">
        <v>0.279662850714404</v>
      </c>
      <c r="T325" s="17">
        <v>0.29788707918716101</v>
      </c>
      <c r="U325" s="17">
        <v>0.26462075273799501</v>
      </c>
      <c r="V325" s="17">
        <v>0.15529387820076801</v>
      </c>
      <c r="W325" s="17">
        <v>0.216314078535187</v>
      </c>
      <c r="X325" s="17">
        <v>0.30442218734177201</v>
      </c>
      <c r="Y325" s="17">
        <v>0.229261734665136</v>
      </c>
      <c r="Z325" s="17">
        <v>0.22002618420374701</v>
      </c>
      <c r="AA325" s="17">
        <v>0.239271027104137</v>
      </c>
      <c r="AB325" s="17" t="s">
        <v>74</v>
      </c>
      <c r="AC325" s="17" t="s">
        <v>74</v>
      </c>
      <c r="AD325" s="17" t="s">
        <v>74</v>
      </c>
      <c r="AE325" s="17"/>
      <c r="AF325" s="17">
        <v>0.191117736172948</v>
      </c>
      <c r="AG325" s="17">
        <v>0.287744298146626</v>
      </c>
      <c r="AH325" s="17">
        <v>0.268186165229026</v>
      </c>
      <c r="AI325" s="17"/>
      <c r="AJ325" s="17">
        <v>0.18716408517281499</v>
      </c>
      <c r="AK325" s="17">
        <v>0.35790317708307801</v>
      </c>
      <c r="AL325" s="17">
        <v>0.22268111291558401</v>
      </c>
      <c r="AM325" s="17">
        <v>0.152980434653987</v>
      </c>
      <c r="AN325" s="17">
        <v>0.227993900100525</v>
      </c>
      <c r="AO325" s="17"/>
      <c r="AP325" s="17">
        <v>0.192738518400773</v>
      </c>
      <c r="AQ325" s="17">
        <v>0.32503072057266202</v>
      </c>
      <c r="AR325" s="17">
        <v>0.28476524439412099</v>
      </c>
      <c r="AS325" s="17"/>
      <c r="AT325" s="17">
        <v>0.252375299097434</v>
      </c>
      <c r="AU325" s="17">
        <v>0.25070916510004798</v>
      </c>
      <c r="AV325" s="17"/>
      <c r="AW325" s="17">
        <v>0.27758805896956001</v>
      </c>
      <c r="AX325" s="17">
        <v>0.243129001815728</v>
      </c>
    </row>
    <row r="326" spans="2:50" x14ac:dyDescent="0.35">
      <c r="B326" t="s">
        <v>111</v>
      </c>
      <c r="C326" s="17">
        <v>6.9726139836992093E-2</v>
      </c>
      <c r="D326" s="17">
        <v>6.8271181585313506E-2</v>
      </c>
      <c r="E326" s="17">
        <v>6.9031321195116596E-2</v>
      </c>
      <c r="F326" s="17"/>
      <c r="G326" s="17">
        <v>0.111675639078503</v>
      </c>
      <c r="H326" s="17">
        <v>6.9478359432433398E-2</v>
      </c>
      <c r="I326" s="17">
        <v>8.9190519120665598E-2</v>
      </c>
      <c r="J326" s="17">
        <v>4.7051122251719701E-2</v>
      </c>
      <c r="K326" s="17">
        <v>5.7950561582093101E-2</v>
      </c>
      <c r="L326" s="17">
        <v>6.1761297284449103E-2</v>
      </c>
      <c r="M326" s="17"/>
      <c r="N326" s="17">
        <v>7.7404079656232999E-2</v>
      </c>
      <c r="O326" s="17">
        <v>5.6031100904997203E-2</v>
      </c>
      <c r="P326" s="17">
        <v>8.6596706037438395E-2</v>
      </c>
      <c r="Q326" s="17">
        <v>6.1688309517344199E-2</v>
      </c>
      <c r="R326" s="17"/>
      <c r="S326" s="17">
        <v>0.146110533271917</v>
      </c>
      <c r="T326" s="17">
        <v>4.6776294642208102E-2</v>
      </c>
      <c r="U326" s="17">
        <v>0.12598482961694599</v>
      </c>
      <c r="V326" s="17">
        <v>8.9330506033761303E-2</v>
      </c>
      <c r="W326" s="17">
        <v>2.01822415569653E-2</v>
      </c>
      <c r="X326" s="17">
        <v>5.4333814439490501E-2</v>
      </c>
      <c r="Y326" s="17">
        <v>1.1694221501624099E-2</v>
      </c>
      <c r="Z326" s="17">
        <v>6.2080066034407598E-2</v>
      </c>
      <c r="AA326" s="17">
        <v>3.7560977786971803E-2</v>
      </c>
      <c r="AB326" s="17" t="s">
        <v>74</v>
      </c>
      <c r="AC326" s="17" t="s">
        <v>74</v>
      </c>
      <c r="AD326" s="17" t="s">
        <v>74</v>
      </c>
      <c r="AE326" s="17"/>
      <c r="AF326" s="17">
        <v>5.5852887529511903E-2</v>
      </c>
      <c r="AG326" s="17">
        <v>7.2789419124542801E-2</v>
      </c>
      <c r="AH326" s="17">
        <v>8.0457786557595598E-2</v>
      </c>
      <c r="AI326" s="17"/>
      <c r="AJ326" s="17">
        <v>5.1328027490744603E-2</v>
      </c>
      <c r="AK326" s="17">
        <v>0.103401284803197</v>
      </c>
      <c r="AL326" s="17">
        <v>1.01414528101695E-2</v>
      </c>
      <c r="AM326" s="17">
        <v>0</v>
      </c>
      <c r="AN326" s="17">
        <v>8.5697184799972403E-2</v>
      </c>
      <c r="AO326" s="17"/>
      <c r="AP326" s="17">
        <v>6.44747147538344E-2</v>
      </c>
      <c r="AQ326" s="17">
        <v>8.6652895141831998E-2</v>
      </c>
      <c r="AR326" s="17">
        <v>1.88082778669648E-2</v>
      </c>
      <c r="AS326" s="17"/>
      <c r="AT326" s="17">
        <v>6.5879514737051698E-2</v>
      </c>
      <c r="AU326" s="17">
        <v>7.8135884035859804E-2</v>
      </c>
      <c r="AV326" s="17"/>
      <c r="AW326" s="17">
        <v>8.0392487521031994E-2</v>
      </c>
      <c r="AX326" s="17">
        <v>6.6344311718496501E-2</v>
      </c>
    </row>
    <row r="327" spans="2:50" x14ac:dyDescent="0.35">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row>
    <row r="328" spans="2:50" x14ac:dyDescent="0.35">
      <c r="B328" s="6" t="s">
        <v>216</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row>
    <row r="329" spans="2:50" x14ac:dyDescent="0.35">
      <c r="B329" s="24" t="s">
        <v>76</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row>
    <row r="330" spans="2:50" x14ac:dyDescent="0.35">
      <c r="B330" t="s">
        <v>108</v>
      </c>
      <c r="C330" s="17">
        <v>0.23493126150867699</v>
      </c>
      <c r="D330" s="17">
        <v>0.28060078503107999</v>
      </c>
      <c r="E330" s="17">
        <v>0.19316904055237799</v>
      </c>
      <c r="F330" s="17"/>
      <c r="G330" s="17">
        <v>0.114720635232023</v>
      </c>
      <c r="H330" s="17">
        <v>0.18932786452321701</v>
      </c>
      <c r="I330" s="17">
        <v>0.22285272402092801</v>
      </c>
      <c r="J330" s="17">
        <v>0.200053390186231</v>
      </c>
      <c r="K330" s="17">
        <v>0.32497853990439501</v>
      </c>
      <c r="L330" s="17">
        <v>0.29399068870714401</v>
      </c>
      <c r="M330" s="17"/>
      <c r="N330" s="17">
        <v>0.213946296106518</v>
      </c>
      <c r="O330" s="17">
        <v>0.21929629249979701</v>
      </c>
      <c r="P330" s="17">
        <v>0.257364891842493</v>
      </c>
      <c r="Q330" s="17">
        <v>0.253162192483738</v>
      </c>
      <c r="R330" s="17"/>
      <c r="S330" s="17">
        <v>0.27046402670434</v>
      </c>
      <c r="T330" s="17">
        <v>0.25132873096810598</v>
      </c>
      <c r="U330" s="17">
        <v>0.182413651780478</v>
      </c>
      <c r="V330" s="17">
        <v>0.23876294975472601</v>
      </c>
      <c r="W330" s="17">
        <v>0.26422934014229499</v>
      </c>
      <c r="X330" s="17">
        <v>0.23780291587632801</v>
      </c>
      <c r="Y330" s="17">
        <v>0.231651331128502</v>
      </c>
      <c r="Z330" s="17">
        <v>0.17942349181265499</v>
      </c>
      <c r="AA330" s="17">
        <v>0.211070462745514</v>
      </c>
      <c r="AB330" s="17" t="s">
        <v>74</v>
      </c>
      <c r="AC330" s="17" t="s">
        <v>74</v>
      </c>
      <c r="AD330" s="17" t="s">
        <v>74</v>
      </c>
      <c r="AE330" s="17"/>
      <c r="AF330" s="17">
        <v>0.32821776149713</v>
      </c>
      <c r="AG330" s="17">
        <v>0.18907527344686001</v>
      </c>
      <c r="AH330" s="17">
        <v>0.14483553051753001</v>
      </c>
      <c r="AI330" s="17"/>
      <c r="AJ330" s="17">
        <v>0.307637736411777</v>
      </c>
      <c r="AK330" s="17">
        <v>0.153620100841353</v>
      </c>
      <c r="AL330" s="17">
        <v>0.243676589715009</v>
      </c>
      <c r="AM330" s="17">
        <v>0.42862716848900601</v>
      </c>
      <c r="AN330" s="17">
        <v>0.175240770359646</v>
      </c>
      <c r="AO330" s="17"/>
      <c r="AP330" s="17">
        <v>0.29690076011899103</v>
      </c>
      <c r="AQ330" s="17">
        <v>0.180807604241185</v>
      </c>
      <c r="AR330" s="17">
        <v>0.17388100613142701</v>
      </c>
      <c r="AS330" s="17"/>
      <c r="AT330" s="17">
        <v>0.249662393128502</v>
      </c>
      <c r="AU330" s="17">
        <v>0.20527319912299299</v>
      </c>
      <c r="AV330" s="17"/>
      <c r="AW330" s="17">
        <v>0.23185091844865699</v>
      </c>
      <c r="AX330" s="17">
        <v>0.235907902349906</v>
      </c>
    </row>
    <row r="331" spans="2:50" x14ac:dyDescent="0.35">
      <c r="B331" t="s">
        <v>109</v>
      </c>
      <c r="C331" s="17">
        <v>0.31740178542660002</v>
      </c>
      <c r="D331" s="17">
        <v>0.32272398784830603</v>
      </c>
      <c r="E331" s="17">
        <v>0.31364726161429601</v>
      </c>
      <c r="F331" s="17"/>
      <c r="G331" s="17">
        <v>0.32533873697784799</v>
      </c>
      <c r="H331" s="17">
        <v>0.26684803775344701</v>
      </c>
      <c r="I331" s="17">
        <v>0.21345439581846401</v>
      </c>
      <c r="J331" s="17">
        <v>0.35413970818089702</v>
      </c>
      <c r="K331" s="17">
        <v>0.30684541776178198</v>
      </c>
      <c r="L331" s="17">
        <v>0.40434993872312602</v>
      </c>
      <c r="M331" s="17"/>
      <c r="N331" s="17">
        <v>0.348868265784397</v>
      </c>
      <c r="O331" s="17">
        <v>0.30236584948834899</v>
      </c>
      <c r="P331" s="17">
        <v>0.32003111474193402</v>
      </c>
      <c r="Q331" s="17">
        <v>0.29235617467600999</v>
      </c>
      <c r="R331" s="17"/>
      <c r="S331" s="17">
        <v>0.282068195779272</v>
      </c>
      <c r="T331" s="17">
        <v>0.34076983321021298</v>
      </c>
      <c r="U331" s="17">
        <v>0.291183529608319</v>
      </c>
      <c r="V331" s="17">
        <v>0.33491483708205</v>
      </c>
      <c r="W331" s="17">
        <v>0.30405242641879099</v>
      </c>
      <c r="X331" s="17">
        <v>0.24845626510166699</v>
      </c>
      <c r="Y331" s="17">
        <v>0.36282576525621502</v>
      </c>
      <c r="Z331" s="17">
        <v>0.414047641761221</v>
      </c>
      <c r="AA331" s="17">
        <v>0.33065669029197098</v>
      </c>
      <c r="AB331" s="17" t="s">
        <v>74</v>
      </c>
      <c r="AC331" s="17" t="s">
        <v>74</v>
      </c>
      <c r="AD331" s="17" t="s">
        <v>74</v>
      </c>
      <c r="AE331" s="17"/>
      <c r="AF331" s="17">
        <v>0.32384577359935102</v>
      </c>
      <c r="AG331" s="17">
        <v>0.30987060857623999</v>
      </c>
      <c r="AH331" s="17">
        <v>0.32037150741195097</v>
      </c>
      <c r="AI331" s="17"/>
      <c r="AJ331" s="17">
        <v>0.33792690269720499</v>
      </c>
      <c r="AK331" s="17">
        <v>0.31745736841216299</v>
      </c>
      <c r="AL331" s="17">
        <v>0.29395300983885803</v>
      </c>
      <c r="AM331" s="17">
        <v>0.228866375618867</v>
      </c>
      <c r="AN331" s="17">
        <v>0.296468171997887</v>
      </c>
      <c r="AO331" s="17"/>
      <c r="AP331" s="17">
        <v>0.31178336567044301</v>
      </c>
      <c r="AQ331" s="17">
        <v>0.306838924399085</v>
      </c>
      <c r="AR331" s="17">
        <v>0.27763286703606999</v>
      </c>
      <c r="AS331" s="17"/>
      <c r="AT331" s="17">
        <v>0.31337660973120401</v>
      </c>
      <c r="AU331" s="17">
        <v>0.32503331976799399</v>
      </c>
      <c r="AV331" s="17"/>
      <c r="AW331" s="17">
        <v>0.26282756910724597</v>
      </c>
      <c r="AX331" s="17">
        <v>0.33470486092729901</v>
      </c>
    </row>
    <row r="332" spans="2:50" x14ac:dyDescent="0.35">
      <c r="B332" t="s">
        <v>73</v>
      </c>
      <c r="C332" s="17">
        <v>0.12786646071826799</v>
      </c>
      <c r="D332" s="17">
        <v>0.11490232111969</v>
      </c>
      <c r="E332" s="17">
        <v>0.13895373121121199</v>
      </c>
      <c r="F332" s="17"/>
      <c r="G332" s="17">
        <v>0.113323552398309</v>
      </c>
      <c r="H332" s="17">
        <v>0.16293542256283899</v>
      </c>
      <c r="I332" s="17">
        <v>0.14826687500361799</v>
      </c>
      <c r="J332" s="17">
        <v>0.161639107028553</v>
      </c>
      <c r="K332" s="17">
        <v>8.4078639828001595E-2</v>
      </c>
      <c r="L332" s="17">
        <v>0.100250483262008</v>
      </c>
      <c r="M332" s="17"/>
      <c r="N332" s="17">
        <v>0.113830402032218</v>
      </c>
      <c r="O332" s="17">
        <v>0.14524254896755701</v>
      </c>
      <c r="P332" s="17">
        <v>0.10793513087874999</v>
      </c>
      <c r="Q332" s="17">
        <v>0.14396581051010601</v>
      </c>
      <c r="R332" s="17"/>
      <c r="S332" s="17">
        <v>9.8201834744147898E-2</v>
      </c>
      <c r="T332" s="17">
        <v>0.14328659194781099</v>
      </c>
      <c r="U332" s="17">
        <v>0.12566109002912801</v>
      </c>
      <c r="V332" s="17">
        <v>8.6313506155714703E-2</v>
      </c>
      <c r="W332" s="17">
        <v>0.14545055707041199</v>
      </c>
      <c r="X332" s="17">
        <v>0.149010628608263</v>
      </c>
      <c r="Y332" s="17">
        <v>0.14251340765655399</v>
      </c>
      <c r="Z332" s="17">
        <v>0.139201669666629</v>
      </c>
      <c r="AA332" s="17">
        <v>0.13720262829102201</v>
      </c>
      <c r="AB332" s="17" t="s">
        <v>74</v>
      </c>
      <c r="AC332" s="17" t="s">
        <v>74</v>
      </c>
      <c r="AD332" s="17" t="s">
        <v>74</v>
      </c>
      <c r="AE332" s="17"/>
      <c r="AF332" s="17">
        <v>9.9100824153709202E-2</v>
      </c>
      <c r="AG332" s="17">
        <v>0.13572568046580999</v>
      </c>
      <c r="AH332" s="17">
        <v>0.22268174059115001</v>
      </c>
      <c r="AI332" s="17"/>
      <c r="AJ332" s="17">
        <v>8.7028005350788903E-2</v>
      </c>
      <c r="AK332" s="17">
        <v>0.13128069330051101</v>
      </c>
      <c r="AL332" s="17">
        <v>0.184630013114572</v>
      </c>
      <c r="AM332" s="17">
        <v>0.18952602123814</v>
      </c>
      <c r="AN332" s="17">
        <v>0.20529385853294299</v>
      </c>
      <c r="AO332" s="17"/>
      <c r="AP332" s="17">
        <v>6.7273045126456599E-2</v>
      </c>
      <c r="AQ332" s="17">
        <v>0.12668864404327401</v>
      </c>
      <c r="AR332" s="17">
        <v>0.18687483393142201</v>
      </c>
      <c r="AS332" s="17"/>
      <c r="AT332" s="17">
        <v>0.114196518926756</v>
      </c>
      <c r="AU332" s="17">
        <v>0.157143814813309</v>
      </c>
      <c r="AV332" s="17"/>
      <c r="AW332" s="17">
        <v>0.13149656890487299</v>
      </c>
      <c r="AX332" s="17">
        <v>0.126715513617883</v>
      </c>
    </row>
    <row r="333" spans="2:50" x14ac:dyDescent="0.35">
      <c r="B333" t="s">
        <v>110</v>
      </c>
      <c r="C333" s="17">
        <v>0.23955542549068501</v>
      </c>
      <c r="D333" s="17">
        <v>0.21411211071640901</v>
      </c>
      <c r="E333" s="17">
        <v>0.26424266585996298</v>
      </c>
      <c r="F333" s="17"/>
      <c r="G333" s="17">
        <v>0.351173228035632</v>
      </c>
      <c r="H333" s="17">
        <v>0.28163008052920302</v>
      </c>
      <c r="I333" s="17">
        <v>0.24843597710337501</v>
      </c>
      <c r="J333" s="17">
        <v>0.240727928785817</v>
      </c>
      <c r="K333" s="17">
        <v>0.24129334165247501</v>
      </c>
      <c r="L333" s="17">
        <v>0.15066269702479501</v>
      </c>
      <c r="M333" s="17"/>
      <c r="N333" s="17">
        <v>0.259472761726873</v>
      </c>
      <c r="O333" s="17">
        <v>0.24225975171636299</v>
      </c>
      <c r="P333" s="17">
        <v>0.208690439467489</v>
      </c>
      <c r="Q333" s="17">
        <v>0.24525542915214901</v>
      </c>
      <c r="R333" s="17"/>
      <c r="S333" s="17">
        <v>0.24854986273500801</v>
      </c>
      <c r="T333" s="17">
        <v>0.22807724048157299</v>
      </c>
      <c r="U333" s="17">
        <v>0.27503242985474202</v>
      </c>
      <c r="V333" s="17">
        <v>0.28273265985525903</v>
      </c>
      <c r="W333" s="17">
        <v>0.21315129905173999</v>
      </c>
      <c r="X333" s="17">
        <v>0.21848100448584501</v>
      </c>
      <c r="Y333" s="17">
        <v>0.21245559942501999</v>
      </c>
      <c r="Z333" s="17">
        <v>0.18317736644236199</v>
      </c>
      <c r="AA333" s="17">
        <v>0.25473038655533398</v>
      </c>
      <c r="AB333" s="17" t="s">
        <v>74</v>
      </c>
      <c r="AC333" s="17" t="s">
        <v>74</v>
      </c>
      <c r="AD333" s="17" t="s">
        <v>74</v>
      </c>
      <c r="AE333" s="17"/>
      <c r="AF333" s="17">
        <v>0.19546370272369801</v>
      </c>
      <c r="AG333" s="17">
        <v>0.27818668368184402</v>
      </c>
      <c r="AH333" s="17">
        <v>0.19712459498212501</v>
      </c>
      <c r="AI333" s="17"/>
      <c r="AJ333" s="17">
        <v>0.190537727622859</v>
      </c>
      <c r="AK333" s="17">
        <v>0.307839856831851</v>
      </c>
      <c r="AL333" s="17">
        <v>0.20912340698006701</v>
      </c>
      <c r="AM333" s="17">
        <v>6.46628984296269E-2</v>
      </c>
      <c r="AN333" s="17">
        <v>0.24211729403520399</v>
      </c>
      <c r="AO333" s="17"/>
      <c r="AP333" s="17">
        <v>0.22197576896948401</v>
      </c>
      <c r="AQ333" s="17">
        <v>0.29915615120510702</v>
      </c>
      <c r="AR333" s="17">
        <v>0.27841666509923402</v>
      </c>
      <c r="AS333" s="17"/>
      <c r="AT333" s="17">
        <v>0.241000073226869</v>
      </c>
      <c r="AU333" s="17">
        <v>0.23774604021958701</v>
      </c>
      <c r="AV333" s="17"/>
      <c r="AW333" s="17">
        <v>0.25468340378562399</v>
      </c>
      <c r="AX333" s="17">
        <v>0.23475901120818701</v>
      </c>
    </row>
    <row r="334" spans="2:50" x14ac:dyDescent="0.35">
      <c r="B334" t="s">
        <v>111</v>
      </c>
      <c r="C334" s="17">
        <v>8.0245066855771194E-2</v>
      </c>
      <c r="D334" s="17">
        <v>6.7660795284513894E-2</v>
      </c>
      <c r="E334" s="17">
        <v>8.9987300762151098E-2</v>
      </c>
      <c r="F334" s="17"/>
      <c r="G334" s="17">
        <v>9.5443847356188299E-2</v>
      </c>
      <c r="H334" s="17">
        <v>9.9258594631293398E-2</v>
      </c>
      <c r="I334" s="17">
        <v>0.16699002805361499</v>
      </c>
      <c r="J334" s="17">
        <v>4.3439865818501303E-2</v>
      </c>
      <c r="K334" s="17">
        <v>4.2804060853346197E-2</v>
      </c>
      <c r="L334" s="17">
        <v>5.0746192282927302E-2</v>
      </c>
      <c r="M334" s="17"/>
      <c r="N334" s="17">
        <v>6.3882274349993995E-2</v>
      </c>
      <c r="O334" s="17">
        <v>9.0835557327934496E-2</v>
      </c>
      <c r="P334" s="17">
        <v>0.105978423069334</v>
      </c>
      <c r="Q334" s="17">
        <v>6.52603931779972E-2</v>
      </c>
      <c r="R334" s="17"/>
      <c r="S334" s="17">
        <v>0.10071608003723299</v>
      </c>
      <c r="T334" s="17">
        <v>3.6537603392297002E-2</v>
      </c>
      <c r="U334" s="17">
        <v>0.125709298727334</v>
      </c>
      <c r="V334" s="17">
        <v>5.72760471522493E-2</v>
      </c>
      <c r="W334" s="17">
        <v>7.3116377316763195E-2</v>
      </c>
      <c r="X334" s="17">
        <v>0.14624918592789601</v>
      </c>
      <c r="Y334" s="17">
        <v>5.0553896533708398E-2</v>
      </c>
      <c r="Z334" s="17">
        <v>8.4149830317133495E-2</v>
      </c>
      <c r="AA334" s="17">
        <v>6.6339832116159597E-2</v>
      </c>
      <c r="AB334" s="17" t="s">
        <v>74</v>
      </c>
      <c r="AC334" s="17" t="s">
        <v>74</v>
      </c>
      <c r="AD334" s="17" t="s">
        <v>74</v>
      </c>
      <c r="AE334" s="17"/>
      <c r="AF334" s="17">
        <v>5.3371938026111801E-2</v>
      </c>
      <c r="AG334" s="17">
        <v>8.7141753829246105E-2</v>
      </c>
      <c r="AH334" s="17">
        <v>0.11498662649724301</v>
      </c>
      <c r="AI334" s="17"/>
      <c r="AJ334" s="17">
        <v>7.6869627917369607E-2</v>
      </c>
      <c r="AK334" s="17">
        <v>8.9801980614122701E-2</v>
      </c>
      <c r="AL334" s="17">
        <v>6.8616980351493898E-2</v>
      </c>
      <c r="AM334" s="17">
        <v>8.8317536224360393E-2</v>
      </c>
      <c r="AN334" s="17">
        <v>8.0879905074319594E-2</v>
      </c>
      <c r="AO334" s="17"/>
      <c r="AP334" s="17">
        <v>0.10206706011462501</v>
      </c>
      <c r="AQ334" s="17">
        <v>8.6508676111348798E-2</v>
      </c>
      <c r="AR334" s="17">
        <v>8.3194627801846804E-2</v>
      </c>
      <c r="AS334" s="17"/>
      <c r="AT334" s="17">
        <v>8.1764404986668607E-2</v>
      </c>
      <c r="AU334" s="17">
        <v>7.4803626076116306E-2</v>
      </c>
      <c r="AV334" s="17"/>
      <c r="AW334" s="17">
        <v>0.11914153975360101</v>
      </c>
      <c r="AX334" s="17">
        <v>6.7912711896724903E-2</v>
      </c>
    </row>
    <row r="335" spans="2:50" x14ac:dyDescent="0.35">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row>
    <row r="336" spans="2:50" x14ac:dyDescent="0.35">
      <c r="B336" s="6" t="s">
        <v>217</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row>
    <row r="337" spans="2:50" x14ac:dyDescent="0.35">
      <c r="B337" s="24" t="s">
        <v>76</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row>
    <row r="338" spans="2:50" x14ac:dyDescent="0.35">
      <c r="B338" t="s">
        <v>108</v>
      </c>
      <c r="C338" s="17">
        <v>0.225147448631353</v>
      </c>
      <c r="D338" s="17">
        <v>0.26460363798936798</v>
      </c>
      <c r="E338" s="17">
        <v>0.18915203552552501</v>
      </c>
      <c r="F338" s="17"/>
      <c r="G338" s="17">
        <v>0.108145500138843</v>
      </c>
      <c r="H338" s="17">
        <v>0.19574026051715199</v>
      </c>
      <c r="I338" s="17">
        <v>0.180353992536228</v>
      </c>
      <c r="J338" s="17">
        <v>0.184296751537848</v>
      </c>
      <c r="K338" s="17">
        <v>0.254106405537039</v>
      </c>
      <c r="L338" s="17">
        <v>0.33999662493223898</v>
      </c>
      <c r="M338" s="17"/>
      <c r="N338" s="17">
        <v>0.20997618475051999</v>
      </c>
      <c r="O338" s="17">
        <v>0.18321573940421901</v>
      </c>
      <c r="P338" s="17">
        <v>0.270431808421012</v>
      </c>
      <c r="Q338" s="17">
        <v>0.243915097570125</v>
      </c>
      <c r="R338" s="17"/>
      <c r="S338" s="17">
        <v>0.23472430402061001</v>
      </c>
      <c r="T338" s="17">
        <v>0.196801686328931</v>
      </c>
      <c r="U338" s="17">
        <v>0.253977454085272</v>
      </c>
      <c r="V338" s="17">
        <v>0.267164332824401</v>
      </c>
      <c r="W338" s="17">
        <v>0.34680306539164102</v>
      </c>
      <c r="X338" s="17">
        <v>0.124803070538463</v>
      </c>
      <c r="Y338" s="17">
        <v>0.245011589285628</v>
      </c>
      <c r="Z338" s="17">
        <v>0.159294468127681</v>
      </c>
      <c r="AA338" s="17">
        <v>0.200767556152321</v>
      </c>
      <c r="AB338" s="17" t="s">
        <v>74</v>
      </c>
      <c r="AC338" s="17" t="s">
        <v>74</v>
      </c>
      <c r="AD338" s="17" t="s">
        <v>74</v>
      </c>
      <c r="AE338" s="17"/>
      <c r="AF338" s="17">
        <v>0.32221994867928</v>
      </c>
      <c r="AG338" s="17">
        <v>0.17496814094436</v>
      </c>
      <c r="AH338" s="17">
        <v>0.18119492353525099</v>
      </c>
      <c r="AI338" s="17"/>
      <c r="AJ338" s="17">
        <v>0.31300292420905101</v>
      </c>
      <c r="AK338" s="17">
        <v>0.137498383411083</v>
      </c>
      <c r="AL338" s="17">
        <v>0.21304726394537599</v>
      </c>
      <c r="AM338" s="17">
        <v>0.49540640135573799</v>
      </c>
      <c r="AN338" s="17">
        <v>0.18524161023022701</v>
      </c>
      <c r="AO338" s="17"/>
      <c r="AP338" s="17">
        <v>0.30999978075298401</v>
      </c>
      <c r="AQ338" s="17">
        <v>0.15173843380844701</v>
      </c>
      <c r="AR338" s="17">
        <v>0.12805814124128101</v>
      </c>
      <c r="AS338" s="17"/>
      <c r="AT338" s="17">
        <v>0.234287060375552</v>
      </c>
      <c r="AU338" s="17">
        <v>0.20448283361970601</v>
      </c>
      <c r="AV338" s="17"/>
      <c r="AW338" s="17">
        <v>0.205129674891776</v>
      </c>
      <c r="AX338" s="17">
        <v>0.231494201250666</v>
      </c>
    </row>
    <row r="339" spans="2:50" x14ac:dyDescent="0.35">
      <c r="B339" t="s">
        <v>109</v>
      </c>
      <c r="C339" s="17">
        <v>0.27703792881153499</v>
      </c>
      <c r="D339" s="17">
        <v>0.31350656600531002</v>
      </c>
      <c r="E339" s="17">
        <v>0.24403242408406001</v>
      </c>
      <c r="F339" s="17"/>
      <c r="G339" s="17">
        <v>0.191599975676119</v>
      </c>
      <c r="H339" s="17">
        <v>0.23458030704902699</v>
      </c>
      <c r="I339" s="17">
        <v>0.26523043100660298</v>
      </c>
      <c r="J339" s="17">
        <v>0.30916318388557201</v>
      </c>
      <c r="K339" s="17">
        <v>0.33613449100350501</v>
      </c>
      <c r="L339" s="17">
        <v>0.29103452997651003</v>
      </c>
      <c r="M339" s="17"/>
      <c r="N339" s="17">
        <v>0.29674924761812099</v>
      </c>
      <c r="O339" s="17">
        <v>0.30599743432693899</v>
      </c>
      <c r="P339" s="17">
        <v>0.23359339846334301</v>
      </c>
      <c r="Q339" s="17">
        <v>0.26359244169621898</v>
      </c>
      <c r="R339" s="17"/>
      <c r="S339" s="17">
        <v>0.22064779680294699</v>
      </c>
      <c r="T339" s="17">
        <v>0.35348520667328298</v>
      </c>
      <c r="U339" s="17">
        <v>0.21574119919524601</v>
      </c>
      <c r="V339" s="17">
        <v>0.326003075408344</v>
      </c>
      <c r="W339" s="17">
        <v>0.25936871082998397</v>
      </c>
      <c r="X339" s="17">
        <v>0.24549476194365699</v>
      </c>
      <c r="Y339" s="17">
        <v>0.22884626914610301</v>
      </c>
      <c r="Z339" s="17">
        <v>0.38595601782161398</v>
      </c>
      <c r="AA339" s="17">
        <v>0.288932147813172</v>
      </c>
      <c r="AB339" s="17" t="s">
        <v>74</v>
      </c>
      <c r="AC339" s="17" t="s">
        <v>74</v>
      </c>
      <c r="AD339" s="17" t="s">
        <v>74</v>
      </c>
      <c r="AE339" s="17"/>
      <c r="AF339" s="17">
        <v>0.335538442983006</v>
      </c>
      <c r="AG339" s="17">
        <v>0.24856054007241499</v>
      </c>
      <c r="AH339" s="17">
        <v>0.18964135726244899</v>
      </c>
      <c r="AI339" s="17"/>
      <c r="AJ339" s="17">
        <v>0.32639408201036901</v>
      </c>
      <c r="AK339" s="17">
        <v>0.23058504046519299</v>
      </c>
      <c r="AL339" s="17">
        <v>0.24414814972610999</v>
      </c>
      <c r="AM339" s="17">
        <v>0.116948414436431</v>
      </c>
      <c r="AN339" s="17">
        <v>0.25573077529419502</v>
      </c>
      <c r="AO339" s="17"/>
      <c r="AP339" s="17">
        <v>0.32301908999915002</v>
      </c>
      <c r="AQ339" s="17">
        <v>0.24137281762893401</v>
      </c>
      <c r="AR339" s="17">
        <v>0.27305615727024402</v>
      </c>
      <c r="AS339" s="17"/>
      <c r="AT339" s="17">
        <v>0.29298695302333599</v>
      </c>
      <c r="AU339" s="17">
        <v>0.24263361752461801</v>
      </c>
      <c r="AV339" s="17"/>
      <c r="AW339" s="17">
        <v>0.286078572046848</v>
      </c>
      <c r="AX339" s="17">
        <v>0.274171539827402</v>
      </c>
    </row>
    <row r="340" spans="2:50" x14ac:dyDescent="0.35">
      <c r="B340" t="s">
        <v>73</v>
      </c>
      <c r="C340" s="17">
        <v>0.213862632410557</v>
      </c>
      <c r="D340" s="17">
        <v>0.20529156100841001</v>
      </c>
      <c r="E340" s="17">
        <v>0.22268973080948201</v>
      </c>
      <c r="F340" s="17"/>
      <c r="G340" s="17">
        <v>0.18206479783388299</v>
      </c>
      <c r="H340" s="17">
        <v>0.20162016927867199</v>
      </c>
      <c r="I340" s="17">
        <v>0.22635503519698699</v>
      </c>
      <c r="J340" s="17">
        <v>0.26147499217516901</v>
      </c>
      <c r="K340" s="17">
        <v>0.17443793566156801</v>
      </c>
      <c r="L340" s="17">
        <v>0.220979531344145</v>
      </c>
      <c r="M340" s="17"/>
      <c r="N340" s="17">
        <v>0.243912435276564</v>
      </c>
      <c r="O340" s="17">
        <v>0.197376493843329</v>
      </c>
      <c r="P340" s="17">
        <v>0.18674226119537701</v>
      </c>
      <c r="Q340" s="17">
        <v>0.220643326280719</v>
      </c>
      <c r="R340" s="17"/>
      <c r="S340" s="17">
        <v>0.182775047049508</v>
      </c>
      <c r="T340" s="17">
        <v>0.19997738989758701</v>
      </c>
      <c r="U340" s="17">
        <v>0.250747461497772</v>
      </c>
      <c r="V340" s="17">
        <v>0.19099625715309099</v>
      </c>
      <c r="W340" s="17">
        <v>0.16962764860214299</v>
      </c>
      <c r="X340" s="17">
        <v>0.277040476649075</v>
      </c>
      <c r="Y340" s="17">
        <v>0.25939099384982001</v>
      </c>
      <c r="Z340" s="17">
        <v>0.15754881974204701</v>
      </c>
      <c r="AA340" s="17">
        <v>0.224080195556117</v>
      </c>
      <c r="AB340" s="17" t="s">
        <v>74</v>
      </c>
      <c r="AC340" s="17" t="s">
        <v>74</v>
      </c>
      <c r="AD340" s="17" t="s">
        <v>74</v>
      </c>
      <c r="AE340" s="17"/>
      <c r="AF340" s="17">
        <v>0.150167281977651</v>
      </c>
      <c r="AG340" s="17">
        <v>0.25662472895859301</v>
      </c>
      <c r="AH340" s="17">
        <v>0.296483626047578</v>
      </c>
      <c r="AI340" s="17"/>
      <c r="AJ340" s="17">
        <v>0.180898293778299</v>
      </c>
      <c r="AK340" s="17">
        <v>0.227815877094626</v>
      </c>
      <c r="AL340" s="17">
        <v>0.316974714064583</v>
      </c>
      <c r="AM340" s="17">
        <v>0.32298228577820498</v>
      </c>
      <c r="AN340" s="17">
        <v>0.25391909383933098</v>
      </c>
      <c r="AO340" s="17"/>
      <c r="AP340" s="17">
        <v>0.16216218712568001</v>
      </c>
      <c r="AQ340" s="17">
        <v>0.222820213297488</v>
      </c>
      <c r="AR340" s="17">
        <v>0.28198324749739401</v>
      </c>
      <c r="AS340" s="17"/>
      <c r="AT340" s="17">
        <v>0.20355071264763799</v>
      </c>
      <c r="AU340" s="17">
        <v>0.23654399925953801</v>
      </c>
      <c r="AV340" s="17"/>
      <c r="AW340" s="17">
        <v>0.230109915226554</v>
      </c>
      <c r="AX340" s="17">
        <v>0.208711336062088</v>
      </c>
    </row>
    <row r="341" spans="2:50" x14ac:dyDescent="0.35">
      <c r="B341" t="s">
        <v>110</v>
      </c>
      <c r="C341" s="17">
        <v>0.20686565213415301</v>
      </c>
      <c r="D341" s="17">
        <v>0.16495164136759299</v>
      </c>
      <c r="E341" s="17">
        <v>0.24681400392379299</v>
      </c>
      <c r="F341" s="17"/>
      <c r="G341" s="17">
        <v>0.39086877975165002</v>
      </c>
      <c r="H341" s="17">
        <v>0.255098756257637</v>
      </c>
      <c r="I341" s="17">
        <v>0.22627099376202101</v>
      </c>
      <c r="J341" s="17">
        <v>0.18967551652866199</v>
      </c>
      <c r="K341" s="17">
        <v>0.17439780120716999</v>
      </c>
      <c r="L341" s="17">
        <v>0.110204734826422</v>
      </c>
      <c r="M341" s="17"/>
      <c r="N341" s="17">
        <v>0.189326639548972</v>
      </c>
      <c r="O341" s="17">
        <v>0.23808194337740801</v>
      </c>
      <c r="P341" s="17">
        <v>0.219965445868224</v>
      </c>
      <c r="Q341" s="17">
        <v>0.184370266964579</v>
      </c>
      <c r="R341" s="17"/>
      <c r="S341" s="17">
        <v>0.230692514825557</v>
      </c>
      <c r="T341" s="17">
        <v>0.169582022501747</v>
      </c>
      <c r="U341" s="17">
        <v>0.18701593898121699</v>
      </c>
      <c r="V341" s="17">
        <v>0.13817245120471899</v>
      </c>
      <c r="W341" s="17">
        <v>0.166385676079638</v>
      </c>
      <c r="X341" s="17">
        <v>0.24775216628645499</v>
      </c>
      <c r="Y341" s="17">
        <v>0.24926208490478199</v>
      </c>
      <c r="Z341" s="17">
        <v>0.280352585017352</v>
      </c>
      <c r="AA341" s="17">
        <v>0.23292754180683201</v>
      </c>
      <c r="AB341" s="17" t="s">
        <v>74</v>
      </c>
      <c r="AC341" s="17" t="s">
        <v>74</v>
      </c>
      <c r="AD341" s="17" t="s">
        <v>74</v>
      </c>
      <c r="AE341" s="17"/>
      <c r="AF341" s="17">
        <v>0.15732781373777099</v>
      </c>
      <c r="AG341" s="17">
        <v>0.233327806906689</v>
      </c>
      <c r="AH341" s="17">
        <v>0.217432900856322</v>
      </c>
      <c r="AI341" s="17"/>
      <c r="AJ341" s="17">
        <v>0.13661735005950501</v>
      </c>
      <c r="AK341" s="17">
        <v>0.30399245618151799</v>
      </c>
      <c r="AL341" s="17">
        <v>0.17340317708808001</v>
      </c>
      <c r="AM341" s="17">
        <v>6.46628984296269E-2</v>
      </c>
      <c r="AN341" s="17">
        <v>0.17789743781923401</v>
      </c>
      <c r="AO341" s="17"/>
      <c r="AP341" s="17">
        <v>0.12003691359098</v>
      </c>
      <c r="AQ341" s="17">
        <v>0.292469050413039</v>
      </c>
      <c r="AR341" s="17">
        <v>0.24028619802992601</v>
      </c>
      <c r="AS341" s="17"/>
      <c r="AT341" s="17">
        <v>0.19487385965788201</v>
      </c>
      <c r="AU341" s="17">
        <v>0.23302957133563401</v>
      </c>
      <c r="AV341" s="17"/>
      <c r="AW341" s="17">
        <v>0.204981104151683</v>
      </c>
      <c r="AX341" s="17">
        <v>0.20746315912966501</v>
      </c>
    </row>
    <row r="342" spans="2:50" x14ac:dyDescent="0.35">
      <c r="B342" t="s">
        <v>111</v>
      </c>
      <c r="C342" s="17">
        <v>7.7086338012402E-2</v>
      </c>
      <c r="D342" s="17">
        <v>5.1646593629320399E-2</v>
      </c>
      <c r="E342" s="17">
        <v>9.7311805657139996E-2</v>
      </c>
      <c r="F342" s="17"/>
      <c r="G342" s="17">
        <v>0.12732094659950499</v>
      </c>
      <c r="H342" s="17">
        <v>0.112960506897513</v>
      </c>
      <c r="I342" s="17">
        <v>0.10178954749816101</v>
      </c>
      <c r="J342" s="17">
        <v>5.5389555872749303E-2</v>
      </c>
      <c r="K342" s="17">
        <v>6.0923366590717398E-2</v>
      </c>
      <c r="L342" s="17">
        <v>3.77845789206828E-2</v>
      </c>
      <c r="M342" s="17"/>
      <c r="N342" s="17">
        <v>6.00354928058228E-2</v>
      </c>
      <c r="O342" s="17">
        <v>7.5328389048104502E-2</v>
      </c>
      <c r="P342" s="17">
        <v>8.9267086052044198E-2</v>
      </c>
      <c r="Q342" s="17">
        <v>8.7478867488358106E-2</v>
      </c>
      <c r="R342" s="17"/>
      <c r="S342" s="17">
        <v>0.13116033730137899</v>
      </c>
      <c r="T342" s="17">
        <v>8.0153694598451203E-2</v>
      </c>
      <c r="U342" s="17">
        <v>9.25179462404917E-2</v>
      </c>
      <c r="V342" s="17">
        <v>7.7663883409445703E-2</v>
      </c>
      <c r="W342" s="17">
        <v>5.78148990965947E-2</v>
      </c>
      <c r="X342" s="17">
        <v>0.104909524582351</v>
      </c>
      <c r="Y342" s="17">
        <v>1.7489062813667099E-2</v>
      </c>
      <c r="Z342" s="17">
        <v>1.68481092913066E-2</v>
      </c>
      <c r="AA342" s="17">
        <v>5.3292558671557598E-2</v>
      </c>
      <c r="AB342" s="17" t="s">
        <v>74</v>
      </c>
      <c r="AC342" s="17" t="s">
        <v>74</v>
      </c>
      <c r="AD342" s="17" t="s">
        <v>74</v>
      </c>
      <c r="AE342" s="17"/>
      <c r="AF342" s="17">
        <v>3.4746512622291399E-2</v>
      </c>
      <c r="AG342" s="17">
        <v>8.6518783117944198E-2</v>
      </c>
      <c r="AH342" s="17">
        <v>0.115247192298401</v>
      </c>
      <c r="AI342" s="17"/>
      <c r="AJ342" s="17">
        <v>4.3087349942776E-2</v>
      </c>
      <c r="AK342" s="17">
        <v>0.10010824284758101</v>
      </c>
      <c r="AL342" s="17">
        <v>5.2426695175850198E-2</v>
      </c>
      <c r="AM342" s="17">
        <v>0</v>
      </c>
      <c r="AN342" s="17">
        <v>0.12721108281701299</v>
      </c>
      <c r="AO342" s="17"/>
      <c r="AP342" s="17">
        <v>8.4782028531206297E-2</v>
      </c>
      <c r="AQ342" s="17">
        <v>9.1599484852092197E-2</v>
      </c>
      <c r="AR342" s="17">
        <v>7.66162559611549E-2</v>
      </c>
      <c r="AS342" s="17"/>
      <c r="AT342" s="17">
        <v>7.4301414295592796E-2</v>
      </c>
      <c r="AU342" s="17">
        <v>8.3309978260504805E-2</v>
      </c>
      <c r="AV342" s="17"/>
      <c r="AW342" s="17">
        <v>7.3700733683140202E-2</v>
      </c>
      <c r="AX342" s="17">
        <v>7.8159763730178897E-2</v>
      </c>
    </row>
    <row r="343" spans="2:50" x14ac:dyDescent="0.35">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row>
    <row r="344" spans="2:50" x14ac:dyDescent="0.35">
      <c r="B344" s="6" t="s">
        <v>218</v>
      </c>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row>
    <row r="345" spans="2:50" x14ac:dyDescent="0.35">
      <c r="B345" s="24" t="s">
        <v>76</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row>
    <row r="346" spans="2:50" x14ac:dyDescent="0.35">
      <c r="B346" t="s">
        <v>108</v>
      </c>
      <c r="C346" s="17">
        <v>0.16925061375716499</v>
      </c>
      <c r="D346" s="17">
        <v>0.21523178417954</v>
      </c>
      <c r="E346" s="17">
        <v>0.12694535443845001</v>
      </c>
      <c r="F346" s="17"/>
      <c r="G346" s="17">
        <v>6.5807379172640498E-2</v>
      </c>
      <c r="H346" s="17">
        <v>0.15438130908065201</v>
      </c>
      <c r="I346" s="17">
        <v>0.16220412863358599</v>
      </c>
      <c r="J346" s="17">
        <v>0.136804098751593</v>
      </c>
      <c r="K346" s="17">
        <v>0.215551478976757</v>
      </c>
      <c r="L346" s="17">
        <v>0.22307432834015101</v>
      </c>
      <c r="M346" s="17"/>
      <c r="N346" s="17">
        <v>0.181081624480501</v>
      </c>
      <c r="O346" s="17">
        <v>0.133272776043242</v>
      </c>
      <c r="P346" s="17">
        <v>0.17897199474782</v>
      </c>
      <c r="Q346" s="17">
        <v>0.18362727633377801</v>
      </c>
      <c r="R346" s="17"/>
      <c r="S346" s="17">
        <v>0.175106705537627</v>
      </c>
      <c r="T346" s="17">
        <v>0.178017254287437</v>
      </c>
      <c r="U346" s="17">
        <v>0.15516383672237299</v>
      </c>
      <c r="V346" s="17">
        <v>0.13902317644951701</v>
      </c>
      <c r="W346" s="17">
        <v>0.20603986719588899</v>
      </c>
      <c r="X346" s="17">
        <v>0.17983641492636199</v>
      </c>
      <c r="Y346" s="17">
        <v>0.17001234113803301</v>
      </c>
      <c r="Z346" s="17">
        <v>0.12690456686278601</v>
      </c>
      <c r="AA346" s="17">
        <v>0.17018216579070899</v>
      </c>
      <c r="AB346" s="17" t="s">
        <v>74</v>
      </c>
      <c r="AC346" s="17" t="s">
        <v>74</v>
      </c>
      <c r="AD346" s="17" t="s">
        <v>74</v>
      </c>
      <c r="AE346" s="17"/>
      <c r="AF346" s="17">
        <v>0.24773662939013799</v>
      </c>
      <c r="AG346" s="17">
        <v>0.141206193357344</v>
      </c>
      <c r="AH346" s="17">
        <v>9.9527841803677505E-2</v>
      </c>
      <c r="AI346" s="17"/>
      <c r="AJ346" s="17">
        <v>0.23989335092804301</v>
      </c>
      <c r="AK346" s="17">
        <v>0.110446616740105</v>
      </c>
      <c r="AL346" s="17">
        <v>0.18523416649647401</v>
      </c>
      <c r="AM346" s="17">
        <v>0.42862716848900601</v>
      </c>
      <c r="AN346" s="17">
        <v>9.4348122465612902E-2</v>
      </c>
      <c r="AO346" s="17"/>
      <c r="AP346" s="17">
        <v>0.26500911084088402</v>
      </c>
      <c r="AQ346" s="17">
        <v>0.12028711325088599</v>
      </c>
      <c r="AR346" s="17">
        <v>0.11168236300873401</v>
      </c>
      <c r="AS346" s="17"/>
      <c r="AT346" s="17">
        <v>0.18279399287345299</v>
      </c>
      <c r="AU346" s="17">
        <v>0.14174658287268499</v>
      </c>
      <c r="AV346" s="17"/>
      <c r="AW346" s="17">
        <v>0.191471633068129</v>
      </c>
      <c r="AX346" s="17">
        <v>0.16220530920180201</v>
      </c>
    </row>
    <row r="347" spans="2:50" x14ac:dyDescent="0.35">
      <c r="B347" t="s">
        <v>109</v>
      </c>
      <c r="C347" s="17">
        <v>0.211648014240717</v>
      </c>
      <c r="D347" s="17">
        <v>0.230361048654951</v>
      </c>
      <c r="E347" s="17">
        <v>0.194978531347758</v>
      </c>
      <c r="F347" s="17"/>
      <c r="G347" s="17">
        <v>0.18133453885744999</v>
      </c>
      <c r="H347" s="17">
        <v>0.213415491578724</v>
      </c>
      <c r="I347" s="17">
        <v>0.17988881602064299</v>
      </c>
      <c r="J347" s="17">
        <v>0.186852614780529</v>
      </c>
      <c r="K347" s="17">
        <v>0.21202257186053999</v>
      </c>
      <c r="L347" s="17">
        <v>0.26381339941999299</v>
      </c>
      <c r="M347" s="17"/>
      <c r="N347" s="17">
        <v>0.20382793011963399</v>
      </c>
      <c r="O347" s="17">
        <v>0.20633563262475699</v>
      </c>
      <c r="P347" s="17">
        <v>0.18313369928904299</v>
      </c>
      <c r="Q347" s="17">
        <v>0.244833734304055</v>
      </c>
      <c r="R347" s="17"/>
      <c r="S347" s="17">
        <v>0.21653166589558401</v>
      </c>
      <c r="T347" s="17">
        <v>0.20207068170526701</v>
      </c>
      <c r="U347" s="17">
        <v>0.22591990390963901</v>
      </c>
      <c r="V347" s="17">
        <v>0.28505772699709198</v>
      </c>
      <c r="W347" s="17">
        <v>0.25830434614186998</v>
      </c>
      <c r="X347" s="17">
        <v>0.15962925174069201</v>
      </c>
      <c r="Y347" s="17">
        <v>0.16058799670051299</v>
      </c>
      <c r="Z347" s="17">
        <v>0.18814326167760201</v>
      </c>
      <c r="AA347" s="17">
        <v>0.20275377059744401</v>
      </c>
      <c r="AB347" s="17" t="s">
        <v>74</v>
      </c>
      <c r="AC347" s="17" t="s">
        <v>74</v>
      </c>
      <c r="AD347" s="17" t="s">
        <v>74</v>
      </c>
      <c r="AE347" s="17"/>
      <c r="AF347" s="17">
        <v>0.26019950126706298</v>
      </c>
      <c r="AG347" s="17">
        <v>0.16479703605254101</v>
      </c>
      <c r="AH347" s="17">
        <v>0.20818315918598601</v>
      </c>
      <c r="AI347" s="17"/>
      <c r="AJ347" s="17">
        <v>0.23213528270884701</v>
      </c>
      <c r="AK347" s="17">
        <v>0.18516659113108599</v>
      </c>
      <c r="AL347" s="17">
        <v>0.16547665090994701</v>
      </c>
      <c r="AM347" s="17">
        <v>0.130626113572299</v>
      </c>
      <c r="AN347" s="17">
        <v>0.231517601163306</v>
      </c>
      <c r="AO347" s="17"/>
      <c r="AP347" s="17">
        <v>0.24039694291612199</v>
      </c>
      <c r="AQ347" s="17">
        <v>0.17271539745456799</v>
      </c>
      <c r="AR347" s="17">
        <v>0.21590770961106701</v>
      </c>
      <c r="AS347" s="17"/>
      <c r="AT347" s="17">
        <v>0.20503547386207799</v>
      </c>
      <c r="AU347" s="17">
        <v>0.22416129115072</v>
      </c>
      <c r="AV347" s="17"/>
      <c r="AW347" s="17">
        <v>0.16083216166476599</v>
      </c>
      <c r="AX347" s="17">
        <v>0.227759478464203</v>
      </c>
    </row>
    <row r="348" spans="2:50" x14ac:dyDescent="0.35">
      <c r="B348" t="s">
        <v>73</v>
      </c>
      <c r="C348" s="17">
        <v>0.17444139368019199</v>
      </c>
      <c r="D348" s="17">
        <v>0.179898162199601</v>
      </c>
      <c r="E348" s="17">
        <v>0.17001286338150501</v>
      </c>
      <c r="F348" s="17"/>
      <c r="G348" s="17">
        <v>0.15329092147041701</v>
      </c>
      <c r="H348" s="17">
        <v>0.17104934956519699</v>
      </c>
      <c r="I348" s="17">
        <v>0.146953723323937</v>
      </c>
      <c r="J348" s="17">
        <v>0.19887714733082701</v>
      </c>
      <c r="K348" s="17">
        <v>0.163804532662122</v>
      </c>
      <c r="L348" s="17">
        <v>0.19540051494251501</v>
      </c>
      <c r="M348" s="17"/>
      <c r="N348" s="17">
        <v>0.18645752079184999</v>
      </c>
      <c r="O348" s="17">
        <v>0.18349962910711501</v>
      </c>
      <c r="P348" s="17">
        <v>0.187589741727474</v>
      </c>
      <c r="Q348" s="17">
        <v>0.14268333562029001</v>
      </c>
      <c r="R348" s="17"/>
      <c r="S348" s="17">
        <v>0.140448444648864</v>
      </c>
      <c r="T348" s="17">
        <v>0.23426558432231201</v>
      </c>
      <c r="U348" s="17">
        <v>0.16731683687941201</v>
      </c>
      <c r="V348" s="17">
        <v>0.18435498066443401</v>
      </c>
      <c r="W348" s="17">
        <v>0.13218658538745601</v>
      </c>
      <c r="X348" s="17">
        <v>0.10257287464174999</v>
      </c>
      <c r="Y348" s="17">
        <v>0.207258982873162</v>
      </c>
      <c r="Z348" s="17">
        <v>0.201175935431088</v>
      </c>
      <c r="AA348" s="17">
        <v>0.18911328335020799</v>
      </c>
      <c r="AB348" s="17" t="s">
        <v>74</v>
      </c>
      <c r="AC348" s="17" t="s">
        <v>74</v>
      </c>
      <c r="AD348" s="17" t="s">
        <v>74</v>
      </c>
      <c r="AE348" s="17"/>
      <c r="AF348" s="17">
        <v>0.14591567576315101</v>
      </c>
      <c r="AG348" s="17">
        <v>0.20038733044476401</v>
      </c>
      <c r="AH348" s="17">
        <v>0.21542172971707399</v>
      </c>
      <c r="AI348" s="17"/>
      <c r="AJ348" s="17">
        <v>0.154967394506836</v>
      </c>
      <c r="AK348" s="17">
        <v>0.17865583914840499</v>
      </c>
      <c r="AL348" s="17">
        <v>0.245223191542534</v>
      </c>
      <c r="AM348" s="17">
        <v>0.23467945074725599</v>
      </c>
      <c r="AN348" s="17">
        <v>0.17357512494500801</v>
      </c>
      <c r="AO348" s="17"/>
      <c r="AP348" s="17">
        <v>0.14543040023538301</v>
      </c>
      <c r="AQ348" s="17">
        <v>0.167858981517889</v>
      </c>
      <c r="AR348" s="17">
        <v>0.224820612679594</v>
      </c>
      <c r="AS348" s="17"/>
      <c r="AT348" s="17">
        <v>0.165733524671002</v>
      </c>
      <c r="AU348" s="17">
        <v>0.19356336322293299</v>
      </c>
      <c r="AV348" s="17"/>
      <c r="AW348" s="17">
        <v>0.135873586999923</v>
      </c>
      <c r="AX348" s="17">
        <v>0.186669543086497</v>
      </c>
    </row>
    <row r="349" spans="2:50" x14ac:dyDescent="0.35">
      <c r="B349" t="s">
        <v>110</v>
      </c>
      <c r="C349" s="17">
        <v>0.320378673989486</v>
      </c>
      <c r="D349" s="17">
        <v>0.27572036973159803</v>
      </c>
      <c r="E349" s="17">
        <v>0.36181213728801997</v>
      </c>
      <c r="F349" s="17"/>
      <c r="G349" s="17">
        <v>0.45952273060087401</v>
      </c>
      <c r="H349" s="17">
        <v>0.313105105262587</v>
      </c>
      <c r="I349" s="17">
        <v>0.34708824127462701</v>
      </c>
      <c r="J349" s="17">
        <v>0.33831129840812502</v>
      </c>
      <c r="K349" s="17">
        <v>0.34057803155347099</v>
      </c>
      <c r="L349" s="17">
        <v>0.21781396220805199</v>
      </c>
      <c r="M349" s="17"/>
      <c r="N349" s="17">
        <v>0.32051597134826898</v>
      </c>
      <c r="O349" s="17">
        <v>0.377049845667557</v>
      </c>
      <c r="P349" s="17">
        <v>0.29116253483325699</v>
      </c>
      <c r="Q349" s="17">
        <v>0.29097200487555103</v>
      </c>
      <c r="R349" s="17"/>
      <c r="S349" s="17">
        <v>0.31257851971051598</v>
      </c>
      <c r="T349" s="17">
        <v>0.31125727984471502</v>
      </c>
      <c r="U349" s="17">
        <v>0.26591888341858599</v>
      </c>
      <c r="V349" s="17">
        <v>0.26417929626984199</v>
      </c>
      <c r="W349" s="17">
        <v>0.29148730841645598</v>
      </c>
      <c r="X349" s="17">
        <v>0.41849557729216003</v>
      </c>
      <c r="Y349" s="17">
        <v>0.330229112825909</v>
      </c>
      <c r="Z349" s="17">
        <v>0.38090158821797798</v>
      </c>
      <c r="AA349" s="17">
        <v>0.34142231687757801</v>
      </c>
      <c r="AB349" s="17" t="s">
        <v>74</v>
      </c>
      <c r="AC349" s="17" t="s">
        <v>74</v>
      </c>
      <c r="AD349" s="17" t="s">
        <v>74</v>
      </c>
      <c r="AE349" s="17"/>
      <c r="AF349" s="17">
        <v>0.26350500771979002</v>
      </c>
      <c r="AG349" s="17">
        <v>0.36827638638745103</v>
      </c>
      <c r="AH349" s="17">
        <v>0.28111353003164302</v>
      </c>
      <c r="AI349" s="17"/>
      <c r="AJ349" s="17">
        <v>0.27885390001632498</v>
      </c>
      <c r="AK349" s="17">
        <v>0.38536738624343098</v>
      </c>
      <c r="AL349" s="17">
        <v>0.340250997943702</v>
      </c>
      <c r="AM349" s="17">
        <v>0.20606726719144</v>
      </c>
      <c r="AN349" s="17">
        <v>0.31938987990689599</v>
      </c>
      <c r="AO349" s="17"/>
      <c r="AP349" s="17">
        <v>0.23817288394828001</v>
      </c>
      <c r="AQ349" s="17">
        <v>0.39657513805039601</v>
      </c>
      <c r="AR349" s="17">
        <v>0.36083614171927603</v>
      </c>
      <c r="AS349" s="17"/>
      <c r="AT349" s="17">
        <v>0.31198022840773598</v>
      </c>
      <c r="AU349" s="17">
        <v>0.33692654169212499</v>
      </c>
      <c r="AV349" s="17"/>
      <c r="AW349" s="17">
        <v>0.35448281744101501</v>
      </c>
      <c r="AX349" s="17">
        <v>0.30956575520059598</v>
      </c>
    </row>
    <row r="350" spans="2:50" x14ac:dyDescent="0.35">
      <c r="B350" t="s">
        <v>111</v>
      </c>
      <c r="C350" s="17">
        <v>0.124281304332441</v>
      </c>
      <c r="D350" s="17">
        <v>9.87886352343091E-2</v>
      </c>
      <c r="E350" s="17">
        <v>0.14625111354426801</v>
      </c>
      <c r="F350" s="17"/>
      <c r="G350" s="17">
        <v>0.14004442989861801</v>
      </c>
      <c r="H350" s="17">
        <v>0.14804874451284</v>
      </c>
      <c r="I350" s="17">
        <v>0.16386509074720801</v>
      </c>
      <c r="J350" s="17">
        <v>0.13915484072892501</v>
      </c>
      <c r="K350" s="17">
        <v>6.8043384947109903E-2</v>
      </c>
      <c r="L350" s="17">
        <v>9.9897795089288505E-2</v>
      </c>
      <c r="M350" s="17"/>
      <c r="N350" s="17">
        <v>0.108116953259746</v>
      </c>
      <c r="O350" s="17">
        <v>9.9842116557328497E-2</v>
      </c>
      <c r="P350" s="17">
        <v>0.15914202940240599</v>
      </c>
      <c r="Q350" s="17">
        <v>0.13788364886632701</v>
      </c>
      <c r="R350" s="17"/>
      <c r="S350" s="17">
        <v>0.15533466420740799</v>
      </c>
      <c r="T350" s="17">
        <v>7.4389199840268996E-2</v>
      </c>
      <c r="U350" s="17">
        <v>0.18568053906998899</v>
      </c>
      <c r="V350" s="17">
        <v>0.12738481961911399</v>
      </c>
      <c r="W350" s="17">
        <v>0.11198189285833</v>
      </c>
      <c r="X350" s="17">
        <v>0.13946588139903601</v>
      </c>
      <c r="Y350" s="17">
        <v>0.131911566462384</v>
      </c>
      <c r="Z350" s="17">
        <v>0.10287464781054501</v>
      </c>
      <c r="AA350" s="17">
        <v>9.6528463384061194E-2</v>
      </c>
      <c r="AB350" s="17" t="s">
        <v>74</v>
      </c>
      <c r="AC350" s="17" t="s">
        <v>74</v>
      </c>
      <c r="AD350" s="17" t="s">
        <v>74</v>
      </c>
      <c r="AE350" s="17"/>
      <c r="AF350" s="17">
        <v>8.2643185859857193E-2</v>
      </c>
      <c r="AG350" s="17">
        <v>0.12533305375789999</v>
      </c>
      <c r="AH350" s="17">
        <v>0.19575373926162001</v>
      </c>
      <c r="AI350" s="17"/>
      <c r="AJ350" s="17">
        <v>9.4150071839949501E-2</v>
      </c>
      <c r="AK350" s="17">
        <v>0.14036356673697301</v>
      </c>
      <c r="AL350" s="17">
        <v>6.3814993107343801E-2</v>
      </c>
      <c r="AM350" s="17">
        <v>0</v>
      </c>
      <c r="AN350" s="17">
        <v>0.181169271519177</v>
      </c>
      <c r="AO350" s="17"/>
      <c r="AP350" s="17">
        <v>0.11099066205933</v>
      </c>
      <c r="AQ350" s="17">
        <v>0.14256336972625999</v>
      </c>
      <c r="AR350" s="17">
        <v>8.6753172981328994E-2</v>
      </c>
      <c r="AS350" s="17"/>
      <c r="AT350" s="17">
        <v>0.13445678018573201</v>
      </c>
      <c r="AU350" s="17">
        <v>0.10360222106153601</v>
      </c>
      <c r="AV350" s="17"/>
      <c r="AW350" s="17">
        <v>0.157339800826167</v>
      </c>
      <c r="AX350" s="17">
        <v>0.113799914046902</v>
      </c>
    </row>
    <row r="351" spans="2:50" x14ac:dyDescent="0.35">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row>
    <row r="352" spans="2:50" x14ac:dyDescent="0.35">
      <c r="B352" s="6" t="s">
        <v>219</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row>
    <row r="353" spans="2:50" x14ac:dyDescent="0.35">
      <c r="B353" s="24" t="s">
        <v>76</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row>
    <row r="354" spans="2:50" x14ac:dyDescent="0.35">
      <c r="B354" t="s">
        <v>108</v>
      </c>
      <c r="C354" s="17">
        <v>0.25397903543985101</v>
      </c>
      <c r="D354" s="17">
        <v>0.27385836964874</v>
      </c>
      <c r="E354" s="17">
        <v>0.23638237911433299</v>
      </c>
      <c r="F354" s="17"/>
      <c r="G354" s="17">
        <v>0.114240579866843</v>
      </c>
      <c r="H354" s="17">
        <v>0.227826515029391</v>
      </c>
      <c r="I354" s="17">
        <v>0.213983035356512</v>
      </c>
      <c r="J354" s="17">
        <v>0.202230163373465</v>
      </c>
      <c r="K354" s="17">
        <v>0.32697597539677598</v>
      </c>
      <c r="L354" s="17">
        <v>0.35103653502986798</v>
      </c>
      <c r="M354" s="17"/>
      <c r="N354" s="17">
        <v>0.236747314618514</v>
      </c>
      <c r="O354" s="17">
        <v>0.24615948250362399</v>
      </c>
      <c r="P354" s="17">
        <v>0.27710069223335199</v>
      </c>
      <c r="Q354" s="17">
        <v>0.263355029939427</v>
      </c>
      <c r="R354" s="17"/>
      <c r="S354" s="17">
        <v>0.25478863591374601</v>
      </c>
      <c r="T354" s="17">
        <v>0.269647733629506</v>
      </c>
      <c r="U354" s="17">
        <v>0.31757985636621999</v>
      </c>
      <c r="V354" s="17">
        <v>0.21844739911035499</v>
      </c>
      <c r="W354" s="17">
        <v>0.26387359532059401</v>
      </c>
      <c r="X354" s="17">
        <v>0.26498921450166701</v>
      </c>
      <c r="Y354" s="17">
        <v>0.237478289111166</v>
      </c>
      <c r="Z354" s="17">
        <v>0.22942610074470901</v>
      </c>
      <c r="AA354" s="17">
        <v>0.219684369891227</v>
      </c>
      <c r="AB354" s="17" t="s">
        <v>74</v>
      </c>
      <c r="AC354" s="17" t="s">
        <v>74</v>
      </c>
      <c r="AD354" s="17" t="s">
        <v>74</v>
      </c>
      <c r="AE354" s="17"/>
      <c r="AF354" s="17">
        <v>0.34837044456883898</v>
      </c>
      <c r="AG354" s="17">
        <v>0.21080311740332</v>
      </c>
      <c r="AH354" s="17">
        <v>0.17456877103188201</v>
      </c>
      <c r="AI354" s="17"/>
      <c r="AJ354" s="17">
        <v>0.33564753327906199</v>
      </c>
      <c r="AK354" s="17">
        <v>0.17713650478251999</v>
      </c>
      <c r="AL354" s="17">
        <v>0.24541021019999101</v>
      </c>
      <c r="AM354" s="17">
        <v>0.42654757760728901</v>
      </c>
      <c r="AN354" s="17">
        <v>0.172154618888712</v>
      </c>
      <c r="AO354" s="17"/>
      <c r="AP354" s="17">
        <v>0.36567966904473298</v>
      </c>
      <c r="AQ354" s="17">
        <v>0.17977036869143001</v>
      </c>
      <c r="AR354" s="17">
        <v>0.22511004899512299</v>
      </c>
      <c r="AS354" s="17"/>
      <c r="AT354" s="17">
        <v>0.27467052376989898</v>
      </c>
      <c r="AU354" s="17">
        <v>0.21193519613849099</v>
      </c>
      <c r="AV354" s="17"/>
      <c r="AW354" s="17">
        <v>0.22329850999575901</v>
      </c>
      <c r="AX354" s="17">
        <v>0.26370647605125203</v>
      </c>
    </row>
    <row r="355" spans="2:50" x14ac:dyDescent="0.35">
      <c r="B355" t="s">
        <v>109</v>
      </c>
      <c r="C355" s="17">
        <v>0.321601280919313</v>
      </c>
      <c r="D355" s="17">
        <v>0.31337818111501697</v>
      </c>
      <c r="E355" s="17">
        <v>0.33051652534827702</v>
      </c>
      <c r="F355" s="17"/>
      <c r="G355" s="17">
        <v>0.31030927536334002</v>
      </c>
      <c r="H355" s="17">
        <v>0.24727573646620499</v>
      </c>
      <c r="I355" s="17">
        <v>0.26777414804150901</v>
      </c>
      <c r="J355" s="17">
        <v>0.42839302755250702</v>
      </c>
      <c r="K355" s="17">
        <v>0.34553555069956998</v>
      </c>
      <c r="L355" s="17">
        <v>0.32536556930528399</v>
      </c>
      <c r="M355" s="17"/>
      <c r="N355" s="17">
        <v>0.33479739704002898</v>
      </c>
      <c r="O355" s="17">
        <v>0.35196533971114702</v>
      </c>
      <c r="P355" s="17">
        <v>0.319916314524267</v>
      </c>
      <c r="Q355" s="17">
        <v>0.276959113986045</v>
      </c>
      <c r="R355" s="17"/>
      <c r="S355" s="17">
        <v>0.23442428694327799</v>
      </c>
      <c r="T355" s="17">
        <v>0.36073644341113498</v>
      </c>
      <c r="U355" s="17">
        <v>0.32038347253563598</v>
      </c>
      <c r="V355" s="17">
        <v>0.37782716654503801</v>
      </c>
      <c r="W355" s="17">
        <v>0.34458983766519102</v>
      </c>
      <c r="X355" s="17">
        <v>0.33151339033900801</v>
      </c>
      <c r="Y355" s="17">
        <v>0.27290180783336998</v>
      </c>
      <c r="Z355" s="17">
        <v>0.27595720412337499</v>
      </c>
      <c r="AA355" s="17">
        <v>0.36162090852545598</v>
      </c>
      <c r="AB355" s="17" t="s">
        <v>74</v>
      </c>
      <c r="AC355" s="17" t="s">
        <v>74</v>
      </c>
      <c r="AD355" s="17" t="s">
        <v>74</v>
      </c>
      <c r="AE355" s="17"/>
      <c r="AF355" s="17">
        <v>0.31404921645161599</v>
      </c>
      <c r="AG355" s="17">
        <v>0.331302460756141</v>
      </c>
      <c r="AH355" s="17">
        <v>0.30309222962950599</v>
      </c>
      <c r="AI355" s="17"/>
      <c r="AJ355" s="17">
        <v>0.33424230760208901</v>
      </c>
      <c r="AK355" s="17">
        <v>0.3355263105838</v>
      </c>
      <c r="AL355" s="17">
        <v>0.25297318258944801</v>
      </c>
      <c r="AM355" s="17">
        <v>0.195289012001926</v>
      </c>
      <c r="AN355" s="17">
        <v>0.30679215876517502</v>
      </c>
      <c r="AO355" s="17"/>
      <c r="AP355" s="17">
        <v>0.31650886226596397</v>
      </c>
      <c r="AQ355" s="17">
        <v>0.36156164670937302</v>
      </c>
      <c r="AR355" s="17">
        <v>0.31532182172064599</v>
      </c>
      <c r="AS355" s="17"/>
      <c r="AT355" s="17">
        <v>0.33765230836793803</v>
      </c>
      <c r="AU355" s="17">
        <v>0.28720956852844998</v>
      </c>
      <c r="AV355" s="17"/>
      <c r="AW355" s="17">
        <v>0.36723987197265201</v>
      </c>
      <c r="AX355" s="17">
        <v>0.30713129783938298</v>
      </c>
    </row>
    <row r="356" spans="2:50" x14ac:dyDescent="0.35">
      <c r="B356" t="s">
        <v>73</v>
      </c>
      <c r="C356" s="17">
        <v>0.26931684680638202</v>
      </c>
      <c r="D356" s="17">
        <v>0.26877485267908902</v>
      </c>
      <c r="E356" s="17">
        <v>0.26702076187510099</v>
      </c>
      <c r="F356" s="17"/>
      <c r="G356" s="17">
        <v>0.317324430144936</v>
      </c>
      <c r="H356" s="17">
        <v>0.32513644297312699</v>
      </c>
      <c r="I356" s="17">
        <v>0.27618714826161</v>
      </c>
      <c r="J356" s="17">
        <v>0.222940695574323</v>
      </c>
      <c r="K356" s="17">
        <v>0.27134242599729802</v>
      </c>
      <c r="L356" s="17">
        <v>0.234347783938855</v>
      </c>
      <c r="M356" s="17"/>
      <c r="N356" s="17">
        <v>0.26933645051265998</v>
      </c>
      <c r="O356" s="17">
        <v>0.27811915198287901</v>
      </c>
      <c r="P356" s="17">
        <v>0.252799175061104</v>
      </c>
      <c r="Q356" s="17">
        <v>0.27392756831773801</v>
      </c>
      <c r="R356" s="17"/>
      <c r="S356" s="17">
        <v>0.27580265956230199</v>
      </c>
      <c r="T356" s="17">
        <v>0.21864201058118901</v>
      </c>
      <c r="U356" s="17">
        <v>0.26096766766943302</v>
      </c>
      <c r="V356" s="17">
        <v>0.250819741857566</v>
      </c>
      <c r="W356" s="17">
        <v>0.30166564707608501</v>
      </c>
      <c r="X356" s="17">
        <v>0.22150997001929201</v>
      </c>
      <c r="Y356" s="17">
        <v>0.36157733204625297</v>
      </c>
      <c r="Z356" s="17">
        <v>0.25128932366587498</v>
      </c>
      <c r="AA356" s="17">
        <v>0.30136858300061897</v>
      </c>
      <c r="AB356" s="17" t="s">
        <v>74</v>
      </c>
      <c r="AC356" s="17" t="s">
        <v>74</v>
      </c>
      <c r="AD356" s="17" t="s">
        <v>74</v>
      </c>
      <c r="AE356" s="17"/>
      <c r="AF356" s="17">
        <v>0.20731220453949201</v>
      </c>
      <c r="AG356" s="17">
        <v>0.29202161158451201</v>
      </c>
      <c r="AH356" s="17">
        <v>0.31137193325749801</v>
      </c>
      <c r="AI356" s="17"/>
      <c r="AJ356" s="17">
        <v>0.20210206041991199</v>
      </c>
      <c r="AK356" s="17">
        <v>0.29370301831537998</v>
      </c>
      <c r="AL356" s="17">
        <v>0.34218312237292398</v>
      </c>
      <c r="AM356" s="17">
        <v>0.37816341039078499</v>
      </c>
      <c r="AN356" s="17">
        <v>0.37296853107530198</v>
      </c>
      <c r="AO356" s="17"/>
      <c r="AP356" s="17">
        <v>0.170945637310289</v>
      </c>
      <c r="AQ356" s="17">
        <v>0.26358404138334501</v>
      </c>
      <c r="AR356" s="17">
        <v>0.31559406968057901</v>
      </c>
      <c r="AS356" s="17"/>
      <c r="AT356" s="17">
        <v>0.238181610992101</v>
      </c>
      <c r="AU356" s="17">
        <v>0.33588892366815098</v>
      </c>
      <c r="AV356" s="17"/>
      <c r="AW356" s="17">
        <v>0.246095851849779</v>
      </c>
      <c r="AX356" s="17">
        <v>0.27667919950759601</v>
      </c>
    </row>
    <row r="357" spans="2:50" x14ac:dyDescent="0.35">
      <c r="B357" t="s">
        <v>110</v>
      </c>
      <c r="C357" s="17">
        <v>0.11828317042803101</v>
      </c>
      <c r="D357" s="17">
        <v>0.11820019744268399</v>
      </c>
      <c r="E357" s="17">
        <v>0.11881433503368501</v>
      </c>
      <c r="F357" s="17"/>
      <c r="G357" s="17">
        <v>0.228789519437963</v>
      </c>
      <c r="H357" s="17">
        <v>0.14794754739074301</v>
      </c>
      <c r="I357" s="17">
        <v>0.176944535046206</v>
      </c>
      <c r="J357" s="17">
        <v>0.13637240350861299</v>
      </c>
      <c r="K357" s="17">
        <v>3.7418854402556302E-2</v>
      </c>
      <c r="L357" s="17">
        <v>4.8241485529381602E-2</v>
      </c>
      <c r="M357" s="17"/>
      <c r="N357" s="17">
        <v>0.12173728548068</v>
      </c>
      <c r="O357" s="17">
        <v>9.1572606947724899E-2</v>
      </c>
      <c r="P357" s="17">
        <v>0.13300445945323799</v>
      </c>
      <c r="Q357" s="17">
        <v>0.127078476441781</v>
      </c>
      <c r="R357" s="17"/>
      <c r="S357" s="17">
        <v>0.19972366905264299</v>
      </c>
      <c r="T357" s="17">
        <v>0.112500842631793</v>
      </c>
      <c r="U357" s="17">
        <v>8.5406055678613202E-2</v>
      </c>
      <c r="V357" s="17">
        <v>0.152905692487042</v>
      </c>
      <c r="W357" s="17">
        <v>3.66712977410961E-2</v>
      </c>
      <c r="X357" s="17">
        <v>0.102791035642132</v>
      </c>
      <c r="Y357" s="17">
        <v>9.8186191711044105E-2</v>
      </c>
      <c r="Z357" s="17">
        <v>0.18219360653358299</v>
      </c>
      <c r="AA357" s="17">
        <v>8.1832638310481695E-2</v>
      </c>
      <c r="AB357" s="17" t="s">
        <v>74</v>
      </c>
      <c r="AC357" s="17" t="s">
        <v>74</v>
      </c>
      <c r="AD357" s="17" t="s">
        <v>74</v>
      </c>
      <c r="AE357" s="17"/>
      <c r="AF357" s="17">
        <v>0.10036304766201801</v>
      </c>
      <c r="AG357" s="17">
        <v>0.126432999404548</v>
      </c>
      <c r="AH357" s="17">
        <v>0.13329703770197199</v>
      </c>
      <c r="AI357" s="17"/>
      <c r="AJ357" s="17">
        <v>8.2519591467501402E-2</v>
      </c>
      <c r="AK357" s="17">
        <v>0.154621666341338</v>
      </c>
      <c r="AL357" s="17">
        <v>0.14669992900198101</v>
      </c>
      <c r="AM357" s="17">
        <v>0</v>
      </c>
      <c r="AN357" s="17">
        <v>0.11139052633096599</v>
      </c>
      <c r="AO357" s="17"/>
      <c r="AP357" s="17">
        <v>8.8360924658981502E-2</v>
      </c>
      <c r="AQ357" s="17">
        <v>0.15399356042592</v>
      </c>
      <c r="AR357" s="17">
        <v>0.11758128041525601</v>
      </c>
      <c r="AS357" s="17"/>
      <c r="AT357" s="17">
        <v>0.111914258576464</v>
      </c>
      <c r="AU357" s="17">
        <v>0.132221703045031</v>
      </c>
      <c r="AV357" s="17"/>
      <c r="AW357" s="17">
        <v>0.121975043527054</v>
      </c>
      <c r="AX357" s="17">
        <v>0.117112640399755</v>
      </c>
    </row>
    <row r="358" spans="2:50" x14ac:dyDescent="0.35">
      <c r="B358" t="s">
        <v>111</v>
      </c>
      <c r="C358" s="17">
        <v>3.6819666406424298E-2</v>
      </c>
      <c r="D358" s="17">
        <v>2.5788399114469601E-2</v>
      </c>
      <c r="E358" s="17">
        <v>4.7265998628604103E-2</v>
      </c>
      <c r="F358" s="17"/>
      <c r="G358" s="17">
        <v>2.93361951869178E-2</v>
      </c>
      <c r="H358" s="17">
        <v>5.1813758140534703E-2</v>
      </c>
      <c r="I358" s="17">
        <v>6.5111133294162196E-2</v>
      </c>
      <c r="J358" s="17">
        <v>1.0063709991092899E-2</v>
      </c>
      <c r="K358" s="17">
        <v>1.8727193503800602E-2</v>
      </c>
      <c r="L358" s="17">
        <v>4.1008626196610901E-2</v>
      </c>
      <c r="M358" s="17"/>
      <c r="N358" s="17">
        <v>3.7381552348116603E-2</v>
      </c>
      <c r="O358" s="17">
        <v>3.2183418854625098E-2</v>
      </c>
      <c r="P358" s="17">
        <v>1.7179358728038701E-2</v>
      </c>
      <c r="Q358" s="17">
        <v>5.8679811315009503E-2</v>
      </c>
      <c r="R358" s="17"/>
      <c r="S358" s="17">
        <v>3.5260748528031502E-2</v>
      </c>
      <c r="T358" s="17">
        <v>3.84729697463774E-2</v>
      </c>
      <c r="U358" s="17">
        <v>1.5662947750097401E-2</v>
      </c>
      <c r="V358" s="17">
        <v>0</v>
      </c>
      <c r="W358" s="17">
        <v>5.3199622197034301E-2</v>
      </c>
      <c r="X358" s="17">
        <v>7.9196389497900796E-2</v>
      </c>
      <c r="Y358" s="17">
        <v>2.9856379298165901E-2</v>
      </c>
      <c r="Z358" s="17">
        <v>6.1133764932457701E-2</v>
      </c>
      <c r="AA358" s="17">
        <v>3.5493500272216698E-2</v>
      </c>
      <c r="AB358" s="17" t="s">
        <v>74</v>
      </c>
      <c r="AC358" s="17" t="s">
        <v>74</v>
      </c>
      <c r="AD358" s="17" t="s">
        <v>74</v>
      </c>
      <c r="AE358" s="17"/>
      <c r="AF358" s="17">
        <v>2.99050867780347E-2</v>
      </c>
      <c r="AG358" s="17">
        <v>3.9439810851478199E-2</v>
      </c>
      <c r="AH358" s="17">
        <v>7.76700283791419E-2</v>
      </c>
      <c r="AI358" s="17"/>
      <c r="AJ358" s="17">
        <v>4.5488507231435202E-2</v>
      </c>
      <c r="AK358" s="17">
        <v>3.9012499976961802E-2</v>
      </c>
      <c r="AL358" s="17">
        <v>1.2733555835656499E-2</v>
      </c>
      <c r="AM358" s="17">
        <v>0</v>
      </c>
      <c r="AN358" s="17">
        <v>3.6694164939845203E-2</v>
      </c>
      <c r="AO358" s="17"/>
      <c r="AP358" s="17">
        <v>5.8504906720032099E-2</v>
      </c>
      <c r="AQ358" s="17">
        <v>4.1090382789932198E-2</v>
      </c>
      <c r="AR358" s="17">
        <v>2.63927791883963E-2</v>
      </c>
      <c r="AS358" s="17"/>
      <c r="AT358" s="17">
        <v>3.7581298293598103E-2</v>
      </c>
      <c r="AU358" s="17">
        <v>3.2744608619876901E-2</v>
      </c>
      <c r="AV358" s="17"/>
      <c r="AW358" s="17">
        <v>4.13907226547564E-2</v>
      </c>
      <c r="AX358" s="17">
        <v>3.5370386202014201E-2</v>
      </c>
    </row>
    <row r="359" spans="2:50" x14ac:dyDescent="0.35">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row>
    <row r="360" spans="2:50" x14ac:dyDescent="0.35">
      <c r="B360" s="6" t="s">
        <v>220</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row>
    <row r="361" spans="2:50" x14ac:dyDescent="0.35">
      <c r="B361" s="24" t="s">
        <v>76</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row>
    <row r="362" spans="2:50" x14ac:dyDescent="0.35">
      <c r="B362" t="s">
        <v>108</v>
      </c>
      <c r="C362" s="17">
        <v>0.26826811097999098</v>
      </c>
      <c r="D362" s="17">
        <v>0.28637855116660998</v>
      </c>
      <c r="E362" s="17">
        <v>0.250057287766905</v>
      </c>
      <c r="F362" s="17"/>
      <c r="G362" s="17">
        <v>0.24685559706093099</v>
      </c>
      <c r="H362" s="17">
        <v>0.27578377298928097</v>
      </c>
      <c r="I362" s="17">
        <v>0.31205085283289502</v>
      </c>
      <c r="J362" s="17">
        <v>0.259420946425584</v>
      </c>
      <c r="K362" s="17">
        <v>0.25060480724912199</v>
      </c>
      <c r="L362" s="17">
        <v>0.26010343267763197</v>
      </c>
      <c r="M362" s="17"/>
      <c r="N362" s="17">
        <v>0.25609875099094997</v>
      </c>
      <c r="O362" s="17">
        <v>0.28097605755720301</v>
      </c>
      <c r="P362" s="17">
        <v>0.27700501493796398</v>
      </c>
      <c r="Q362" s="17">
        <v>0.26372474216493402</v>
      </c>
      <c r="R362" s="17"/>
      <c r="S362" s="17">
        <v>0.27649800118414702</v>
      </c>
      <c r="T362" s="17">
        <v>0.22278811964216999</v>
      </c>
      <c r="U362" s="17">
        <v>0.33136849408562202</v>
      </c>
      <c r="V362" s="17">
        <v>0.27041397241668302</v>
      </c>
      <c r="W362" s="17">
        <v>0.30349431431222301</v>
      </c>
      <c r="X362" s="17">
        <v>0.282799259362846</v>
      </c>
      <c r="Y362" s="17">
        <v>0.265244734464606</v>
      </c>
      <c r="Z362" s="17">
        <v>0.24786621617469601</v>
      </c>
      <c r="AA362" s="17">
        <v>0.23862533714071499</v>
      </c>
      <c r="AB362" s="17" t="s">
        <v>74</v>
      </c>
      <c r="AC362" s="17" t="s">
        <v>74</v>
      </c>
      <c r="AD362" s="17" t="s">
        <v>74</v>
      </c>
      <c r="AE362" s="17"/>
      <c r="AF362" s="17">
        <v>0.26125640008704598</v>
      </c>
      <c r="AG362" s="17">
        <v>0.25552072898091999</v>
      </c>
      <c r="AH362" s="17">
        <v>0.30839096397587601</v>
      </c>
      <c r="AI362" s="17"/>
      <c r="AJ362" s="17">
        <v>0.25197700312423299</v>
      </c>
      <c r="AK362" s="17">
        <v>0.30645324273115299</v>
      </c>
      <c r="AL362" s="17">
        <v>0.195573043356816</v>
      </c>
      <c r="AM362" s="17">
        <v>0.101671492995822</v>
      </c>
      <c r="AN362" s="17">
        <v>0.27810482839336198</v>
      </c>
      <c r="AO362" s="17"/>
      <c r="AP362" s="17">
        <v>0.26397362294029197</v>
      </c>
      <c r="AQ362" s="17">
        <v>0.31113871918573499</v>
      </c>
      <c r="AR362" s="17">
        <v>0.250057580922804</v>
      </c>
      <c r="AS362" s="17"/>
      <c r="AT362" s="17">
        <v>0.287161140509123</v>
      </c>
      <c r="AU362" s="17">
        <v>0.22739630770015701</v>
      </c>
      <c r="AV362" s="17"/>
      <c r="AW362" s="17">
        <v>0.28481429447199202</v>
      </c>
      <c r="AX362" s="17">
        <v>0.26302204641838201</v>
      </c>
    </row>
    <row r="363" spans="2:50" x14ac:dyDescent="0.35">
      <c r="B363" t="s">
        <v>109</v>
      </c>
      <c r="C363" s="17">
        <v>0.30707280146925098</v>
      </c>
      <c r="D363" s="17">
        <v>0.29358064848367998</v>
      </c>
      <c r="E363" s="17">
        <v>0.32085453421563798</v>
      </c>
      <c r="F363" s="17"/>
      <c r="G363" s="17">
        <v>0.371215453155405</v>
      </c>
      <c r="H363" s="17">
        <v>0.296419886764477</v>
      </c>
      <c r="I363" s="17">
        <v>0.20361978168197101</v>
      </c>
      <c r="J363" s="17">
        <v>0.36554084259219799</v>
      </c>
      <c r="K363" s="17">
        <v>0.31221564637819998</v>
      </c>
      <c r="L363" s="17">
        <v>0.31314204739615398</v>
      </c>
      <c r="M363" s="17"/>
      <c r="N363" s="17">
        <v>0.33902951837914802</v>
      </c>
      <c r="O363" s="17">
        <v>0.34255921698569303</v>
      </c>
      <c r="P363" s="17">
        <v>0.262657242325955</v>
      </c>
      <c r="Q363" s="17">
        <v>0.27030792707656398</v>
      </c>
      <c r="R363" s="17"/>
      <c r="S363" s="17">
        <v>0.278105190281417</v>
      </c>
      <c r="T363" s="17">
        <v>0.35534917669083699</v>
      </c>
      <c r="U363" s="17">
        <v>0.27316678171547298</v>
      </c>
      <c r="V363" s="17">
        <v>0.32266106513689102</v>
      </c>
      <c r="W363" s="17">
        <v>0.31897592327329799</v>
      </c>
      <c r="X363" s="17">
        <v>0.26658754094616299</v>
      </c>
      <c r="Y363" s="17">
        <v>0.309935746214069</v>
      </c>
      <c r="Z363" s="17">
        <v>0.23354082561373199</v>
      </c>
      <c r="AA363" s="17">
        <v>0.34518245980461698</v>
      </c>
      <c r="AB363" s="17" t="s">
        <v>74</v>
      </c>
      <c r="AC363" s="17" t="s">
        <v>74</v>
      </c>
      <c r="AD363" s="17" t="s">
        <v>74</v>
      </c>
      <c r="AE363" s="17"/>
      <c r="AF363" s="17">
        <v>0.24768727070107099</v>
      </c>
      <c r="AG363" s="17">
        <v>0.360011941391223</v>
      </c>
      <c r="AH363" s="17">
        <v>0.297259566286942</v>
      </c>
      <c r="AI363" s="17"/>
      <c r="AJ363" s="17">
        <v>0.26147051087532602</v>
      </c>
      <c r="AK363" s="17">
        <v>0.343801535435584</v>
      </c>
      <c r="AL363" s="17">
        <v>0.38922676514861099</v>
      </c>
      <c r="AM363" s="17">
        <v>0.30430752923800702</v>
      </c>
      <c r="AN363" s="17">
        <v>0.328317599076907</v>
      </c>
      <c r="AO363" s="17"/>
      <c r="AP363" s="17">
        <v>0.27825504379441202</v>
      </c>
      <c r="AQ363" s="17">
        <v>0.33190055043192801</v>
      </c>
      <c r="AR363" s="17">
        <v>0.42006051109099102</v>
      </c>
      <c r="AS363" s="17"/>
      <c r="AT363" s="17">
        <v>0.29758209575640998</v>
      </c>
      <c r="AU363" s="17">
        <v>0.32609808211322999</v>
      </c>
      <c r="AV363" s="17"/>
      <c r="AW363" s="17">
        <v>0.26607108922224398</v>
      </c>
      <c r="AX363" s="17">
        <v>0.32007263491653998</v>
      </c>
    </row>
    <row r="364" spans="2:50" x14ac:dyDescent="0.35">
      <c r="B364" t="s">
        <v>73</v>
      </c>
      <c r="C364" s="17">
        <v>0.158443028369772</v>
      </c>
      <c r="D364" s="17">
        <v>0.15830855842794</v>
      </c>
      <c r="E364" s="17">
        <v>0.157662432798027</v>
      </c>
      <c r="F364" s="17"/>
      <c r="G364" s="17">
        <v>0.179978131497495</v>
      </c>
      <c r="H364" s="17">
        <v>0.16447701302440601</v>
      </c>
      <c r="I364" s="17">
        <v>0.16781099107389699</v>
      </c>
      <c r="J364" s="17">
        <v>0.125168986912256</v>
      </c>
      <c r="K364" s="17">
        <v>0.14293179969143299</v>
      </c>
      <c r="L364" s="17">
        <v>0.172326708264923</v>
      </c>
      <c r="M364" s="17"/>
      <c r="N364" s="17">
        <v>0.145142089656357</v>
      </c>
      <c r="O364" s="17">
        <v>0.12817472079262701</v>
      </c>
      <c r="P364" s="17">
        <v>0.162708404160401</v>
      </c>
      <c r="Q364" s="17">
        <v>0.198589235885685</v>
      </c>
      <c r="R364" s="17"/>
      <c r="S364" s="17">
        <v>0.137563759607786</v>
      </c>
      <c r="T364" s="17">
        <v>0.14867937920070501</v>
      </c>
      <c r="U364" s="17">
        <v>0.184146739183039</v>
      </c>
      <c r="V364" s="17">
        <v>0.18239105732584199</v>
      </c>
      <c r="W364" s="17">
        <v>0.137895980937668</v>
      </c>
      <c r="X364" s="17">
        <v>0.13741689882665001</v>
      </c>
      <c r="Y364" s="17">
        <v>0.20870184786298501</v>
      </c>
      <c r="Z364" s="17">
        <v>0.183427793639277</v>
      </c>
      <c r="AA364" s="17">
        <v>0.138669256110734</v>
      </c>
      <c r="AB364" s="17" t="s">
        <v>74</v>
      </c>
      <c r="AC364" s="17" t="s">
        <v>74</v>
      </c>
      <c r="AD364" s="17" t="s">
        <v>74</v>
      </c>
      <c r="AE364" s="17"/>
      <c r="AF364" s="17">
        <v>0.14271380141968201</v>
      </c>
      <c r="AG364" s="17">
        <v>0.177808363558044</v>
      </c>
      <c r="AH364" s="17">
        <v>0.140201191320421</v>
      </c>
      <c r="AI364" s="17"/>
      <c r="AJ364" s="17">
        <v>0.14247950762936801</v>
      </c>
      <c r="AK364" s="17">
        <v>0.16077348681478101</v>
      </c>
      <c r="AL364" s="17">
        <v>0.244728666966994</v>
      </c>
      <c r="AM364" s="17">
        <v>8.3337654969824607E-2</v>
      </c>
      <c r="AN364" s="17">
        <v>0.14314984714648399</v>
      </c>
      <c r="AO364" s="17"/>
      <c r="AP364" s="17">
        <v>0.15855903701257501</v>
      </c>
      <c r="AQ364" s="17">
        <v>0.13011684000314799</v>
      </c>
      <c r="AR364" s="17">
        <v>0.18144682572505</v>
      </c>
      <c r="AS364" s="17"/>
      <c r="AT364" s="17">
        <v>0.14260974620025901</v>
      </c>
      <c r="AU364" s="17">
        <v>0.192406172786423</v>
      </c>
      <c r="AV364" s="17"/>
      <c r="AW364" s="17">
        <v>0.11679858250237</v>
      </c>
      <c r="AX364" s="17">
        <v>0.17164664428267501</v>
      </c>
    </row>
    <row r="365" spans="2:50" x14ac:dyDescent="0.35">
      <c r="B365" t="s">
        <v>110</v>
      </c>
      <c r="C365" s="17">
        <v>0.152406888812611</v>
      </c>
      <c r="D365" s="17">
        <v>0.151752159606272</v>
      </c>
      <c r="E365" s="17">
        <v>0.153603048179904</v>
      </c>
      <c r="F365" s="17"/>
      <c r="G365" s="17">
        <v>0.15057087673151501</v>
      </c>
      <c r="H365" s="17">
        <v>0.15511837287819299</v>
      </c>
      <c r="I365" s="17">
        <v>0.19821877903945601</v>
      </c>
      <c r="J365" s="17">
        <v>0.140286787626207</v>
      </c>
      <c r="K365" s="17">
        <v>0.151232842882629</v>
      </c>
      <c r="L365" s="17">
        <v>0.128611535908598</v>
      </c>
      <c r="M365" s="17"/>
      <c r="N365" s="17">
        <v>0.139734847076881</v>
      </c>
      <c r="O365" s="17">
        <v>0.163198312993973</v>
      </c>
      <c r="P365" s="17">
        <v>0.16381071895566399</v>
      </c>
      <c r="Q365" s="17">
        <v>0.14667091978035299</v>
      </c>
      <c r="R365" s="17"/>
      <c r="S365" s="17">
        <v>0.195079234959288</v>
      </c>
      <c r="T365" s="17">
        <v>0.172161224201132</v>
      </c>
      <c r="U365" s="17">
        <v>9.0779929963399994E-2</v>
      </c>
      <c r="V365" s="17">
        <v>0.13174963450412899</v>
      </c>
      <c r="W365" s="17">
        <v>0.11324052566390599</v>
      </c>
      <c r="X365" s="17">
        <v>0.19665302091440401</v>
      </c>
      <c r="Y365" s="17">
        <v>0.118599316050451</v>
      </c>
      <c r="Z365" s="17">
        <v>0.207447925925658</v>
      </c>
      <c r="AA365" s="17">
        <v>0.13737604352799601</v>
      </c>
      <c r="AB365" s="17" t="s">
        <v>74</v>
      </c>
      <c r="AC365" s="17" t="s">
        <v>74</v>
      </c>
      <c r="AD365" s="17" t="s">
        <v>74</v>
      </c>
      <c r="AE365" s="17"/>
      <c r="AF365" s="17">
        <v>0.19544497802013899</v>
      </c>
      <c r="AG365" s="17">
        <v>0.109602201780964</v>
      </c>
      <c r="AH365" s="17">
        <v>0.17154136658886901</v>
      </c>
      <c r="AI365" s="17"/>
      <c r="AJ365" s="17">
        <v>0.18473966000876299</v>
      </c>
      <c r="AK365" s="17">
        <v>0.11711243979159</v>
      </c>
      <c r="AL365" s="17">
        <v>6.5414859508367396E-2</v>
      </c>
      <c r="AM365" s="17">
        <v>0.19816122927521601</v>
      </c>
      <c r="AN365" s="17">
        <v>0.18460874033786701</v>
      </c>
      <c r="AO365" s="17"/>
      <c r="AP365" s="17">
        <v>0.16253634697510499</v>
      </c>
      <c r="AQ365" s="17">
        <v>0.12631200078229399</v>
      </c>
      <c r="AR365" s="17">
        <v>9.8655287234686195E-2</v>
      </c>
      <c r="AS365" s="17"/>
      <c r="AT365" s="17">
        <v>0.15337784213581501</v>
      </c>
      <c r="AU365" s="17">
        <v>0.15114714126482301</v>
      </c>
      <c r="AV365" s="17"/>
      <c r="AW365" s="17">
        <v>0.215019950253514</v>
      </c>
      <c r="AX365" s="17">
        <v>0.13255505029784301</v>
      </c>
    </row>
    <row r="366" spans="2:50" x14ac:dyDescent="0.35">
      <c r="B366" t="s">
        <v>111</v>
      </c>
      <c r="C366" s="17">
        <v>0.113809170368375</v>
      </c>
      <c r="D366" s="17">
        <v>0.109980082315498</v>
      </c>
      <c r="E366" s="17">
        <v>0.117822697039526</v>
      </c>
      <c r="F366" s="17"/>
      <c r="G366" s="17">
        <v>5.1379941554652503E-2</v>
      </c>
      <c r="H366" s="17">
        <v>0.108200954343643</v>
      </c>
      <c r="I366" s="17">
        <v>0.11829959537178</v>
      </c>
      <c r="J366" s="17">
        <v>0.109582436443756</v>
      </c>
      <c r="K366" s="17">
        <v>0.14301490379861601</v>
      </c>
      <c r="L366" s="17">
        <v>0.125816275752694</v>
      </c>
      <c r="M366" s="17"/>
      <c r="N366" s="17">
        <v>0.119994793896664</v>
      </c>
      <c r="O366" s="17">
        <v>8.5091691670503303E-2</v>
      </c>
      <c r="P366" s="17">
        <v>0.13381861962001601</v>
      </c>
      <c r="Q366" s="17">
        <v>0.12070717509246399</v>
      </c>
      <c r="R366" s="17"/>
      <c r="S366" s="17">
        <v>0.112753813967362</v>
      </c>
      <c r="T366" s="17">
        <v>0.101022100265156</v>
      </c>
      <c r="U366" s="17">
        <v>0.120538055052465</v>
      </c>
      <c r="V366" s="17">
        <v>9.2784270616455097E-2</v>
      </c>
      <c r="W366" s="17">
        <v>0.126393255812905</v>
      </c>
      <c r="X366" s="17">
        <v>0.116543279949936</v>
      </c>
      <c r="Y366" s="17">
        <v>9.7518355407889501E-2</v>
      </c>
      <c r="Z366" s="17">
        <v>0.127717238646637</v>
      </c>
      <c r="AA366" s="17">
        <v>0.140146903415937</v>
      </c>
      <c r="AB366" s="17" t="s">
        <v>74</v>
      </c>
      <c r="AC366" s="17" t="s">
        <v>74</v>
      </c>
      <c r="AD366" s="17" t="s">
        <v>74</v>
      </c>
      <c r="AE366" s="17"/>
      <c r="AF366" s="17">
        <v>0.15289754977206299</v>
      </c>
      <c r="AG366" s="17">
        <v>9.7056764288849004E-2</v>
      </c>
      <c r="AH366" s="17">
        <v>8.2606911827892093E-2</v>
      </c>
      <c r="AI366" s="17"/>
      <c r="AJ366" s="17">
        <v>0.15933331836230999</v>
      </c>
      <c r="AK366" s="17">
        <v>7.1859295226891898E-2</v>
      </c>
      <c r="AL366" s="17">
        <v>0.105056665019211</v>
      </c>
      <c r="AM366" s="17">
        <v>0.31252209352112997</v>
      </c>
      <c r="AN366" s="17">
        <v>6.5818985045380002E-2</v>
      </c>
      <c r="AO366" s="17"/>
      <c r="AP366" s="17">
        <v>0.13667594927761501</v>
      </c>
      <c r="AQ366" s="17">
        <v>0.100531889596896</v>
      </c>
      <c r="AR366" s="17">
        <v>4.9779795026469599E-2</v>
      </c>
      <c r="AS366" s="17"/>
      <c r="AT366" s="17">
        <v>0.119269175398393</v>
      </c>
      <c r="AU366" s="17">
        <v>0.10295229613536799</v>
      </c>
      <c r="AV366" s="17"/>
      <c r="AW366" s="17">
        <v>0.117296083549881</v>
      </c>
      <c r="AX366" s="17">
        <v>0.11270362408456</v>
      </c>
    </row>
    <row r="367" spans="2:50" x14ac:dyDescent="0.35">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row>
    <row r="368" spans="2:50" x14ac:dyDescent="0.35">
      <c r="B368" s="6" t="s">
        <v>240</v>
      </c>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row>
    <row r="369" spans="2:50" x14ac:dyDescent="0.35">
      <c r="B369" s="24" t="s">
        <v>76</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row>
    <row r="370" spans="2:50" x14ac:dyDescent="0.35">
      <c r="B370" t="s">
        <v>235</v>
      </c>
      <c r="C370" s="17">
        <v>0.10346495280838899</v>
      </c>
      <c r="D370" s="17">
        <v>0.107811942690789</v>
      </c>
      <c r="E370" s="17">
        <v>9.9800931114126398E-2</v>
      </c>
      <c r="F370" s="17"/>
      <c r="G370" s="17">
        <v>0.112561221137079</v>
      </c>
      <c r="H370" s="17">
        <v>0.13186193234804899</v>
      </c>
      <c r="I370" s="17">
        <v>0.12448021543611899</v>
      </c>
      <c r="J370" s="17">
        <v>8.8183663562326695E-2</v>
      </c>
      <c r="K370" s="17">
        <v>9.8026219940332407E-2</v>
      </c>
      <c r="L370" s="17">
        <v>7.8700145463545701E-2</v>
      </c>
      <c r="M370" s="17"/>
      <c r="N370" s="17">
        <v>0.101314208461106</v>
      </c>
      <c r="O370" s="17">
        <v>8.5377368587857105E-2</v>
      </c>
      <c r="P370" s="17">
        <v>0.119983724940721</v>
      </c>
      <c r="Q370" s="17">
        <v>0.111256450494312</v>
      </c>
      <c r="R370" s="17"/>
      <c r="S370" s="17">
        <v>0.13858188926669801</v>
      </c>
      <c r="T370" s="17">
        <v>9.2889750108998997E-2</v>
      </c>
      <c r="U370" s="17">
        <v>0.120325699656887</v>
      </c>
      <c r="V370" s="17">
        <v>5.8292826427617801E-2</v>
      </c>
      <c r="W370" s="17">
        <v>0.116253183516806</v>
      </c>
      <c r="X370" s="17">
        <v>0.115469888502832</v>
      </c>
      <c r="Y370" s="17">
        <v>7.8853902914847798E-2</v>
      </c>
      <c r="Z370" s="17">
        <v>0.108782676239551</v>
      </c>
      <c r="AA370" s="17">
        <v>9.7790269564040605E-2</v>
      </c>
      <c r="AB370" s="17" t="s">
        <v>74</v>
      </c>
      <c r="AC370" s="17" t="s">
        <v>74</v>
      </c>
      <c r="AD370" s="17" t="s">
        <v>74</v>
      </c>
      <c r="AE370" s="17"/>
      <c r="AF370" s="17">
        <v>0.105063779273982</v>
      </c>
      <c r="AG370" s="17">
        <v>0.107935952145159</v>
      </c>
      <c r="AH370" s="17">
        <v>0.13104551342558299</v>
      </c>
      <c r="AI370" s="17"/>
      <c r="AJ370" s="17">
        <v>0.115469515845503</v>
      </c>
      <c r="AK370" s="17">
        <v>0.107514951568974</v>
      </c>
      <c r="AL370" s="17">
        <v>8.9097858949789999E-2</v>
      </c>
      <c r="AM370" s="17">
        <v>6.7112663237874098E-2</v>
      </c>
      <c r="AN370" s="17">
        <v>0.10742894184565099</v>
      </c>
      <c r="AO370" s="17"/>
      <c r="AP370" s="17">
        <v>0.117717991320131</v>
      </c>
      <c r="AQ370" s="17">
        <v>0.111136777843849</v>
      </c>
      <c r="AR370" s="17">
        <v>6.7266453793345796E-2</v>
      </c>
      <c r="AS370" s="17"/>
      <c r="AT370" s="17">
        <v>0.12717183508683699</v>
      </c>
      <c r="AU370" s="17">
        <v>5.1675145991116299E-2</v>
      </c>
      <c r="AV370" s="17"/>
      <c r="AW370" s="17">
        <v>0.10619669772274801</v>
      </c>
      <c r="AX370" s="17">
        <v>0.102598837054657</v>
      </c>
    </row>
    <row r="371" spans="2:50" x14ac:dyDescent="0.35">
      <c r="B371" t="s">
        <v>236</v>
      </c>
      <c r="C371" s="17">
        <v>0.43372307895492601</v>
      </c>
      <c r="D371" s="17">
        <v>0.44316128576626301</v>
      </c>
      <c r="E371" s="17">
        <v>0.42656962210640298</v>
      </c>
      <c r="F371" s="17"/>
      <c r="G371" s="17">
        <v>0.32203611309770702</v>
      </c>
      <c r="H371" s="17">
        <v>0.41320874497202498</v>
      </c>
      <c r="I371" s="17">
        <v>0.43937034962701099</v>
      </c>
      <c r="J371" s="17">
        <v>0.41782215210530399</v>
      </c>
      <c r="K371" s="17">
        <v>0.40581844575212001</v>
      </c>
      <c r="L371" s="17">
        <v>0.52524699604838898</v>
      </c>
      <c r="M371" s="17"/>
      <c r="N371" s="17">
        <v>0.435630453161716</v>
      </c>
      <c r="O371" s="17">
        <v>0.44521034975735901</v>
      </c>
      <c r="P371" s="17">
        <v>0.48675393765140501</v>
      </c>
      <c r="Q371" s="17">
        <v>0.37843051298455899</v>
      </c>
      <c r="R371" s="17"/>
      <c r="S371" s="17">
        <v>0.37200339965138501</v>
      </c>
      <c r="T371" s="17">
        <v>0.40286242660627603</v>
      </c>
      <c r="U371" s="17">
        <v>0.40907005888247899</v>
      </c>
      <c r="V371" s="17">
        <v>0.52828591895456201</v>
      </c>
      <c r="W371" s="17">
        <v>0.38923994364383302</v>
      </c>
      <c r="X371" s="17">
        <v>0.49599550222615002</v>
      </c>
      <c r="Y371" s="17">
        <v>0.47233710659425698</v>
      </c>
      <c r="Z371" s="17">
        <v>0.47437820925778701</v>
      </c>
      <c r="AA371" s="17">
        <v>0.42083853878057198</v>
      </c>
      <c r="AB371" s="17" t="s">
        <v>74</v>
      </c>
      <c r="AC371" s="17" t="s">
        <v>74</v>
      </c>
      <c r="AD371" s="17" t="s">
        <v>74</v>
      </c>
      <c r="AE371" s="17"/>
      <c r="AF371" s="17">
        <v>0.50505907405113104</v>
      </c>
      <c r="AG371" s="17">
        <v>0.40306580731521602</v>
      </c>
      <c r="AH371" s="17">
        <v>0.35587218184505698</v>
      </c>
      <c r="AI371" s="17"/>
      <c r="AJ371" s="17">
        <v>0.53537158782217698</v>
      </c>
      <c r="AK371" s="17">
        <v>0.35001242251093001</v>
      </c>
      <c r="AL371" s="17">
        <v>0.45123745155261002</v>
      </c>
      <c r="AM371" s="17">
        <v>0.386273200508787</v>
      </c>
      <c r="AN371" s="17">
        <v>0.32196845545744601</v>
      </c>
      <c r="AO371" s="17"/>
      <c r="AP371" s="17">
        <v>0.57988948929710604</v>
      </c>
      <c r="AQ371" s="17">
        <v>0.39810861195349101</v>
      </c>
      <c r="AR371" s="17">
        <v>0.47247392375949498</v>
      </c>
      <c r="AS371" s="17"/>
      <c r="AT371" s="17">
        <v>0.460596266534603</v>
      </c>
      <c r="AU371" s="17">
        <v>0.37723623962709102</v>
      </c>
      <c r="AV371" s="17"/>
      <c r="AW371" s="17">
        <v>0.475609551570712</v>
      </c>
      <c r="AX371" s="17">
        <v>0.420442727041345</v>
      </c>
    </row>
    <row r="372" spans="2:50" x14ac:dyDescent="0.35">
      <c r="B372" t="s">
        <v>237</v>
      </c>
      <c r="C372" s="17">
        <v>0.210920710334564</v>
      </c>
      <c r="D372" s="17">
        <v>0.231833148149102</v>
      </c>
      <c r="E372" s="17">
        <v>0.190679920666497</v>
      </c>
      <c r="F372" s="17"/>
      <c r="G372" s="17">
        <v>0.31016518300219498</v>
      </c>
      <c r="H372" s="17">
        <v>0.20376274315380699</v>
      </c>
      <c r="I372" s="17">
        <v>0.221373310358813</v>
      </c>
      <c r="J372" s="17">
        <v>0.22741520962037301</v>
      </c>
      <c r="K372" s="17">
        <v>0.191452575585004</v>
      </c>
      <c r="L372" s="17">
        <v>0.16571660867119301</v>
      </c>
      <c r="M372" s="17"/>
      <c r="N372" s="17">
        <v>0.232324874570976</v>
      </c>
      <c r="O372" s="17">
        <v>0.22878043139170301</v>
      </c>
      <c r="P372" s="17">
        <v>0.152625640798392</v>
      </c>
      <c r="Q372" s="17">
        <v>0.21478767940145499</v>
      </c>
      <c r="R372" s="17"/>
      <c r="S372" s="17">
        <v>0.22953177033227601</v>
      </c>
      <c r="T372" s="17">
        <v>0.23230427883072199</v>
      </c>
      <c r="U372" s="17">
        <v>0.152927564275367</v>
      </c>
      <c r="V372" s="17">
        <v>0.174828093761728</v>
      </c>
      <c r="W372" s="17">
        <v>0.260169442899577</v>
      </c>
      <c r="X372" s="17">
        <v>0.20911133586394501</v>
      </c>
      <c r="Y372" s="17">
        <v>0.19702084931919001</v>
      </c>
      <c r="Z372" s="17">
        <v>0.23260249575269601</v>
      </c>
      <c r="AA372" s="17">
        <v>0.20903859357707499</v>
      </c>
      <c r="AB372" s="17" t="s">
        <v>74</v>
      </c>
      <c r="AC372" s="17" t="s">
        <v>74</v>
      </c>
      <c r="AD372" s="17" t="s">
        <v>74</v>
      </c>
      <c r="AE372" s="17"/>
      <c r="AF372" s="17">
        <v>0.169027959160852</v>
      </c>
      <c r="AG372" s="17">
        <v>0.24088946174711301</v>
      </c>
      <c r="AH372" s="17">
        <v>0.18750547295758199</v>
      </c>
      <c r="AI372" s="17"/>
      <c r="AJ372" s="17">
        <v>0.16534656074681001</v>
      </c>
      <c r="AK372" s="17">
        <v>0.25374339085102998</v>
      </c>
      <c r="AL372" s="17">
        <v>0.227356097124187</v>
      </c>
      <c r="AM372" s="17">
        <v>0.25675356089350299</v>
      </c>
      <c r="AN372" s="17">
        <v>0.202171060773851</v>
      </c>
      <c r="AO372" s="17"/>
      <c r="AP372" s="17">
        <v>0.14959406149482299</v>
      </c>
      <c r="AQ372" s="17">
        <v>0.22854181437261401</v>
      </c>
      <c r="AR372" s="17">
        <v>0.224925604842274</v>
      </c>
      <c r="AS372" s="17"/>
      <c r="AT372" s="17">
        <v>0.188635359561699</v>
      </c>
      <c r="AU372" s="17">
        <v>0.25866248678020298</v>
      </c>
      <c r="AV372" s="17"/>
      <c r="AW372" s="17">
        <v>0.22127855712223701</v>
      </c>
      <c r="AX372" s="17">
        <v>0.20763669423540401</v>
      </c>
    </row>
    <row r="373" spans="2:50" x14ac:dyDescent="0.35">
      <c r="B373" t="s">
        <v>238</v>
      </c>
      <c r="C373" s="17">
        <v>6.1568110290254302E-2</v>
      </c>
      <c r="D373" s="17">
        <v>4.9134825403951303E-2</v>
      </c>
      <c r="E373" s="17">
        <v>7.1097664395234905E-2</v>
      </c>
      <c r="F373" s="17"/>
      <c r="G373" s="17">
        <v>0.12970473669896401</v>
      </c>
      <c r="H373" s="17">
        <v>9.1487330003708706E-2</v>
      </c>
      <c r="I373" s="17">
        <v>5.39416543689532E-2</v>
      </c>
      <c r="J373" s="17">
        <v>6.2466430171557299E-2</v>
      </c>
      <c r="K373" s="17">
        <v>4.0563845611618E-2</v>
      </c>
      <c r="L373" s="17">
        <v>2.8331287128041002E-2</v>
      </c>
      <c r="M373" s="17"/>
      <c r="N373" s="17">
        <v>4.48218929220221E-2</v>
      </c>
      <c r="O373" s="17">
        <v>7.3336376834873596E-2</v>
      </c>
      <c r="P373" s="17">
        <v>5.1525111715123098E-2</v>
      </c>
      <c r="Q373" s="17">
        <v>7.6928881538746496E-2</v>
      </c>
      <c r="R373" s="17"/>
      <c r="S373" s="17">
        <v>0.13162377563427299</v>
      </c>
      <c r="T373" s="17">
        <v>5.7500704534477198E-2</v>
      </c>
      <c r="U373" s="17">
        <v>4.3119091795886001E-2</v>
      </c>
      <c r="V373" s="17">
        <v>4.3969385657111101E-2</v>
      </c>
      <c r="W373" s="17">
        <v>8.7940617032220794E-2</v>
      </c>
      <c r="X373" s="17">
        <v>1.9207569727777301E-2</v>
      </c>
      <c r="Y373" s="17">
        <v>4.4048528890023197E-2</v>
      </c>
      <c r="Z373" s="17">
        <v>7.6740350383725398E-2</v>
      </c>
      <c r="AA373" s="17">
        <v>3.5900029537965401E-2</v>
      </c>
      <c r="AB373" s="17" t="s">
        <v>74</v>
      </c>
      <c r="AC373" s="17" t="s">
        <v>74</v>
      </c>
      <c r="AD373" s="17" t="s">
        <v>74</v>
      </c>
      <c r="AE373" s="17"/>
      <c r="AF373" s="17">
        <v>3.7180431202326003E-2</v>
      </c>
      <c r="AG373" s="17">
        <v>5.6055778037183097E-2</v>
      </c>
      <c r="AH373" s="17">
        <v>9.9060894773802102E-2</v>
      </c>
      <c r="AI373" s="17"/>
      <c r="AJ373" s="17">
        <v>2.8231639879635999E-2</v>
      </c>
      <c r="AK373" s="17">
        <v>9.3182076256040205E-2</v>
      </c>
      <c r="AL373" s="17">
        <v>1.09445695485777E-2</v>
      </c>
      <c r="AM373" s="17">
        <v>5.51811246125797E-2</v>
      </c>
      <c r="AN373" s="17">
        <v>0.116008517375862</v>
      </c>
      <c r="AO373" s="17"/>
      <c r="AP373" s="17">
        <v>3.2817993600163103E-2</v>
      </c>
      <c r="AQ373" s="17">
        <v>7.2628434133470907E-2</v>
      </c>
      <c r="AR373" s="17">
        <v>4.4804053755428903E-2</v>
      </c>
      <c r="AS373" s="17"/>
      <c r="AT373" s="17">
        <v>4.5175350275247002E-2</v>
      </c>
      <c r="AU373" s="17">
        <v>9.6211169792341997E-2</v>
      </c>
      <c r="AV373" s="17"/>
      <c r="AW373" s="17">
        <v>4.2962403938587398E-2</v>
      </c>
      <c r="AX373" s="17">
        <v>6.7467158658862103E-2</v>
      </c>
    </row>
    <row r="374" spans="2:50" x14ac:dyDescent="0.35">
      <c r="B374" t="s">
        <v>70</v>
      </c>
      <c r="C374" s="17">
        <v>0.190323147611867</v>
      </c>
      <c r="D374" s="17">
        <v>0.16805879798989501</v>
      </c>
      <c r="E374" s="17">
        <v>0.21185186171773801</v>
      </c>
      <c r="F374" s="17"/>
      <c r="G374" s="17">
        <v>0.12553274606405501</v>
      </c>
      <c r="H374" s="17">
        <v>0.15967924952241</v>
      </c>
      <c r="I374" s="17">
        <v>0.16083447020910399</v>
      </c>
      <c r="J374" s="17">
        <v>0.20411254454043901</v>
      </c>
      <c r="K374" s="17">
        <v>0.26413891311092602</v>
      </c>
      <c r="L374" s="17">
        <v>0.202004962688832</v>
      </c>
      <c r="M374" s="17"/>
      <c r="N374" s="17">
        <v>0.18590857088418</v>
      </c>
      <c r="O374" s="17">
        <v>0.167295473428208</v>
      </c>
      <c r="P374" s="17">
        <v>0.189111584894359</v>
      </c>
      <c r="Q374" s="17">
        <v>0.21859647558092701</v>
      </c>
      <c r="R374" s="17"/>
      <c r="S374" s="17">
        <v>0.128259165115368</v>
      </c>
      <c r="T374" s="17">
        <v>0.21444283991952601</v>
      </c>
      <c r="U374" s="17">
        <v>0.27455758538938202</v>
      </c>
      <c r="V374" s="17">
        <v>0.194623775198981</v>
      </c>
      <c r="W374" s="17">
        <v>0.14639681290756301</v>
      </c>
      <c r="X374" s="17">
        <v>0.160215703679296</v>
      </c>
      <c r="Y374" s="17">
        <v>0.207739612281682</v>
      </c>
      <c r="Z374" s="17">
        <v>0.107496268366241</v>
      </c>
      <c r="AA374" s="17">
        <v>0.236432568540348</v>
      </c>
      <c r="AB374" s="17" t="s">
        <v>74</v>
      </c>
      <c r="AC374" s="17" t="s">
        <v>74</v>
      </c>
      <c r="AD374" s="17" t="s">
        <v>74</v>
      </c>
      <c r="AE374" s="17"/>
      <c r="AF374" s="17">
        <v>0.18366875631170901</v>
      </c>
      <c r="AG374" s="17">
        <v>0.192053000755329</v>
      </c>
      <c r="AH374" s="17">
        <v>0.22651593699797601</v>
      </c>
      <c r="AI374" s="17"/>
      <c r="AJ374" s="17">
        <v>0.15558069570587399</v>
      </c>
      <c r="AK374" s="17">
        <v>0.19554715881302501</v>
      </c>
      <c r="AL374" s="17">
        <v>0.221364022824836</v>
      </c>
      <c r="AM374" s="17">
        <v>0.23467945074725599</v>
      </c>
      <c r="AN374" s="17">
        <v>0.25242302454719001</v>
      </c>
      <c r="AO374" s="17"/>
      <c r="AP374" s="17">
        <v>0.11998046428777601</v>
      </c>
      <c r="AQ374" s="17">
        <v>0.189584361696576</v>
      </c>
      <c r="AR374" s="17">
        <v>0.190529963849456</v>
      </c>
      <c r="AS374" s="17"/>
      <c r="AT374" s="17">
        <v>0.17842118854161301</v>
      </c>
      <c r="AU374" s="17">
        <v>0.21621495780924799</v>
      </c>
      <c r="AV374" s="17"/>
      <c r="AW374" s="17">
        <v>0.15395278964571499</v>
      </c>
      <c r="AX374" s="17">
        <v>0.201854583009733</v>
      </c>
    </row>
    <row r="375" spans="2:50" x14ac:dyDescent="0.35">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row>
    <row r="376" spans="2:50" x14ac:dyDescent="0.35">
      <c r="B376" s="6" t="s">
        <v>241</v>
      </c>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row>
    <row r="377" spans="2:50" x14ac:dyDescent="0.35">
      <c r="B377" s="24" t="s">
        <v>76</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row>
    <row r="378" spans="2:50" x14ac:dyDescent="0.35">
      <c r="B378" t="s">
        <v>235</v>
      </c>
      <c r="C378" s="17">
        <v>0.120298908854584</v>
      </c>
      <c r="D378" s="17">
        <v>0.119290000064846</v>
      </c>
      <c r="E378" s="17">
        <v>0.121702789109919</v>
      </c>
      <c r="F378" s="17"/>
      <c r="G378" s="17">
        <v>0.14400072021885901</v>
      </c>
      <c r="H378" s="17">
        <v>0.19916950432882899</v>
      </c>
      <c r="I378" s="17">
        <v>0.119550614811391</v>
      </c>
      <c r="J378" s="17">
        <v>9.3026516179354299E-2</v>
      </c>
      <c r="K378" s="17">
        <v>8.5769525024400606E-2</v>
      </c>
      <c r="L378" s="17">
        <v>9.6087952141429095E-2</v>
      </c>
      <c r="M378" s="17"/>
      <c r="N378" s="17">
        <v>0.104187332417539</v>
      </c>
      <c r="O378" s="17">
        <v>9.6151424223618998E-2</v>
      </c>
      <c r="P378" s="17">
        <v>0.15346443059234699</v>
      </c>
      <c r="Q378" s="17">
        <v>0.13498163554363099</v>
      </c>
      <c r="R378" s="17"/>
      <c r="S378" s="17">
        <v>0.17913568421252099</v>
      </c>
      <c r="T378" s="17">
        <v>0.109008237796983</v>
      </c>
      <c r="U378" s="17">
        <v>6.9657020844438006E-2</v>
      </c>
      <c r="V378" s="17">
        <v>0.10058970897977</v>
      </c>
      <c r="W378" s="17">
        <v>8.4127867654800195E-2</v>
      </c>
      <c r="X378" s="17">
        <v>9.8688186908708703E-2</v>
      </c>
      <c r="Y378" s="17">
        <v>0.133265302091545</v>
      </c>
      <c r="Z378" s="17">
        <v>0.132326288488681</v>
      </c>
      <c r="AA378" s="17">
        <v>0.14719579283672901</v>
      </c>
      <c r="AB378" s="17" t="s">
        <v>74</v>
      </c>
      <c r="AC378" s="17" t="s">
        <v>74</v>
      </c>
      <c r="AD378" s="17" t="s">
        <v>74</v>
      </c>
      <c r="AE378" s="17"/>
      <c r="AF378" s="17">
        <v>0.11540185712150999</v>
      </c>
      <c r="AG378" s="17">
        <v>0.121362482936908</v>
      </c>
      <c r="AH378" s="17">
        <v>0.14386564342778399</v>
      </c>
      <c r="AI378" s="17"/>
      <c r="AJ378" s="17">
        <v>0.12962976882781699</v>
      </c>
      <c r="AK378" s="17">
        <v>0.131908266995787</v>
      </c>
      <c r="AL378" s="17">
        <v>6.7305303999109695E-2</v>
      </c>
      <c r="AM378" s="17">
        <v>6.7112663237874098E-2</v>
      </c>
      <c r="AN378" s="17">
        <v>0.13289263622774</v>
      </c>
      <c r="AO378" s="17"/>
      <c r="AP378" s="17">
        <v>0.131775445383678</v>
      </c>
      <c r="AQ378" s="17">
        <v>0.15515129791631899</v>
      </c>
      <c r="AR378" s="17">
        <v>4.0405064703293102E-2</v>
      </c>
      <c r="AS378" s="17"/>
      <c r="AT378" s="17">
        <v>0.13246749258129101</v>
      </c>
      <c r="AU378" s="17">
        <v>9.2758625221682905E-2</v>
      </c>
      <c r="AV378" s="17"/>
      <c r="AW378" s="17">
        <v>0.12060964238668601</v>
      </c>
      <c r="AX378" s="17">
        <v>0.120200388964989</v>
      </c>
    </row>
    <row r="379" spans="2:50" x14ac:dyDescent="0.35">
      <c r="B379" t="s">
        <v>236</v>
      </c>
      <c r="C379" s="17">
        <v>0.473958940166259</v>
      </c>
      <c r="D379" s="17">
        <v>0.50703686314555596</v>
      </c>
      <c r="E379" s="17">
        <v>0.44487620515457099</v>
      </c>
      <c r="F379" s="17"/>
      <c r="G379" s="17">
        <v>0.38790726874838699</v>
      </c>
      <c r="H379" s="17">
        <v>0.36724952354516099</v>
      </c>
      <c r="I379" s="17">
        <v>0.51060905824380498</v>
      </c>
      <c r="J379" s="17">
        <v>0.476563876259193</v>
      </c>
      <c r="K379" s="17">
        <v>0.42566354179259303</v>
      </c>
      <c r="L379" s="17">
        <v>0.59546655493666201</v>
      </c>
      <c r="M379" s="17"/>
      <c r="N379" s="17">
        <v>0.50302517345158204</v>
      </c>
      <c r="O379" s="17">
        <v>0.46319141778269701</v>
      </c>
      <c r="P379" s="17">
        <v>0.492447571359035</v>
      </c>
      <c r="Q379" s="17">
        <v>0.44328141416896599</v>
      </c>
      <c r="R379" s="17"/>
      <c r="S379" s="17">
        <v>0.41732001906038102</v>
      </c>
      <c r="T379" s="17">
        <v>0.46449906174118</v>
      </c>
      <c r="U379" s="17">
        <v>0.45689147474082598</v>
      </c>
      <c r="V379" s="17">
        <v>0.49558657023977798</v>
      </c>
      <c r="W379" s="17">
        <v>0.490249870090123</v>
      </c>
      <c r="X379" s="17">
        <v>0.57818207140989097</v>
      </c>
      <c r="Y379" s="17">
        <v>0.46124740392711</v>
      </c>
      <c r="Z379" s="17">
        <v>0.50281895000985</v>
      </c>
      <c r="AA379" s="17">
        <v>0.45291868506069799</v>
      </c>
      <c r="AB379" s="17" t="s">
        <v>74</v>
      </c>
      <c r="AC379" s="17" t="s">
        <v>74</v>
      </c>
      <c r="AD379" s="17" t="s">
        <v>74</v>
      </c>
      <c r="AE379" s="17"/>
      <c r="AF379" s="17">
        <v>0.52945634871621505</v>
      </c>
      <c r="AG379" s="17">
        <v>0.44944730704319602</v>
      </c>
      <c r="AH379" s="17">
        <v>0.44259354704942599</v>
      </c>
      <c r="AI379" s="17"/>
      <c r="AJ379" s="17">
        <v>0.55874776568852802</v>
      </c>
      <c r="AK379" s="17">
        <v>0.38653514590781701</v>
      </c>
      <c r="AL379" s="17">
        <v>0.48751545152866299</v>
      </c>
      <c r="AM379" s="17">
        <v>0.469236541114746</v>
      </c>
      <c r="AN379" s="17">
        <v>0.42034915048777699</v>
      </c>
      <c r="AO379" s="17"/>
      <c r="AP379" s="17">
        <v>0.61318829745655501</v>
      </c>
      <c r="AQ379" s="17">
        <v>0.42405848258668299</v>
      </c>
      <c r="AR379" s="17">
        <v>0.481421175980836</v>
      </c>
      <c r="AS379" s="17"/>
      <c r="AT379" s="17">
        <v>0.49947870178970499</v>
      </c>
      <c r="AU379" s="17">
        <v>0.42051076276385302</v>
      </c>
      <c r="AV379" s="17"/>
      <c r="AW379" s="17">
        <v>0.51538162425826595</v>
      </c>
      <c r="AX379" s="17">
        <v>0.460825635125441</v>
      </c>
    </row>
    <row r="380" spans="2:50" x14ac:dyDescent="0.35">
      <c r="B380" t="s">
        <v>237</v>
      </c>
      <c r="C380" s="17">
        <v>0.193923783794893</v>
      </c>
      <c r="D380" s="17">
        <v>0.19345511063397799</v>
      </c>
      <c r="E380" s="17">
        <v>0.19278394112264099</v>
      </c>
      <c r="F380" s="17"/>
      <c r="G380" s="17">
        <v>0.25235186366585599</v>
      </c>
      <c r="H380" s="17">
        <v>0.20510523499364799</v>
      </c>
      <c r="I380" s="17">
        <v>0.19283787161683899</v>
      </c>
      <c r="J380" s="17">
        <v>0.203769854033411</v>
      </c>
      <c r="K380" s="17">
        <v>0.215511123479771</v>
      </c>
      <c r="L380" s="17">
        <v>0.13853294971904101</v>
      </c>
      <c r="M380" s="17"/>
      <c r="N380" s="17">
        <v>0.20553322071119801</v>
      </c>
      <c r="O380" s="17">
        <v>0.235235103003018</v>
      </c>
      <c r="P380" s="17">
        <v>0.142901027897604</v>
      </c>
      <c r="Q380" s="17">
        <v>0.185707072235551</v>
      </c>
      <c r="R380" s="17"/>
      <c r="S380" s="17">
        <v>0.21362114230800699</v>
      </c>
      <c r="T380" s="17">
        <v>0.19557445847157001</v>
      </c>
      <c r="U380" s="17">
        <v>0.24302902561326001</v>
      </c>
      <c r="V380" s="17">
        <v>0.16194101536399799</v>
      </c>
      <c r="W380" s="17">
        <v>0.25056145616480902</v>
      </c>
      <c r="X380" s="17">
        <v>0.152827289757409</v>
      </c>
      <c r="Y380" s="17">
        <v>0.147435205477637</v>
      </c>
      <c r="Z380" s="17">
        <v>0.21345683765805201</v>
      </c>
      <c r="AA380" s="17">
        <v>0.180030128942746</v>
      </c>
      <c r="AB380" s="17" t="s">
        <v>74</v>
      </c>
      <c r="AC380" s="17" t="s">
        <v>74</v>
      </c>
      <c r="AD380" s="17" t="s">
        <v>74</v>
      </c>
      <c r="AE380" s="17"/>
      <c r="AF380" s="17">
        <v>0.15090546888961601</v>
      </c>
      <c r="AG380" s="17">
        <v>0.22688278091734901</v>
      </c>
      <c r="AH380" s="17">
        <v>0.18655879196415001</v>
      </c>
      <c r="AI380" s="17"/>
      <c r="AJ380" s="17">
        <v>0.13890222530146101</v>
      </c>
      <c r="AK380" s="17">
        <v>0.26384336987036899</v>
      </c>
      <c r="AL380" s="17">
        <v>0.22361205187675201</v>
      </c>
      <c r="AM380" s="17">
        <v>0.119866065404184</v>
      </c>
      <c r="AN380" s="17">
        <v>0.188722653483192</v>
      </c>
      <c r="AO380" s="17"/>
      <c r="AP380" s="17">
        <v>0.127661384640784</v>
      </c>
      <c r="AQ380" s="17">
        <v>0.214747365411918</v>
      </c>
      <c r="AR380" s="17">
        <v>0.28205661937608101</v>
      </c>
      <c r="AS380" s="17"/>
      <c r="AT380" s="17">
        <v>0.18468417888597499</v>
      </c>
      <c r="AU380" s="17">
        <v>0.214258240000096</v>
      </c>
      <c r="AV380" s="17"/>
      <c r="AW380" s="17">
        <v>0.19518754931968199</v>
      </c>
      <c r="AX380" s="17">
        <v>0.193523099520058</v>
      </c>
    </row>
    <row r="381" spans="2:50" x14ac:dyDescent="0.35">
      <c r="B381" t="s">
        <v>238</v>
      </c>
      <c r="C381" s="17">
        <v>4.4733070371144198E-2</v>
      </c>
      <c r="D381" s="17">
        <v>5.3781647750931298E-2</v>
      </c>
      <c r="E381" s="17">
        <v>3.4937801985163899E-2</v>
      </c>
      <c r="F381" s="17"/>
      <c r="G381" s="17">
        <v>8.0358748028238502E-2</v>
      </c>
      <c r="H381" s="17">
        <v>6.1993866710011301E-2</v>
      </c>
      <c r="I381" s="17">
        <v>1.9220745014985999E-2</v>
      </c>
      <c r="J381" s="17">
        <v>5.2834304189381197E-2</v>
      </c>
      <c r="K381" s="17">
        <v>5.6457352956482403E-2</v>
      </c>
      <c r="L381" s="17">
        <v>2.02936726998326E-2</v>
      </c>
      <c r="M381" s="17"/>
      <c r="N381" s="17">
        <v>5.2894815120675301E-2</v>
      </c>
      <c r="O381" s="17">
        <v>3.2877606586459003E-2</v>
      </c>
      <c r="P381" s="17">
        <v>3.6763207855017202E-2</v>
      </c>
      <c r="Q381" s="17">
        <v>5.5756808656292497E-2</v>
      </c>
      <c r="R381" s="17"/>
      <c r="S381" s="17">
        <v>4.4876426325267199E-2</v>
      </c>
      <c r="T381" s="17">
        <v>6.6198140787997906E-2</v>
      </c>
      <c r="U381" s="17">
        <v>2.4609349820213199E-2</v>
      </c>
      <c r="V381" s="17">
        <v>8.0997413269983998E-2</v>
      </c>
      <c r="W381" s="17">
        <v>2.2817069145170201E-2</v>
      </c>
      <c r="X381" s="17">
        <v>4.9457895693477097E-2</v>
      </c>
      <c r="Y381" s="17">
        <v>4.1936203222027402E-2</v>
      </c>
      <c r="Z381" s="17">
        <v>1.5309604087838101E-2</v>
      </c>
      <c r="AA381" s="17">
        <v>2.66395250474563E-2</v>
      </c>
      <c r="AB381" s="17" t="s">
        <v>74</v>
      </c>
      <c r="AC381" s="17" t="s">
        <v>74</v>
      </c>
      <c r="AD381" s="17" t="s">
        <v>74</v>
      </c>
      <c r="AE381" s="17"/>
      <c r="AF381" s="17">
        <v>4.3545750844739599E-2</v>
      </c>
      <c r="AG381" s="17">
        <v>3.6554497599000903E-2</v>
      </c>
      <c r="AH381" s="17">
        <v>3.4038614220818497E-2</v>
      </c>
      <c r="AI381" s="17"/>
      <c r="AJ381" s="17">
        <v>3.7496395616384501E-2</v>
      </c>
      <c r="AK381" s="17">
        <v>6.3496765029051896E-2</v>
      </c>
      <c r="AL381" s="17">
        <v>0</v>
      </c>
      <c r="AM381" s="17">
        <v>5.51811246125797E-2</v>
      </c>
      <c r="AN381" s="17">
        <v>4.5596182451559997E-2</v>
      </c>
      <c r="AO381" s="17"/>
      <c r="AP381" s="17">
        <v>2.9229375509386198E-2</v>
      </c>
      <c r="AQ381" s="17">
        <v>4.8275179530054203E-2</v>
      </c>
      <c r="AR381" s="17">
        <v>1.1068302391350499E-2</v>
      </c>
      <c r="AS381" s="17"/>
      <c r="AT381" s="17">
        <v>3.6840122466313803E-2</v>
      </c>
      <c r="AU381" s="17">
        <v>6.1489947844543903E-2</v>
      </c>
      <c r="AV381" s="17"/>
      <c r="AW381" s="17">
        <v>4.9057712000804901E-2</v>
      </c>
      <c r="AX381" s="17">
        <v>4.3361917367432598E-2</v>
      </c>
    </row>
    <row r="382" spans="2:50" x14ac:dyDescent="0.35">
      <c r="B382" t="s">
        <v>70</v>
      </c>
      <c r="C382" s="17">
        <v>0.16708529681312001</v>
      </c>
      <c r="D382" s="17">
        <v>0.12643637840468899</v>
      </c>
      <c r="E382" s="17">
        <v>0.20569926262770499</v>
      </c>
      <c r="F382" s="17"/>
      <c r="G382" s="17">
        <v>0.135381399338659</v>
      </c>
      <c r="H382" s="17">
        <v>0.16648187042234999</v>
      </c>
      <c r="I382" s="17">
        <v>0.157781710312979</v>
      </c>
      <c r="J382" s="17">
        <v>0.17380544933865999</v>
      </c>
      <c r="K382" s="17">
        <v>0.21659845674675299</v>
      </c>
      <c r="L382" s="17">
        <v>0.14961887050303499</v>
      </c>
      <c r="M382" s="17"/>
      <c r="N382" s="17">
        <v>0.134359458299006</v>
      </c>
      <c r="O382" s="17">
        <v>0.17254444840420699</v>
      </c>
      <c r="P382" s="17">
        <v>0.17442376229599699</v>
      </c>
      <c r="Q382" s="17">
        <v>0.18027306939556001</v>
      </c>
      <c r="R382" s="17"/>
      <c r="S382" s="17">
        <v>0.14504672809382399</v>
      </c>
      <c r="T382" s="17">
        <v>0.16472010120226899</v>
      </c>
      <c r="U382" s="17">
        <v>0.205813128981262</v>
      </c>
      <c r="V382" s="17">
        <v>0.16088529214646999</v>
      </c>
      <c r="W382" s="17">
        <v>0.15224373694509799</v>
      </c>
      <c r="X382" s="17">
        <v>0.120844556230515</v>
      </c>
      <c r="Y382" s="17">
        <v>0.21611588528167999</v>
      </c>
      <c r="Z382" s="17">
        <v>0.136088319755579</v>
      </c>
      <c r="AA382" s="17">
        <v>0.19321586811236999</v>
      </c>
      <c r="AB382" s="17" t="s">
        <v>74</v>
      </c>
      <c r="AC382" s="17" t="s">
        <v>74</v>
      </c>
      <c r="AD382" s="17" t="s">
        <v>74</v>
      </c>
      <c r="AE382" s="17"/>
      <c r="AF382" s="17">
        <v>0.16069057442791901</v>
      </c>
      <c r="AG382" s="17">
        <v>0.165752931503546</v>
      </c>
      <c r="AH382" s="17">
        <v>0.19294340333782101</v>
      </c>
      <c r="AI382" s="17"/>
      <c r="AJ382" s="17">
        <v>0.13522384456580899</v>
      </c>
      <c r="AK382" s="17">
        <v>0.15421645219697599</v>
      </c>
      <c r="AL382" s="17">
        <v>0.221567192595476</v>
      </c>
      <c r="AM382" s="17">
        <v>0.28860360563061599</v>
      </c>
      <c r="AN382" s="17">
        <v>0.21243937734973001</v>
      </c>
      <c r="AO382" s="17"/>
      <c r="AP382" s="17">
        <v>9.8145497009596502E-2</v>
      </c>
      <c r="AQ382" s="17">
        <v>0.15776767455502599</v>
      </c>
      <c r="AR382" s="17">
        <v>0.18504883754843901</v>
      </c>
      <c r="AS382" s="17"/>
      <c r="AT382" s="17">
        <v>0.14652950427671599</v>
      </c>
      <c r="AU382" s="17">
        <v>0.21098242416982399</v>
      </c>
      <c r="AV382" s="17"/>
      <c r="AW382" s="17">
        <v>0.119763472034561</v>
      </c>
      <c r="AX382" s="17">
        <v>0.18208895902208</v>
      </c>
    </row>
    <row r="383" spans="2:50" x14ac:dyDescent="0.35">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row>
    <row r="384" spans="2:50" x14ac:dyDescent="0.35">
      <c r="B384" s="6" t="s">
        <v>242</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row>
    <row r="385" spans="2:50" x14ac:dyDescent="0.35">
      <c r="B385" s="24" t="s">
        <v>76</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row>
    <row r="386" spans="2:50" x14ac:dyDescent="0.35">
      <c r="B386" t="s">
        <v>235</v>
      </c>
      <c r="C386" s="17">
        <v>0.175838309211825</v>
      </c>
      <c r="D386" s="17">
        <v>0.16348702994494499</v>
      </c>
      <c r="E386" s="17">
        <v>0.18653704909050101</v>
      </c>
      <c r="F386" s="17"/>
      <c r="G386" s="17">
        <v>0.22223912296530199</v>
      </c>
      <c r="H386" s="17">
        <v>0.18666770009924999</v>
      </c>
      <c r="I386" s="17">
        <v>0.17858075927105799</v>
      </c>
      <c r="J386" s="17">
        <v>0.15750576370505801</v>
      </c>
      <c r="K386" s="17">
        <v>0.13429770648952299</v>
      </c>
      <c r="L386" s="17">
        <v>0.18678570584175</v>
      </c>
      <c r="M386" s="17"/>
      <c r="N386" s="17">
        <v>0.19591685462903699</v>
      </c>
      <c r="O386" s="17">
        <v>0.17595095459679899</v>
      </c>
      <c r="P386" s="17">
        <v>0.14982385757275299</v>
      </c>
      <c r="Q386" s="17">
        <v>0.179036811141698</v>
      </c>
      <c r="R386" s="17"/>
      <c r="S386" s="17">
        <v>0.220872470251743</v>
      </c>
      <c r="T386" s="17">
        <v>0.15836631459060699</v>
      </c>
      <c r="U386" s="17">
        <v>0.14284454340407299</v>
      </c>
      <c r="V386" s="17">
        <v>0.14971638419727501</v>
      </c>
      <c r="W386" s="17">
        <v>0.14484617382497</v>
      </c>
      <c r="X386" s="17">
        <v>0.19072471222818399</v>
      </c>
      <c r="Y386" s="17">
        <v>0.16026557834868899</v>
      </c>
      <c r="Z386" s="17">
        <v>0.150547380466591</v>
      </c>
      <c r="AA386" s="17">
        <v>0.22124874692032701</v>
      </c>
      <c r="AB386" s="17" t="s">
        <v>74</v>
      </c>
      <c r="AC386" s="17" t="s">
        <v>74</v>
      </c>
      <c r="AD386" s="17" t="s">
        <v>74</v>
      </c>
      <c r="AE386" s="17"/>
      <c r="AF386" s="17">
        <v>0.14654263334744599</v>
      </c>
      <c r="AG386" s="17">
        <v>0.20713957321193799</v>
      </c>
      <c r="AH386" s="17">
        <v>0.14945992080249401</v>
      </c>
      <c r="AI386" s="17"/>
      <c r="AJ386" s="17">
        <v>0.17534933740621</v>
      </c>
      <c r="AK386" s="17">
        <v>0.21245273632025399</v>
      </c>
      <c r="AL386" s="17">
        <v>0.16837294687618201</v>
      </c>
      <c r="AM386" s="17">
        <v>6.7112663237874098E-2</v>
      </c>
      <c r="AN386" s="17">
        <v>0.11722237939387301</v>
      </c>
      <c r="AO386" s="17"/>
      <c r="AP386" s="17">
        <v>0.181912264675784</v>
      </c>
      <c r="AQ386" s="17">
        <v>0.21578376467304899</v>
      </c>
      <c r="AR386" s="17">
        <v>0.14816842971826599</v>
      </c>
      <c r="AS386" s="17"/>
      <c r="AT386" s="17">
        <v>0.18256371755940601</v>
      </c>
      <c r="AU386" s="17">
        <v>0.15997932650534599</v>
      </c>
      <c r="AV386" s="17"/>
      <c r="AW386" s="17">
        <v>0.19534103393778099</v>
      </c>
      <c r="AX386" s="17">
        <v>0.169654855904354</v>
      </c>
    </row>
    <row r="387" spans="2:50" x14ac:dyDescent="0.35">
      <c r="B387" t="s">
        <v>236</v>
      </c>
      <c r="C387" s="17">
        <v>0.55222177188245902</v>
      </c>
      <c r="D387" s="17">
        <v>0.57479729701371096</v>
      </c>
      <c r="E387" s="17">
        <v>0.53092883709820204</v>
      </c>
      <c r="F387" s="17"/>
      <c r="G387" s="17">
        <v>0.51082204181291102</v>
      </c>
      <c r="H387" s="17">
        <v>0.51929549052994906</v>
      </c>
      <c r="I387" s="17">
        <v>0.55385771020002705</v>
      </c>
      <c r="J387" s="17">
        <v>0.57612359761071896</v>
      </c>
      <c r="K387" s="17">
        <v>0.54465390966345095</v>
      </c>
      <c r="L387" s="17">
        <v>0.58155931822093399</v>
      </c>
      <c r="M387" s="17"/>
      <c r="N387" s="17">
        <v>0.59031219734894602</v>
      </c>
      <c r="O387" s="17">
        <v>0.55364614169430704</v>
      </c>
      <c r="P387" s="17">
        <v>0.57535958459246295</v>
      </c>
      <c r="Q387" s="17">
        <v>0.49212337094844899</v>
      </c>
      <c r="R387" s="17"/>
      <c r="S387" s="17">
        <v>0.52192675209545403</v>
      </c>
      <c r="T387" s="17">
        <v>0.54406636725637803</v>
      </c>
      <c r="U387" s="17">
        <v>0.50572679978953206</v>
      </c>
      <c r="V387" s="17">
        <v>0.60265751628797104</v>
      </c>
      <c r="W387" s="17">
        <v>0.56562825615419299</v>
      </c>
      <c r="X387" s="17">
        <v>0.62798992810846299</v>
      </c>
      <c r="Y387" s="17">
        <v>0.59327950382364203</v>
      </c>
      <c r="Z387" s="17">
        <v>0.62294336335490497</v>
      </c>
      <c r="AA387" s="17">
        <v>0.465154454665474</v>
      </c>
      <c r="AB387" s="17" t="s">
        <v>74</v>
      </c>
      <c r="AC387" s="17" t="s">
        <v>74</v>
      </c>
      <c r="AD387" s="17" t="s">
        <v>74</v>
      </c>
      <c r="AE387" s="17"/>
      <c r="AF387" s="17">
        <v>0.586674078207574</v>
      </c>
      <c r="AG387" s="17">
        <v>0.55516535789155796</v>
      </c>
      <c r="AH387" s="17">
        <v>0.50214410662784503</v>
      </c>
      <c r="AI387" s="17"/>
      <c r="AJ387" s="17">
        <v>0.595078284531257</v>
      </c>
      <c r="AK387" s="17">
        <v>0.53038230846901802</v>
      </c>
      <c r="AL387" s="17">
        <v>0.55121273673374405</v>
      </c>
      <c r="AM387" s="17">
        <v>0.50162239264047803</v>
      </c>
      <c r="AN387" s="17">
        <v>0.51122444591418503</v>
      </c>
      <c r="AO387" s="17"/>
      <c r="AP387" s="17">
        <v>0.62462510607714905</v>
      </c>
      <c r="AQ387" s="17">
        <v>0.53709986931519704</v>
      </c>
      <c r="AR387" s="17">
        <v>0.57178739820907498</v>
      </c>
      <c r="AS387" s="17"/>
      <c r="AT387" s="17">
        <v>0.57636845356385802</v>
      </c>
      <c r="AU387" s="17">
        <v>0.50204645485351895</v>
      </c>
      <c r="AV387" s="17"/>
      <c r="AW387" s="17">
        <v>0.55828644797969296</v>
      </c>
      <c r="AX387" s="17">
        <v>0.55029893074107294</v>
      </c>
    </row>
    <row r="388" spans="2:50" x14ac:dyDescent="0.35">
      <c r="B388" t="s">
        <v>237</v>
      </c>
      <c r="C388" s="17">
        <v>8.2579258739529704E-2</v>
      </c>
      <c r="D388" s="17">
        <v>9.2055536099264701E-2</v>
      </c>
      <c r="E388" s="17">
        <v>7.4043489560167999E-2</v>
      </c>
      <c r="F388" s="17"/>
      <c r="G388" s="17">
        <v>0.13426437749329101</v>
      </c>
      <c r="H388" s="17">
        <v>9.6831386064508307E-2</v>
      </c>
      <c r="I388" s="17">
        <v>5.70312687253339E-2</v>
      </c>
      <c r="J388" s="17">
        <v>8.1202084299767399E-2</v>
      </c>
      <c r="K388" s="17">
        <v>8.3984823579241599E-2</v>
      </c>
      <c r="L388" s="17">
        <v>6.7006191657305106E-2</v>
      </c>
      <c r="M388" s="17"/>
      <c r="N388" s="17">
        <v>6.5507581419988498E-2</v>
      </c>
      <c r="O388" s="17">
        <v>9.8252565512000706E-2</v>
      </c>
      <c r="P388" s="17">
        <v>6.3867757596815997E-2</v>
      </c>
      <c r="Q388" s="17">
        <v>0.102097794512304</v>
      </c>
      <c r="R388" s="17"/>
      <c r="S388" s="17">
        <v>8.9157190485313495E-2</v>
      </c>
      <c r="T388" s="17">
        <v>0.123277949735299</v>
      </c>
      <c r="U388" s="17">
        <v>8.7457774715468298E-2</v>
      </c>
      <c r="V388" s="17">
        <v>3.25235095866869E-2</v>
      </c>
      <c r="W388" s="17">
        <v>0.10659510606480201</v>
      </c>
      <c r="X388" s="17">
        <v>3.8821396727750999E-2</v>
      </c>
      <c r="Y388" s="17">
        <v>4.59378514110209E-2</v>
      </c>
      <c r="Z388" s="17">
        <v>0.105797783280867</v>
      </c>
      <c r="AA388" s="17">
        <v>0.10070682455721</v>
      </c>
      <c r="AB388" s="17" t="s">
        <v>74</v>
      </c>
      <c r="AC388" s="17" t="s">
        <v>74</v>
      </c>
      <c r="AD388" s="17" t="s">
        <v>74</v>
      </c>
      <c r="AE388" s="17"/>
      <c r="AF388" s="17">
        <v>7.1924663492278995E-2</v>
      </c>
      <c r="AG388" s="17">
        <v>6.9459485990438205E-2</v>
      </c>
      <c r="AH388" s="17">
        <v>0.13440830078407501</v>
      </c>
      <c r="AI388" s="17"/>
      <c r="AJ388" s="17">
        <v>6.8292465917013906E-2</v>
      </c>
      <c r="AK388" s="17">
        <v>7.2093221767921503E-2</v>
      </c>
      <c r="AL388" s="17">
        <v>9.1964300258829304E-2</v>
      </c>
      <c r="AM388" s="17">
        <v>5.30868325374525E-2</v>
      </c>
      <c r="AN388" s="17">
        <v>0.13199573914321799</v>
      </c>
      <c r="AO388" s="17"/>
      <c r="AP388" s="17">
        <v>8.3957949341175994E-2</v>
      </c>
      <c r="AQ388" s="17">
        <v>7.1680904534819595E-2</v>
      </c>
      <c r="AR388" s="17">
        <v>0.117180842754324</v>
      </c>
      <c r="AS388" s="17"/>
      <c r="AT388" s="17">
        <v>6.7955449770714604E-2</v>
      </c>
      <c r="AU388" s="17">
        <v>0.113624354480915</v>
      </c>
      <c r="AV388" s="17"/>
      <c r="AW388" s="17">
        <v>7.1404082389597695E-2</v>
      </c>
      <c r="AX388" s="17">
        <v>8.6122413972121406E-2</v>
      </c>
    </row>
    <row r="389" spans="2:50" x14ac:dyDescent="0.35">
      <c r="B389" t="s">
        <v>238</v>
      </c>
      <c r="C389" s="17">
        <v>1.77362482986884E-2</v>
      </c>
      <c r="D389" s="17">
        <v>2.2640821057226201E-2</v>
      </c>
      <c r="E389" s="17">
        <v>1.3222550728961099E-2</v>
      </c>
      <c r="F389" s="17"/>
      <c r="G389" s="17">
        <v>8.1688058707042495E-3</v>
      </c>
      <c r="H389" s="17">
        <v>3.5775654705281899E-2</v>
      </c>
      <c r="I389" s="17">
        <v>1.8667798720741199E-2</v>
      </c>
      <c r="J389" s="17">
        <v>2.6863855012560899E-2</v>
      </c>
      <c r="K389" s="17">
        <v>5.6553383643625403E-3</v>
      </c>
      <c r="L389" s="17">
        <v>9.9672424972225802E-3</v>
      </c>
      <c r="M389" s="17"/>
      <c r="N389" s="17">
        <v>2.6274548943229298E-2</v>
      </c>
      <c r="O389" s="17">
        <v>8.5289069922230894E-3</v>
      </c>
      <c r="P389" s="17">
        <v>2.2969125201967699E-2</v>
      </c>
      <c r="Q389" s="17">
        <v>1.37123576462605E-2</v>
      </c>
      <c r="R389" s="17"/>
      <c r="S389" s="17">
        <v>2.8272645749362401E-2</v>
      </c>
      <c r="T389" s="17">
        <v>1.9443153327730601E-2</v>
      </c>
      <c r="U389" s="17">
        <v>2.3020502494299901E-2</v>
      </c>
      <c r="V389" s="17">
        <v>3.00933659367827E-2</v>
      </c>
      <c r="W389" s="17">
        <v>8.9668522432601299E-3</v>
      </c>
      <c r="X389" s="17">
        <v>2.1619406705086601E-2</v>
      </c>
      <c r="Y389" s="17">
        <v>6.9517958879313302E-3</v>
      </c>
      <c r="Z389" s="17">
        <v>0</v>
      </c>
      <c r="AA389" s="17">
        <v>5.7379527090967797E-3</v>
      </c>
      <c r="AB389" s="17" t="s">
        <v>74</v>
      </c>
      <c r="AC389" s="17" t="s">
        <v>74</v>
      </c>
      <c r="AD389" s="17" t="s">
        <v>74</v>
      </c>
      <c r="AE389" s="17"/>
      <c r="AF389" s="17">
        <v>1.52825496663615E-2</v>
      </c>
      <c r="AG389" s="17">
        <v>1.33937097306985E-2</v>
      </c>
      <c r="AH389" s="17">
        <v>3.61739320970276E-2</v>
      </c>
      <c r="AI389" s="17"/>
      <c r="AJ389" s="17">
        <v>7.7248279534316696E-3</v>
      </c>
      <c r="AK389" s="17">
        <v>2.5798260644611E-2</v>
      </c>
      <c r="AL389" s="17">
        <v>0</v>
      </c>
      <c r="AM389" s="17">
        <v>5.51811246125797E-2</v>
      </c>
      <c r="AN389" s="17">
        <v>3.7262009490213903E-2</v>
      </c>
      <c r="AO389" s="17"/>
      <c r="AP389" s="17">
        <v>2.9219313164712702E-3</v>
      </c>
      <c r="AQ389" s="17">
        <v>1.49388960728683E-2</v>
      </c>
      <c r="AR389" s="17">
        <v>0</v>
      </c>
      <c r="AS389" s="17"/>
      <c r="AT389" s="17">
        <v>1.8243290779015198E-2</v>
      </c>
      <c r="AU389" s="17">
        <v>1.6764410537646799E-2</v>
      </c>
      <c r="AV389" s="17"/>
      <c r="AW389" s="17">
        <v>3.5541364013016302E-2</v>
      </c>
      <c r="AX389" s="17">
        <v>1.2091031889150099E-2</v>
      </c>
    </row>
    <row r="390" spans="2:50" x14ac:dyDescent="0.35">
      <c r="B390" t="s">
        <v>70</v>
      </c>
      <c r="C390" s="17">
        <v>0.17162441186749799</v>
      </c>
      <c r="D390" s="17">
        <v>0.14701931588485301</v>
      </c>
      <c r="E390" s="17">
        <v>0.19526807352216799</v>
      </c>
      <c r="F390" s="17"/>
      <c r="G390" s="17">
        <v>0.124505651857792</v>
      </c>
      <c r="H390" s="17">
        <v>0.16142976860100999</v>
      </c>
      <c r="I390" s="17">
        <v>0.191862463082839</v>
      </c>
      <c r="J390" s="17">
        <v>0.15830469937189501</v>
      </c>
      <c r="K390" s="17">
        <v>0.231408221903421</v>
      </c>
      <c r="L390" s="17">
        <v>0.15468154178278801</v>
      </c>
      <c r="M390" s="17"/>
      <c r="N390" s="17">
        <v>0.121988817658799</v>
      </c>
      <c r="O390" s="17">
        <v>0.16362143120466999</v>
      </c>
      <c r="P390" s="17">
        <v>0.18797967503599999</v>
      </c>
      <c r="Q390" s="17">
        <v>0.21302966575128901</v>
      </c>
      <c r="R390" s="17"/>
      <c r="S390" s="17">
        <v>0.13977094141812799</v>
      </c>
      <c r="T390" s="17">
        <v>0.154846215089985</v>
      </c>
      <c r="U390" s="17">
        <v>0.24095037959662699</v>
      </c>
      <c r="V390" s="17">
        <v>0.185009223991284</v>
      </c>
      <c r="W390" s="17">
        <v>0.173963611712776</v>
      </c>
      <c r="X390" s="17">
        <v>0.120844556230515</v>
      </c>
      <c r="Y390" s="17">
        <v>0.193565270528716</v>
      </c>
      <c r="Z390" s="17">
        <v>0.12071147289763701</v>
      </c>
      <c r="AA390" s="17">
        <v>0.207152021147892</v>
      </c>
      <c r="AB390" s="17" t="s">
        <v>74</v>
      </c>
      <c r="AC390" s="17" t="s">
        <v>74</v>
      </c>
      <c r="AD390" s="17" t="s">
        <v>74</v>
      </c>
      <c r="AE390" s="17"/>
      <c r="AF390" s="17">
        <v>0.17957607528633901</v>
      </c>
      <c r="AG390" s="17">
        <v>0.15484187317536699</v>
      </c>
      <c r="AH390" s="17">
        <v>0.17781373968855901</v>
      </c>
      <c r="AI390" s="17"/>
      <c r="AJ390" s="17">
        <v>0.15355508419208699</v>
      </c>
      <c r="AK390" s="17">
        <v>0.15927347279819501</v>
      </c>
      <c r="AL390" s="17">
        <v>0.18845001613124501</v>
      </c>
      <c r="AM390" s="17">
        <v>0.322996986971616</v>
      </c>
      <c r="AN390" s="17">
        <v>0.20229542605851</v>
      </c>
      <c r="AO390" s="17"/>
      <c r="AP390" s="17">
        <v>0.106582748589419</v>
      </c>
      <c r="AQ390" s="17">
        <v>0.16049656540406601</v>
      </c>
      <c r="AR390" s="17">
        <v>0.162863329318335</v>
      </c>
      <c r="AS390" s="17"/>
      <c r="AT390" s="17">
        <v>0.15486908832700599</v>
      </c>
      <c r="AU390" s="17">
        <v>0.207585453622573</v>
      </c>
      <c r="AV390" s="17"/>
      <c r="AW390" s="17">
        <v>0.139427071679912</v>
      </c>
      <c r="AX390" s="17">
        <v>0.18183276749330099</v>
      </c>
    </row>
    <row r="391" spans="2:50" x14ac:dyDescent="0.35">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row>
    <row r="392" spans="2:50" x14ac:dyDescent="0.35">
      <c r="B392" s="6" t="s">
        <v>243</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row>
    <row r="393" spans="2:50" x14ac:dyDescent="0.35">
      <c r="B393" s="24" t="s">
        <v>76</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row>
    <row r="394" spans="2:50" x14ac:dyDescent="0.35">
      <c r="B394" t="s">
        <v>235</v>
      </c>
      <c r="C394" s="17">
        <v>0.12034917747313099</v>
      </c>
      <c r="D394" s="17">
        <v>0.14185374700467099</v>
      </c>
      <c r="E394" s="17">
        <v>0.10072175658794701</v>
      </c>
      <c r="F394" s="17"/>
      <c r="G394" s="17">
        <v>0.12988806167033101</v>
      </c>
      <c r="H394" s="17">
        <v>0.18267735023086501</v>
      </c>
      <c r="I394" s="17">
        <v>0.12790080334650999</v>
      </c>
      <c r="J394" s="17">
        <v>8.5792175044841407E-2</v>
      </c>
      <c r="K394" s="17">
        <v>0.127826769826103</v>
      </c>
      <c r="L394" s="17">
        <v>8.5213684669504006E-2</v>
      </c>
      <c r="M394" s="17"/>
      <c r="N394" s="17">
        <v>0.12787302763758901</v>
      </c>
      <c r="O394" s="17">
        <v>9.3933736648983093E-2</v>
      </c>
      <c r="P394" s="17">
        <v>0.13723907237959601</v>
      </c>
      <c r="Q394" s="17">
        <v>0.12623746088037299</v>
      </c>
      <c r="R394" s="17"/>
      <c r="S394" s="17">
        <v>0.14401673351682401</v>
      </c>
      <c r="T394" s="17">
        <v>0.100894094385655</v>
      </c>
      <c r="U394" s="17">
        <v>6.7290796716023699E-2</v>
      </c>
      <c r="V394" s="17">
        <v>0.105191530732737</v>
      </c>
      <c r="W394" s="17">
        <v>7.3805718872393497E-2</v>
      </c>
      <c r="X394" s="17">
        <v>0.18959799284817599</v>
      </c>
      <c r="Y394" s="17">
        <v>9.8705996623266401E-2</v>
      </c>
      <c r="Z394" s="17">
        <v>0.182209093060724</v>
      </c>
      <c r="AA394" s="17">
        <v>0.138855915995479</v>
      </c>
      <c r="AB394" s="17" t="s">
        <v>74</v>
      </c>
      <c r="AC394" s="17" t="s">
        <v>74</v>
      </c>
      <c r="AD394" s="17" t="s">
        <v>74</v>
      </c>
      <c r="AE394" s="17"/>
      <c r="AF394" s="17">
        <v>0.13570057859245699</v>
      </c>
      <c r="AG394" s="17">
        <v>0.106293138445317</v>
      </c>
      <c r="AH394" s="17">
        <v>0.15781777416753401</v>
      </c>
      <c r="AI394" s="17"/>
      <c r="AJ394" s="17">
        <v>0.143816995299404</v>
      </c>
      <c r="AK394" s="17">
        <v>8.4265786145041197E-2</v>
      </c>
      <c r="AL394" s="17">
        <v>0.141153979701551</v>
      </c>
      <c r="AM394" s="17">
        <v>0.133891896104606</v>
      </c>
      <c r="AN394" s="17">
        <v>0.11897342951149301</v>
      </c>
      <c r="AO394" s="17"/>
      <c r="AP394" s="17">
        <v>0.17130746032410199</v>
      </c>
      <c r="AQ394" s="17">
        <v>9.4200422680837101E-2</v>
      </c>
      <c r="AR394" s="17">
        <v>6.8317799185092204E-2</v>
      </c>
      <c r="AS394" s="17"/>
      <c r="AT394" s="17">
        <v>0.137789420501881</v>
      </c>
      <c r="AU394" s="17">
        <v>8.1768982725956701E-2</v>
      </c>
      <c r="AV394" s="17"/>
      <c r="AW394" s="17">
        <v>0.15128580147142201</v>
      </c>
      <c r="AX394" s="17">
        <v>0.110540539312452</v>
      </c>
    </row>
    <row r="395" spans="2:50" x14ac:dyDescent="0.35">
      <c r="B395" t="s">
        <v>236</v>
      </c>
      <c r="C395" s="17">
        <v>0.45685464990068197</v>
      </c>
      <c r="D395" s="17">
        <v>0.45383344221243899</v>
      </c>
      <c r="E395" s="17">
        <v>0.46142916430834002</v>
      </c>
      <c r="F395" s="17"/>
      <c r="G395" s="17">
        <v>0.37152071664278802</v>
      </c>
      <c r="H395" s="17">
        <v>0.44417383298798901</v>
      </c>
      <c r="I395" s="17">
        <v>0.46194103764698102</v>
      </c>
      <c r="J395" s="17">
        <v>0.46594263223601701</v>
      </c>
      <c r="K395" s="17">
        <v>0.389026091564322</v>
      </c>
      <c r="L395" s="17">
        <v>0.54058603104071101</v>
      </c>
      <c r="M395" s="17"/>
      <c r="N395" s="17">
        <v>0.441244975433289</v>
      </c>
      <c r="O395" s="17">
        <v>0.49953877710988398</v>
      </c>
      <c r="P395" s="17">
        <v>0.49757287646579701</v>
      </c>
      <c r="Q395" s="17">
        <v>0.399162191400181</v>
      </c>
      <c r="R395" s="17"/>
      <c r="S395" s="17">
        <v>0.44080646603996998</v>
      </c>
      <c r="T395" s="17">
        <v>0.45176025102131201</v>
      </c>
      <c r="U395" s="17">
        <v>0.47455106055402801</v>
      </c>
      <c r="V395" s="17">
        <v>0.48017395939983498</v>
      </c>
      <c r="W395" s="17">
        <v>0.50398975143807301</v>
      </c>
      <c r="X395" s="17">
        <v>0.43543071579375903</v>
      </c>
      <c r="Y395" s="17">
        <v>0.489493615796189</v>
      </c>
      <c r="Z395" s="17">
        <v>0.43583978391479</v>
      </c>
      <c r="AA395" s="17">
        <v>0.418134129862828</v>
      </c>
      <c r="AB395" s="17" t="s">
        <v>74</v>
      </c>
      <c r="AC395" s="17" t="s">
        <v>74</v>
      </c>
      <c r="AD395" s="17" t="s">
        <v>74</v>
      </c>
      <c r="AE395" s="17"/>
      <c r="AF395" s="17">
        <v>0.49818481703540402</v>
      </c>
      <c r="AG395" s="17">
        <v>0.44245230992949602</v>
      </c>
      <c r="AH395" s="17">
        <v>0.42798577951872102</v>
      </c>
      <c r="AI395" s="17"/>
      <c r="AJ395" s="17">
        <v>0.51769013732188396</v>
      </c>
      <c r="AK395" s="17">
        <v>0.40886007409050601</v>
      </c>
      <c r="AL395" s="17">
        <v>0.38620289241707001</v>
      </c>
      <c r="AM395" s="17">
        <v>0.33525046531778102</v>
      </c>
      <c r="AN395" s="17">
        <v>0.460095374327333</v>
      </c>
      <c r="AO395" s="17"/>
      <c r="AP395" s="17">
        <v>0.536124980827553</v>
      </c>
      <c r="AQ395" s="17">
        <v>0.43530575609776301</v>
      </c>
      <c r="AR395" s="17">
        <v>0.42151047837781003</v>
      </c>
      <c r="AS395" s="17"/>
      <c r="AT395" s="17">
        <v>0.470366590673021</v>
      </c>
      <c r="AU395" s="17">
        <v>0.42846700987897601</v>
      </c>
      <c r="AV395" s="17"/>
      <c r="AW395" s="17">
        <v>0.45684847458167499</v>
      </c>
      <c r="AX395" s="17">
        <v>0.45685660782180698</v>
      </c>
    </row>
    <row r="396" spans="2:50" x14ac:dyDescent="0.35">
      <c r="B396" t="s">
        <v>237</v>
      </c>
      <c r="C396" s="17">
        <v>0.157312610699711</v>
      </c>
      <c r="D396" s="17">
        <v>0.159434906084546</v>
      </c>
      <c r="E396" s="17">
        <v>0.153611938525097</v>
      </c>
      <c r="F396" s="17"/>
      <c r="G396" s="17">
        <v>0.17930922851948999</v>
      </c>
      <c r="H396" s="17">
        <v>0.17233903290778699</v>
      </c>
      <c r="I396" s="17">
        <v>0.162895475831104</v>
      </c>
      <c r="J396" s="17">
        <v>0.16111967933906399</v>
      </c>
      <c r="K396" s="17">
        <v>0.16073260943376499</v>
      </c>
      <c r="L396" s="17">
        <v>0.12754032487884201</v>
      </c>
      <c r="M396" s="17"/>
      <c r="N396" s="17">
        <v>0.19102214005696699</v>
      </c>
      <c r="O396" s="17">
        <v>0.18123376110369599</v>
      </c>
      <c r="P396" s="17">
        <v>0.111454349864822</v>
      </c>
      <c r="Q396" s="17">
        <v>0.13443233627731699</v>
      </c>
      <c r="R396" s="17"/>
      <c r="S396" s="17">
        <v>0.1603870289015</v>
      </c>
      <c r="T396" s="17">
        <v>0.12470855641129699</v>
      </c>
      <c r="U396" s="17">
        <v>0.15418843250719999</v>
      </c>
      <c r="V396" s="17">
        <v>0.13009727632600299</v>
      </c>
      <c r="W396" s="17">
        <v>0.209500927013964</v>
      </c>
      <c r="X396" s="17">
        <v>0.14615859845897899</v>
      </c>
      <c r="Y396" s="17">
        <v>0.129422075820673</v>
      </c>
      <c r="Z396" s="17">
        <v>0.215170473277185</v>
      </c>
      <c r="AA396" s="17">
        <v>0.193713703956854</v>
      </c>
      <c r="AB396" s="17" t="s">
        <v>74</v>
      </c>
      <c r="AC396" s="17" t="s">
        <v>74</v>
      </c>
      <c r="AD396" s="17" t="s">
        <v>74</v>
      </c>
      <c r="AE396" s="17"/>
      <c r="AF396" s="17">
        <v>0.11457490759851099</v>
      </c>
      <c r="AG396" s="17">
        <v>0.21078079707450301</v>
      </c>
      <c r="AH396" s="17">
        <v>0.116192049644801</v>
      </c>
      <c r="AI396" s="17"/>
      <c r="AJ396" s="17">
        <v>0.112107593014421</v>
      </c>
      <c r="AK396" s="17">
        <v>0.25699936167405701</v>
      </c>
      <c r="AL396" s="17">
        <v>0.167622020433326</v>
      </c>
      <c r="AM396" s="17">
        <v>0</v>
      </c>
      <c r="AN396" s="17">
        <v>9.9701478171878397E-2</v>
      </c>
      <c r="AO396" s="17"/>
      <c r="AP396" s="17">
        <v>0.102561818248449</v>
      </c>
      <c r="AQ396" s="17">
        <v>0.213351863790536</v>
      </c>
      <c r="AR396" s="17">
        <v>0.20955735245131399</v>
      </c>
      <c r="AS396" s="17"/>
      <c r="AT396" s="17">
        <v>0.155662958552993</v>
      </c>
      <c r="AU396" s="17">
        <v>0.16156596622452599</v>
      </c>
      <c r="AV396" s="17"/>
      <c r="AW396" s="17">
        <v>0.16049741964814199</v>
      </c>
      <c r="AX396" s="17">
        <v>0.15630284833560201</v>
      </c>
    </row>
    <row r="397" spans="2:50" x14ac:dyDescent="0.35">
      <c r="B397" t="s">
        <v>238</v>
      </c>
      <c r="C397" s="17">
        <v>3.8378652907801999E-2</v>
      </c>
      <c r="D397" s="17">
        <v>3.7623479705808698E-2</v>
      </c>
      <c r="E397" s="17">
        <v>3.7717416917478097E-2</v>
      </c>
      <c r="F397" s="17"/>
      <c r="G397" s="17">
        <v>0.113084418210812</v>
      </c>
      <c r="H397" s="17">
        <v>2.7222818345350699E-2</v>
      </c>
      <c r="I397" s="17">
        <v>3.7594581088389603E-2</v>
      </c>
      <c r="J397" s="17">
        <v>4.4638127602137097E-2</v>
      </c>
      <c r="K397" s="17">
        <v>2.1439438639618301E-2</v>
      </c>
      <c r="L397" s="17">
        <v>2.0598658645472199E-2</v>
      </c>
      <c r="M397" s="17"/>
      <c r="N397" s="17">
        <v>3.1541751201523999E-2</v>
      </c>
      <c r="O397" s="17">
        <v>3.5585967889359603E-2</v>
      </c>
      <c r="P397" s="17">
        <v>1.89838925439627E-2</v>
      </c>
      <c r="Q397" s="17">
        <v>6.6089244778225406E-2</v>
      </c>
      <c r="R397" s="17"/>
      <c r="S397" s="17">
        <v>8.3779810624634798E-2</v>
      </c>
      <c r="T397" s="17">
        <v>8.1802220437788301E-2</v>
      </c>
      <c r="U397" s="17">
        <v>2.7058077226356302E-2</v>
      </c>
      <c r="V397" s="17">
        <v>7.0916736690974499E-3</v>
      </c>
      <c r="W397" s="17">
        <v>1.83973340925906E-2</v>
      </c>
      <c r="X397" s="17">
        <v>1.9207569727777301E-2</v>
      </c>
      <c r="Y397" s="17">
        <v>1.4331136057711901E-2</v>
      </c>
      <c r="Z397" s="17">
        <v>2.45048812915864E-2</v>
      </c>
      <c r="AA397" s="17">
        <v>1.68241561636353E-2</v>
      </c>
      <c r="AB397" s="17" t="s">
        <v>74</v>
      </c>
      <c r="AC397" s="17" t="s">
        <v>74</v>
      </c>
      <c r="AD397" s="17" t="s">
        <v>74</v>
      </c>
      <c r="AE397" s="17"/>
      <c r="AF397" s="17">
        <v>2.18254795242558E-2</v>
      </c>
      <c r="AG397" s="17">
        <v>2.22343578624076E-2</v>
      </c>
      <c r="AH397" s="17">
        <v>7.4416563998174701E-2</v>
      </c>
      <c r="AI397" s="17"/>
      <c r="AJ397" s="17">
        <v>1.55716864866368E-2</v>
      </c>
      <c r="AK397" s="17">
        <v>5.55253202663787E-2</v>
      </c>
      <c r="AL397" s="17">
        <v>9.16852650120022E-3</v>
      </c>
      <c r="AM397" s="17">
        <v>0.14401377090042999</v>
      </c>
      <c r="AN397" s="17">
        <v>6.0148957447520399E-2</v>
      </c>
      <c r="AO397" s="17"/>
      <c r="AP397" s="17">
        <v>9.7679379358042492E-3</v>
      </c>
      <c r="AQ397" s="17">
        <v>4.98584589277795E-2</v>
      </c>
      <c r="AR397" s="17">
        <v>3.3804865946136797E-2</v>
      </c>
      <c r="AS397" s="17"/>
      <c r="AT397" s="17">
        <v>2.4436288217539501E-2</v>
      </c>
      <c r="AU397" s="17">
        <v>6.7772257141277895E-2</v>
      </c>
      <c r="AV397" s="17"/>
      <c r="AW397" s="17">
        <v>3.10079420149467E-2</v>
      </c>
      <c r="AX397" s="17">
        <v>4.07155800443567E-2</v>
      </c>
    </row>
    <row r="398" spans="2:50" x14ac:dyDescent="0.35">
      <c r="B398" t="s">
        <v>70</v>
      </c>
      <c r="C398" s="17">
        <v>0.227104909018674</v>
      </c>
      <c r="D398" s="17">
        <v>0.20725442499253499</v>
      </c>
      <c r="E398" s="17">
        <v>0.246519723661138</v>
      </c>
      <c r="F398" s="17"/>
      <c r="G398" s="17">
        <v>0.20619757495658</v>
      </c>
      <c r="H398" s="17">
        <v>0.17358696552800901</v>
      </c>
      <c r="I398" s="17">
        <v>0.209668102087015</v>
      </c>
      <c r="J398" s="17">
        <v>0.24250738577794001</v>
      </c>
      <c r="K398" s="17">
        <v>0.30097509053619098</v>
      </c>
      <c r="L398" s="17">
        <v>0.22606130076547101</v>
      </c>
      <c r="M398" s="17"/>
      <c r="N398" s="17">
        <v>0.208318105670631</v>
      </c>
      <c r="O398" s="17">
        <v>0.18970775724807701</v>
      </c>
      <c r="P398" s="17">
        <v>0.23474980874582299</v>
      </c>
      <c r="Q398" s="17">
        <v>0.27407876666390402</v>
      </c>
      <c r="R398" s="17"/>
      <c r="S398" s="17">
        <v>0.17100996091707199</v>
      </c>
      <c r="T398" s="17">
        <v>0.24083487774394799</v>
      </c>
      <c r="U398" s="17">
        <v>0.27691163299639199</v>
      </c>
      <c r="V398" s="17">
        <v>0.277445559872328</v>
      </c>
      <c r="W398" s="17">
        <v>0.194306268582979</v>
      </c>
      <c r="X398" s="17">
        <v>0.209605123171309</v>
      </c>
      <c r="Y398" s="17">
        <v>0.26804717570216002</v>
      </c>
      <c r="Z398" s="17">
        <v>0.14227576845571599</v>
      </c>
      <c r="AA398" s="17">
        <v>0.232472094021203</v>
      </c>
      <c r="AB398" s="17" t="s">
        <v>74</v>
      </c>
      <c r="AC398" s="17" t="s">
        <v>74</v>
      </c>
      <c r="AD398" s="17" t="s">
        <v>74</v>
      </c>
      <c r="AE398" s="17"/>
      <c r="AF398" s="17">
        <v>0.22971421724937299</v>
      </c>
      <c r="AG398" s="17">
        <v>0.21823939668827599</v>
      </c>
      <c r="AH398" s="17">
        <v>0.22358783267077001</v>
      </c>
      <c r="AI398" s="17"/>
      <c r="AJ398" s="17">
        <v>0.210813587877654</v>
      </c>
      <c r="AK398" s="17">
        <v>0.194349457824017</v>
      </c>
      <c r="AL398" s="17">
        <v>0.29585258094685302</v>
      </c>
      <c r="AM398" s="17">
        <v>0.38684386767718298</v>
      </c>
      <c r="AN398" s="17">
        <v>0.26108076054177498</v>
      </c>
      <c r="AO398" s="17"/>
      <c r="AP398" s="17">
        <v>0.18023780266409101</v>
      </c>
      <c r="AQ398" s="17">
        <v>0.207283498503084</v>
      </c>
      <c r="AR398" s="17">
        <v>0.26680950403964798</v>
      </c>
      <c r="AS398" s="17"/>
      <c r="AT398" s="17">
        <v>0.211744742054566</v>
      </c>
      <c r="AU398" s="17">
        <v>0.26042578402926297</v>
      </c>
      <c r="AV398" s="17"/>
      <c r="AW398" s="17">
        <v>0.20036036228381399</v>
      </c>
      <c r="AX398" s="17">
        <v>0.23558442448578201</v>
      </c>
    </row>
    <row r="399" spans="2:50" x14ac:dyDescent="0.35">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row>
    <row r="400" spans="2:50" x14ac:dyDescent="0.35">
      <c r="B400" s="6" t="s">
        <v>244</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row>
    <row r="401" spans="2:50" x14ac:dyDescent="0.35">
      <c r="B401" s="24" t="s">
        <v>76</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row>
    <row r="402" spans="2:50" x14ac:dyDescent="0.35">
      <c r="B402" t="s">
        <v>235</v>
      </c>
      <c r="C402" s="17">
        <v>0.118313041708696</v>
      </c>
      <c r="D402" s="17">
        <v>0.125767388447099</v>
      </c>
      <c r="E402" s="17">
        <v>0.111803156835863</v>
      </c>
      <c r="F402" s="17"/>
      <c r="G402" s="17">
        <v>8.9367983339472906E-2</v>
      </c>
      <c r="H402" s="17">
        <v>0.17390686866602501</v>
      </c>
      <c r="I402" s="17">
        <v>0.119131558500933</v>
      </c>
      <c r="J402" s="17">
        <v>6.2351173069381399E-2</v>
      </c>
      <c r="K402" s="17">
        <v>0.163222611956099</v>
      </c>
      <c r="L402" s="17">
        <v>9.9861065367161495E-2</v>
      </c>
      <c r="M402" s="17"/>
      <c r="N402" s="17">
        <v>7.5970751646000603E-2</v>
      </c>
      <c r="O402" s="17">
        <v>9.3484933644488205E-2</v>
      </c>
      <c r="P402" s="17">
        <v>0.174553704003407</v>
      </c>
      <c r="Q402" s="17">
        <v>0.14164895269974101</v>
      </c>
      <c r="R402" s="17"/>
      <c r="S402" s="17">
        <v>0.166040735841023</v>
      </c>
      <c r="T402" s="17">
        <v>0.10854496247533101</v>
      </c>
      <c r="U402" s="17">
        <v>6.8422040999607303E-2</v>
      </c>
      <c r="V402" s="17">
        <v>0.120576136985153</v>
      </c>
      <c r="W402" s="17">
        <v>8.83122674862203E-2</v>
      </c>
      <c r="X402" s="17">
        <v>9.3527527590715295E-2</v>
      </c>
      <c r="Y402" s="17">
        <v>0.104278431817934</v>
      </c>
      <c r="Z402" s="17">
        <v>0.149030105932281</v>
      </c>
      <c r="AA402" s="17">
        <v>0.149363646796151</v>
      </c>
      <c r="AB402" s="17" t="s">
        <v>74</v>
      </c>
      <c r="AC402" s="17" t="s">
        <v>74</v>
      </c>
      <c r="AD402" s="17" t="s">
        <v>74</v>
      </c>
      <c r="AE402" s="17"/>
      <c r="AF402" s="17">
        <v>0.13679206954318299</v>
      </c>
      <c r="AG402" s="17">
        <v>9.7839406432997295E-2</v>
      </c>
      <c r="AH402" s="17">
        <v>0.15094050909277201</v>
      </c>
      <c r="AI402" s="17"/>
      <c r="AJ402" s="17">
        <v>0.14409996050696999</v>
      </c>
      <c r="AK402" s="17">
        <v>0.10341483623025299</v>
      </c>
      <c r="AL402" s="17">
        <v>7.5054645581736995E-2</v>
      </c>
      <c r="AM402" s="17">
        <v>6.7112663237874098E-2</v>
      </c>
      <c r="AN402" s="17">
        <v>0.118527589788502</v>
      </c>
      <c r="AO402" s="17"/>
      <c r="AP402" s="17">
        <v>0.140316246500373</v>
      </c>
      <c r="AQ402" s="17">
        <v>0.108046610597611</v>
      </c>
      <c r="AR402" s="17">
        <v>7.2020260249912899E-2</v>
      </c>
      <c r="AS402" s="17"/>
      <c r="AT402" s="17">
        <v>0.128600307246549</v>
      </c>
      <c r="AU402" s="17">
        <v>9.4702625529427001E-2</v>
      </c>
      <c r="AV402" s="17"/>
      <c r="AW402" s="17">
        <v>0.12062823102357401</v>
      </c>
      <c r="AX402" s="17">
        <v>0.117578997351937</v>
      </c>
    </row>
    <row r="403" spans="2:50" x14ac:dyDescent="0.35">
      <c r="B403" t="s">
        <v>236</v>
      </c>
      <c r="C403" s="17">
        <v>0.423425544901464</v>
      </c>
      <c r="D403" s="17">
        <v>0.44617998800542902</v>
      </c>
      <c r="E403" s="17">
        <v>0.403792919216718</v>
      </c>
      <c r="F403" s="17"/>
      <c r="G403" s="17">
        <v>0.40675042123034899</v>
      </c>
      <c r="H403" s="17">
        <v>0.38468847985654397</v>
      </c>
      <c r="I403" s="17">
        <v>0.466490009778815</v>
      </c>
      <c r="J403" s="17">
        <v>0.43317475829263402</v>
      </c>
      <c r="K403" s="17">
        <v>0.32834347473433501</v>
      </c>
      <c r="L403" s="17">
        <v>0.48677136930002801</v>
      </c>
      <c r="M403" s="17"/>
      <c r="N403" s="17">
        <v>0.447946029870188</v>
      </c>
      <c r="O403" s="17">
        <v>0.46771147558294901</v>
      </c>
      <c r="P403" s="17">
        <v>0.41929716309995302</v>
      </c>
      <c r="Q403" s="17">
        <v>0.35985002775244401</v>
      </c>
      <c r="R403" s="17"/>
      <c r="S403" s="17">
        <v>0.38237105632917001</v>
      </c>
      <c r="T403" s="17">
        <v>0.406303873468914</v>
      </c>
      <c r="U403" s="17">
        <v>0.39946273263604698</v>
      </c>
      <c r="V403" s="17">
        <v>0.45408293060657201</v>
      </c>
      <c r="W403" s="17">
        <v>0.41472842156109901</v>
      </c>
      <c r="X403" s="17">
        <v>0.49487835164548899</v>
      </c>
      <c r="Y403" s="17">
        <v>0.490940773596302</v>
      </c>
      <c r="Z403" s="17">
        <v>0.44320227929242201</v>
      </c>
      <c r="AA403" s="17">
        <v>0.37683344105371802</v>
      </c>
      <c r="AB403" s="17" t="s">
        <v>74</v>
      </c>
      <c r="AC403" s="17" t="s">
        <v>74</v>
      </c>
      <c r="AD403" s="17" t="s">
        <v>74</v>
      </c>
      <c r="AE403" s="17"/>
      <c r="AF403" s="17">
        <v>0.47947165483758902</v>
      </c>
      <c r="AG403" s="17">
        <v>0.39509728651057102</v>
      </c>
      <c r="AH403" s="17">
        <v>0.36915299770517701</v>
      </c>
      <c r="AI403" s="17"/>
      <c r="AJ403" s="17">
        <v>0.485203280714955</v>
      </c>
      <c r="AK403" s="17">
        <v>0.34354284380345701</v>
      </c>
      <c r="AL403" s="17">
        <v>0.461101047122837</v>
      </c>
      <c r="AM403" s="17">
        <v>0.34894286564706001</v>
      </c>
      <c r="AN403" s="17">
        <v>0.40669980149045698</v>
      </c>
      <c r="AO403" s="17"/>
      <c r="AP403" s="17">
        <v>0.52940119401683094</v>
      </c>
      <c r="AQ403" s="17">
        <v>0.38634225640933001</v>
      </c>
      <c r="AR403" s="17">
        <v>0.41253942243759101</v>
      </c>
      <c r="AS403" s="17"/>
      <c r="AT403" s="17">
        <v>0.444837834971263</v>
      </c>
      <c r="AU403" s="17">
        <v>0.37832290990332601</v>
      </c>
      <c r="AV403" s="17"/>
      <c r="AW403" s="17">
        <v>0.45323656666864098</v>
      </c>
      <c r="AX403" s="17">
        <v>0.41397378553268099</v>
      </c>
    </row>
    <row r="404" spans="2:50" x14ac:dyDescent="0.35">
      <c r="B404" t="s">
        <v>237</v>
      </c>
      <c r="C404" s="17">
        <v>0.15781551665785401</v>
      </c>
      <c r="D404" s="17">
        <v>0.167143216546008</v>
      </c>
      <c r="E404" s="17">
        <v>0.14738567563250099</v>
      </c>
      <c r="F404" s="17"/>
      <c r="G404" s="17">
        <v>0.22121320969740499</v>
      </c>
      <c r="H404" s="17">
        <v>0.15782899041680301</v>
      </c>
      <c r="I404" s="17">
        <v>0.109397955946632</v>
      </c>
      <c r="J404" s="17">
        <v>0.184682496476515</v>
      </c>
      <c r="K404" s="17">
        <v>0.168630361245942</v>
      </c>
      <c r="L404" s="17">
        <v>0.13666517890115401</v>
      </c>
      <c r="M404" s="17"/>
      <c r="N404" s="17">
        <v>0.20433442564694301</v>
      </c>
      <c r="O404" s="17">
        <v>0.14637830292292001</v>
      </c>
      <c r="P404" s="17">
        <v>0.117130240660378</v>
      </c>
      <c r="Q404" s="17">
        <v>0.153250600286402</v>
      </c>
      <c r="R404" s="17"/>
      <c r="S404" s="17">
        <v>0.223079987426925</v>
      </c>
      <c r="T404" s="17">
        <v>0.13391359033914199</v>
      </c>
      <c r="U404" s="17">
        <v>0.167650535244422</v>
      </c>
      <c r="V404" s="17">
        <v>0.13522601421757299</v>
      </c>
      <c r="W404" s="17">
        <v>0.174314994227209</v>
      </c>
      <c r="X404" s="17">
        <v>0.12928826611177899</v>
      </c>
      <c r="Y404" s="17">
        <v>9.6935223080876695E-2</v>
      </c>
      <c r="Z404" s="17">
        <v>0.21864028991565701</v>
      </c>
      <c r="AA404" s="17">
        <v>0.15579409388840801</v>
      </c>
      <c r="AB404" s="17" t="s">
        <v>74</v>
      </c>
      <c r="AC404" s="17" t="s">
        <v>74</v>
      </c>
      <c r="AD404" s="17" t="s">
        <v>74</v>
      </c>
      <c r="AE404" s="17"/>
      <c r="AF404" s="17">
        <v>0.121668870622759</v>
      </c>
      <c r="AG404" s="17">
        <v>0.204565137385225</v>
      </c>
      <c r="AH404" s="17">
        <v>0.10409330869160401</v>
      </c>
      <c r="AI404" s="17"/>
      <c r="AJ404" s="17">
        <v>0.13147963894064199</v>
      </c>
      <c r="AK404" s="17">
        <v>0.236739019269257</v>
      </c>
      <c r="AL404" s="17">
        <v>0.14621557302153701</v>
      </c>
      <c r="AM404" s="17">
        <v>5.30868325374525E-2</v>
      </c>
      <c r="AN404" s="17">
        <v>0.11761713154430101</v>
      </c>
      <c r="AO404" s="17"/>
      <c r="AP404" s="17">
        <v>0.11887822403039899</v>
      </c>
      <c r="AQ404" s="17">
        <v>0.19925269220126399</v>
      </c>
      <c r="AR404" s="17">
        <v>0.23756061842395099</v>
      </c>
      <c r="AS404" s="17"/>
      <c r="AT404" s="17">
        <v>0.16053040952502301</v>
      </c>
      <c r="AU404" s="17">
        <v>0.152930981844209</v>
      </c>
      <c r="AV404" s="17"/>
      <c r="AW404" s="17">
        <v>0.16415265640458099</v>
      </c>
      <c r="AX404" s="17">
        <v>0.15580628931770399</v>
      </c>
    </row>
    <row r="405" spans="2:50" x14ac:dyDescent="0.35">
      <c r="B405" t="s">
        <v>238</v>
      </c>
      <c r="C405" s="17">
        <v>4.1179169232773899E-2</v>
      </c>
      <c r="D405" s="17">
        <v>3.6508188896899302E-2</v>
      </c>
      <c r="E405" s="17">
        <v>4.4186717208450299E-2</v>
      </c>
      <c r="F405" s="17"/>
      <c r="G405" s="17">
        <v>5.93100703684682E-2</v>
      </c>
      <c r="H405" s="17">
        <v>5.6659726725221099E-2</v>
      </c>
      <c r="I405" s="17">
        <v>6.0702807838741997E-2</v>
      </c>
      <c r="J405" s="17">
        <v>3.0919833040704899E-2</v>
      </c>
      <c r="K405" s="17">
        <v>2.6335795382741899E-2</v>
      </c>
      <c r="L405" s="17">
        <v>2.5608598344188899E-2</v>
      </c>
      <c r="M405" s="17"/>
      <c r="N405" s="17">
        <v>4.13364305729036E-2</v>
      </c>
      <c r="O405" s="17">
        <v>5.0274408352008797E-2</v>
      </c>
      <c r="P405" s="17">
        <v>2.3470113484829001E-2</v>
      </c>
      <c r="Q405" s="17">
        <v>4.7610770799038603E-2</v>
      </c>
      <c r="R405" s="17"/>
      <c r="S405" s="17">
        <v>9.0358903612272695E-2</v>
      </c>
      <c r="T405" s="17">
        <v>6.7559527818792195E-2</v>
      </c>
      <c r="U405" s="17">
        <v>2.64093919263136E-2</v>
      </c>
      <c r="V405" s="17">
        <v>2.0662599324183899E-2</v>
      </c>
      <c r="W405" s="17">
        <v>4.1909355206814103E-2</v>
      </c>
      <c r="X405" s="17">
        <v>3.7451402740631801E-2</v>
      </c>
      <c r="Y405" s="17">
        <v>2.1282931945643201E-2</v>
      </c>
      <c r="Z405" s="17">
        <v>0</v>
      </c>
      <c r="AA405" s="17">
        <v>1.08264132565921E-2</v>
      </c>
      <c r="AB405" s="17" t="s">
        <v>74</v>
      </c>
      <c r="AC405" s="17" t="s">
        <v>74</v>
      </c>
      <c r="AD405" s="17" t="s">
        <v>74</v>
      </c>
      <c r="AE405" s="17"/>
      <c r="AF405" s="17">
        <v>2.2606029847306301E-2</v>
      </c>
      <c r="AG405" s="17">
        <v>3.70279907885563E-2</v>
      </c>
      <c r="AH405" s="17">
        <v>7.4594552495531402E-2</v>
      </c>
      <c r="AI405" s="17"/>
      <c r="AJ405" s="17">
        <v>1.0686412764366E-2</v>
      </c>
      <c r="AK405" s="17">
        <v>7.0829879794937003E-2</v>
      </c>
      <c r="AL405" s="17">
        <v>1.13850868267662E-2</v>
      </c>
      <c r="AM405" s="17">
        <v>0.14401377090042999</v>
      </c>
      <c r="AN405" s="17">
        <v>6.2338872868880603E-2</v>
      </c>
      <c r="AO405" s="17"/>
      <c r="AP405" s="17">
        <v>2.9219313164712702E-3</v>
      </c>
      <c r="AQ405" s="17">
        <v>5.9053107056575203E-2</v>
      </c>
      <c r="AR405" s="17">
        <v>0</v>
      </c>
      <c r="AS405" s="17"/>
      <c r="AT405" s="17">
        <v>3.2175223901755597E-2</v>
      </c>
      <c r="AU405" s="17">
        <v>6.0244710923068399E-2</v>
      </c>
      <c r="AV405" s="17"/>
      <c r="AW405" s="17">
        <v>3.7014037648889601E-2</v>
      </c>
      <c r="AX405" s="17">
        <v>4.2499748640539702E-2</v>
      </c>
    </row>
    <row r="406" spans="2:50" x14ac:dyDescent="0.35">
      <c r="B406" t="s">
        <v>70</v>
      </c>
      <c r="C406" s="17">
        <v>0.25926672749921198</v>
      </c>
      <c r="D406" s="17">
        <v>0.22440121810456401</v>
      </c>
      <c r="E406" s="17">
        <v>0.29283153110646898</v>
      </c>
      <c r="F406" s="17"/>
      <c r="G406" s="17">
        <v>0.223358315364305</v>
      </c>
      <c r="H406" s="17">
        <v>0.22691593433540799</v>
      </c>
      <c r="I406" s="17">
        <v>0.24427766793487901</v>
      </c>
      <c r="J406" s="17">
        <v>0.28887173912076503</v>
      </c>
      <c r="K406" s="17">
        <v>0.313467756680883</v>
      </c>
      <c r="L406" s="17">
        <v>0.25109378808746702</v>
      </c>
      <c r="M406" s="17"/>
      <c r="N406" s="17">
        <v>0.230412362263965</v>
      </c>
      <c r="O406" s="17">
        <v>0.242150879497634</v>
      </c>
      <c r="P406" s="17">
        <v>0.26554877875143401</v>
      </c>
      <c r="Q406" s="17">
        <v>0.29763964846237501</v>
      </c>
      <c r="R406" s="17"/>
      <c r="S406" s="17">
        <v>0.13814931679060899</v>
      </c>
      <c r="T406" s="17">
        <v>0.28367804589782097</v>
      </c>
      <c r="U406" s="17">
        <v>0.33805529919360999</v>
      </c>
      <c r="V406" s="17">
        <v>0.26945231886651899</v>
      </c>
      <c r="W406" s="17">
        <v>0.28073496151865801</v>
      </c>
      <c r="X406" s="17">
        <v>0.244854451911385</v>
      </c>
      <c r="Y406" s="17">
        <v>0.28656263955924499</v>
      </c>
      <c r="Z406" s="17">
        <v>0.18912732485964001</v>
      </c>
      <c r="AA406" s="17">
        <v>0.307182405005131</v>
      </c>
      <c r="AB406" s="17" t="s">
        <v>74</v>
      </c>
      <c r="AC406" s="17" t="s">
        <v>74</v>
      </c>
      <c r="AD406" s="17" t="s">
        <v>74</v>
      </c>
      <c r="AE406" s="17"/>
      <c r="AF406" s="17">
        <v>0.23946137514916299</v>
      </c>
      <c r="AG406" s="17">
        <v>0.26547017888265001</v>
      </c>
      <c r="AH406" s="17">
        <v>0.301218632014915</v>
      </c>
      <c r="AI406" s="17"/>
      <c r="AJ406" s="17">
        <v>0.228530707073067</v>
      </c>
      <c r="AK406" s="17">
        <v>0.24547342090209601</v>
      </c>
      <c r="AL406" s="17">
        <v>0.30624364744712301</v>
      </c>
      <c r="AM406" s="17">
        <v>0.38684386767718298</v>
      </c>
      <c r="AN406" s="17">
        <v>0.294816604307859</v>
      </c>
      <c r="AO406" s="17"/>
      <c r="AP406" s="17">
        <v>0.208482404135926</v>
      </c>
      <c r="AQ406" s="17">
        <v>0.24730533373522001</v>
      </c>
      <c r="AR406" s="17">
        <v>0.27787969888854602</v>
      </c>
      <c r="AS406" s="17"/>
      <c r="AT406" s="17">
        <v>0.23385622435541001</v>
      </c>
      <c r="AU406" s="17">
        <v>0.31379877179997001</v>
      </c>
      <c r="AV406" s="17"/>
      <c r="AW406" s="17">
        <v>0.224968508254314</v>
      </c>
      <c r="AX406" s="17">
        <v>0.27014117915713798</v>
      </c>
    </row>
    <row r="407" spans="2:50" x14ac:dyDescent="0.35">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row>
    <row r="408" spans="2:50" x14ac:dyDescent="0.35">
      <c r="B408" s="6" t="s">
        <v>245</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row>
    <row r="409" spans="2:50" x14ac:dyDescent="0.35">
      <c r="B409" s="24" t="s">
        <v>76</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row>
    <row r="410" spans="2:50" x14ac:dyDescent="0.35">
      <c r="B410" t="s">
        <v>235</v>
      </c>
      <c r="C410" s="17">
        <v>7.3493147982797394E-2</v>
      </c>
      <c r="D410" s="17">
        <v>8.3495684665121195E-2</v>
      </c>
      <c r="E410" s="17">
        <v>6.4430913196955902E-2</v>
      </c>
      <c r="F410" s="17"/>
      <c r="G410" s="17">
        <v>9.7789065751362703E-2</v>
      </c>
      <c r="H410" s="17">
        <v>0.11777644687550499</v>
      </c>
      <c r="I410" s="17">
        <v>8.6281784166743397E-2</v>
      </c>
      <c r="J410" s="17">
        <v>3.1084641032238101E-2</v>
      </c>
      <c r="K410" s="17">
        <v>9.7448149252382904E-2</v>
      </c>
      <c r="L410" s="17">
        <v>3.5552008025920297E-2</v>
      </c>
      <c r="M410" s="17"/>
      <c r="N410" s="17">
        <v>3.6455916641966499E-2</v>
      </c>
      <c r="O410" s="17">
        <v>7.1104144580705603E-2</v>
      </c>
      <c r="P410" s="17">
        <v>0.12607761446233601</v>
      </c>
      <c r="Q410" s="17">
        <v>7.0556369940263999E-2</v>
      </c>
      <c r="R410" s="17"/>
      <c r="S410" s="17">
        <v>0.117350631237874</v>
      </c>
      <c r="T410" s="17">
        <v>3.2896257961789903E-2</v>
      </c>
      <c r="U410" s="17">
        <v>4.6389283588224903E-2</v>
      </c>
      <c r="V410" s="17">
        <v>0.101120908627206</v>
      </c>
      <c r="W410" s="17">
        <v>3.7933230599163099E-2</v>
      </c>
      <c r="X410" s="17">
        <v>7.2823402056566094E-2</v>
      </c>
      <c r="Y410" s="17">
        <v>3.8705143334896802E-2</v>
      </c>
      <c r="Z410" s="17">
        <v>0.10622041417650201</v>
      </c>
      <c r="AA410" s="17">
        <v>0.10751170541272501</v>
      </c>
      <c r="AB410" s="17" t="s">
        <v>74</v>
      </c>
      <c r="AC410" s="17" t="s">
        <v>74</v>
      </c>
      <c r="AD410" s="17" t="s">
        <v>74</v>
      </c>
      <c r="AE410" s="17"/>
      <c r="AF410" s="17">
        <v>8.0972174931403296E-2</v>
      </c>
      <c r="AG410" s="17">
        <v>7.2088792533728199E-2</v>
      </c>
      <c r="AH410" s="17">
        <v>7.2770885430115104E-2</v>
      </c>
      <c r="AI410" s="17"/>
      <c r="AJ410" s="17">
        <v>8.5655515090677703E-2</v>
      </c>
      <c r="AK410" s="17">
        <v>9.4250717809491402E-2</v>
      </c>
      <c r="AL410" s="17">
        <v>3.4448050902631297E-2</v>
      </c>
      <c r="AM410" s="17">
        <v>6.7112663237874098E-2</v>
      </c>
      <c r="AN410" s="17">
        <v>5.25621821125557E-2</v>
      </c>
      <c r="AO410" s="17"/>
      <c r="AP410" s="17">
        <v>8.5180496085347696E-2</v>
      </c>
      <c r="AQ410" s="17">
        <v>7.2897246227491705E-2</v>
      </c>
      <c r="AR410" s="17">
        <v>3.41776924198273E-2</v>
      </c>
      <c r="AS410" s="17"/>
      <c r="AT410" s="17">
        <v>7.7253552743997506E-2</v>
      </c>
      <c r="AU410" s="17">
        <v>6.33240809619771E-2</v>
      </c>
      <c r="AV410" s="17"/>
      <c r="AW410" s="17">
        <v>8.0925295003395695E-2</v>
      </c>
      <c r="AX410" s="17">
        <v>7.1136742161462596E-2</v>
      </c>
    </row>
    <row r="411" spans="2:50" x14ac:dyDescent="0.35">
      <c r="B411" t="s">
        <v>236</v>
      </c>
      <c r="C411" s="17">
        <v>0.272648380360486</v>
      </c>
      <c r="D411" s="17">
        <v>0.29453464004177199</v>
      </c>
      <c r="E411" s="17">
        <v>0.25324851037721502</v>
      </c>
      <c r="F411" s="17"/>
      <c r="G411" s="17">
        <v>0.25256449371914402</v>
      </c>
      <c r="H411" s="17">
        <v>0.28480203994013198</v>
      </c>
      <c r="I411" s="17">
        <v>0.34675045230629398</v>
      </c>
      <c r="J411" s="17">
        <v>0.25101867908908199</v>
      </c>
      <c r="K411" s="17">
        <v>0.18215483421801401</v>
      </c>
      <c r="L411" s="17">
        <v>0.29817841730380601</v>
      </c>
      <c r="M411" s="17"/>
      <c r="N411" s="17">
        <v>0.30685299435885999</v>
      </c>
      <c r="O411" s="17">
        <v>0.26044186552283599</v>
      </c>
      <c r="P411" s="17">
        <v>0.24804576113697199</v>
      </c>
      <c r="Q411" s="17">
        <v>0.27332922944201399</v>
      </c>
      <c r="R411" s="17"/>
      <c r="S411" s="17">
        <v>0.29775232143904701</v>
      </c>
      <c r="T411" s="17">
        <v>0.254006533597813</v>
      </c>
      <c r="U411" s="17">
        <v>0.230147599422027</v>
      </c>
      <c r="V411" s="17">
        <v>0.27080888003676601</v>
      </c>
      <c r="W411" s="17">
        <v>0.259030642751579</v>
      </c>
      <c r="X411" s="17">
        <v>0.33182020058314299</v>
      </c>
      <c r="Y411" s="17">
        <v>0.28239599123004899</v>
      </c>
      <c r="Z411" s="17">
        <v>0.31039629107684003</v>
      </c>
      <c r="AA411" s="17">
        <v>0.24041226100943799</v>
      </c>
      <c r="AB411" s="17" t="s">
        <v>74</v>
      </c>
      <c r="AC411" s="17" t="s">
        <v>74</v>
      </c>
      <c r="AD411" s="17" t="s">
        <v>74</v>
      </c>
      <c r="AE411" s="17"/>
      <c r="AF411" s="17">
        <v>0.30236322473153299</v>
      </c>
      <c r="AG411" s="17">
        <v>0.26541728605153603</v>
      </c>
      <c r="AH411" s="17">
        <v>0.24108375798665199</v>
      </c>
      <c r="AI411" s="17"/>
      <c r="AJ411" s="17">
        <v>0.341479736852559</v>
      </c>
      <c r="AK411" s="17">
        <v>0.18636676739395799</v>
      </c>
      <c r="AL411" s="17">
        <v>0.27352710398137298</v>
      </c>
      <c r="AM411" s="17">
        <v>0.232837790679185</v>
      </c>
      <c r="AN411" s="17">
        <v>0.254547102572586</v>
      </c>
      <c r="AO411" s="17"/>
      <c r="AP411" s="17">
        <v>0.39707805209011598</v>
      </c>
      <c r="AQ411" s="17">
        <v>0.21668928393119199</v>
      </c>
      <c r="AR411" s="17">
        <v>0.25587729000989601</v>
      </c>
      <c r="AS411" s="17"/>
      <c r="AT411" s="17">
        <v>0.29575765358051098</v>
      </c>
      <c r="AU411" s="17">
        <v>0.22322644313393999</v>
      </c>
      <c r="AV411" s="17"/>
      <c r="AW411" s="17">
        <v>0.330700383375022</v>
      </c>
      <c r="AX411" s="17">
        <v>0.25424265218200998</v>
      </c>
    </row>
    <row r="412" spans="2:50" x14ac:dyDescent="0.35">
      <c r="B412" t="s">
        <v>237</v>
      </c>
      <c r="C412" s="17">
        <v>0.18782904569141201</v>
      </c>
      <c r="D412" s="17">
        <v>0.19857240208594801</v>
      </c>
      <c r="E412" s="17">
        <v>0.17851327119490101</v>
      </c>
      <c r="F412" s="17"/>
      <c r="G412" s="17">
        <v>0.14194421596950901</v>
      </c>
      <c r="H412" s="17">
        <v>0.17950196827047901</v>
      </c>
      <c r="I412" s="17">
        <v>0.16832404934537801</v>
      </c>
      <c r="J412" s="17">
        <v>0.21200785317505799</v>
      </c>
      <c r="K412" s="17">
        <v>0.227857550547517</v>
      </c>
      <c r="L412" s="17">
        <v>0.18343254317648799</v>
      </c>
      <c r="M412" s="17"/>
      <c r="N412" s="17">
        <v>0.222588985459379</v>
      </c>
      <c r="O412" s="17">
        <v>0.236578757862557</v>
      </c>
      <c r="P412" s="17">
        <v>0.14598451683656999</v>
      </c>
      <c r="Q412" s="17">
        <v>0.13889059116842001</v>
      </c>
      <c r="R412" s="17"/>
      <c r="S412" s="17">
        <v>0.144555103802679</v>
      </c>
      <c r="T412" s="17">
        <v>0.17861050984186</v>
      </c>
      <c r="U412" s="17">
        <v>0.187287620559865</v>
      </c>
      <c r="V412" s="17">
        <v>0.18954044263831499</v>
      </c>
      <c r="W412" s="17">
        <v>0.23880827383311301</v>
      </c>
      <c r="X412" s="17">
        <v>0.25246540614035401</v>
      </c>
      <c r="Y412" s="17">
        <v>0.154839236731976</v>
      </c>
      <c r="Z412" s="17">
        <v>0.14706768217354399</v>
      </c>
      <c r="AA412" s="17">
        <v>0.204581026711181</v>
      </c>
      <c r="AB412" s="17" t="s">
        <v>74</v>
      </c>
      <c r="AC412" s="17" t="s">
        <v>74</v>
      </c>
      <c r="AD412" s="17" t="s">
        <v>74</v>
      </c>
      <c r="AE412" s="17"/>
      <c r="AF412" s="17">
        <v>0.15833389685349999</v>
      </c>
      <c r="AG412" s="17">
        <v>0.22994454064105099</v>
      </c>
      <c r="AH412" s="17">
        <v>0.15309018389600501</v>
      </c>
      <c r="AI412" s="17"/>
      <c r="AJ412" s="17">
        <v>0.147815832743005</v>
      </c>
      <c r="AK412" s="17">
        <v>0.23198336122973201</v>
      </c>
      <c r="AL412" s="17">
        <v>0.23500924610847199</v>
      </c>
      <c r="AM412" s="17">
        <v>0.101656791802411</v>
      </c>
      <c r="AN412" s="17">
        <v>0.19882986092117899</v>
      </c>
      <c r="AO412" s="17"/>
      <c r="AP412" s="17">
        <v>0.151899699987012</v>
      </c>
      <c r="AQ412" s="17">
        <v>0.22504687429300199</v>
      </c>
      <c r="AR412" s="17">
        <v>0.23263313303640801</v>
      </c>
      <c r="AS412" s="17"/>
      <c r="AT412" s="17">
        <v>0.18833940211889399</v>
      </c>
      <c r="AU412" s="17">
        <v>0.187713717823524</v>
      </c>
      <c r="AV412" s="17"/>
      <c r="AW412" s="17">
        <v>0.18431512626548099</v>
      </c>
      <c r="AX412" s="17">
        <v>0.188943154463482</v>
      </c>
    </row>
    <row r="413" spans="2:50" x14ac:dyDescent="0.35">
      <c r="B413" t="s">
        <v>238</v>
      </c>
      <c r="C413" s="17">
        <v>7.6000279350262295E-2</v>
      </c>
      <c r="D413" s="17">
        <v>6.3307648412119097E-2</v>
      </c>
      <c r="E413" s="17">
        <v>8.4313566545904897E-2</v>
      </c>
      <c r="F413" s="17"/>
      <c r="G413" s="17">
        <v>0.14154932313042201</v>
      </c>
      <c r="H413" s="17">
        <v>6.8570463358271397E-2</v>
      </c>
      <c r="I413" s="17">
        <v>6.7565864128562997E-2</v>
      </c>
      <c r="J413" s="17">
        <v>9.9983968454120206E-2</v>
      </c>
      <c r="K413" s="17">
        <v>4.9262968541685298E-2</v>
      </c>
      <c r="L413" s="17">
        <v>5.8952455137121898E-2</v>
      </c>
      <c r="M413" s="17"/>
      <c r="N413" s="17">
        <v>7.3144456326829393E-2</v>
      </c>
      <c r="O413" s="17">
        <v>8.2828683122972202E-2</v>
      </c>
      <c r="P413" s="17">
        <v>6.8191848234367594E-2</v>
      </c>
      <c r="Q413" s="17">
        <v>7.5808370023041E-2</v>
      </c>
      <c r="R413" s="17"/>
      <c r="S413" s="17">
        <v>0.11209139491665</v>
      </c>
      <c r="T413" s="17">
        <v>0.13584774345354</v>
      </c>
      <c r="U413" s="17">
        <v>6.4514649207213698E-2</v>
      </c>
      <c r="V413" s="17">
        <v>2.7739164271901099E-2</v>
      </c>
      <c r="W413" s="17">
        <v>6.5775371395159904E-2</v>
      </c>
      <c r="X413" s="17">
        <v>4.7453367393196499E-2</v>
      </c>
      <c r="Y413" s="17">
        <v>6.5560459934811896E-2</v>
      </c>
      <c r="Z413" s="17">
        <v>9.5697740549639601E-2</v>
      </c>
      <c r="AA413" s="17">
        <v>3.78919112456799E-2</v>
      </c>
      <c r="AB413" s="17" t="s">
        <v>74</v>
      </c>
      <c r="AC413" s="17" t="s">
        <v>74</v>
      </c>
      <c r="AD413" s="17" t="s">
        <v>74</v>
      </c>
      <c r="AE413" s="17"/>
      <c r="AF413" s="17">
        <v>6.2547891679987297E-2</v>
      </c>
      <c r="AG413" s="17">
        <v>7.4239270781912406E-2</v>
      </c>
      <c r="AH413" s="17">
        <v>7.1556475982922405E-2</v>
      </c>
      <c r="AI413" s="17"/>
      <c r="AJ413" s="17">
        <v>3.8404086132276201E-2</v>
      </c>
      <c r="AK413" s="17">
        <v>0.12666728591520099</v>
      </c>
      <c r="AL413" s="17">
        <v>5.37186848366627E-2</v>
      </c>
      <c r="AM413" s="17">
        <v>0.14401377090042999</v>
      </c>
      <c r="AN413" s="17">
        <v>8.2494906082923994E-2</v>
      </c>
      <c r="AO413" s="17"/>
      <c r="AP413" s="17">
        <v>3.0962025813079101E-2</v>
      </c>
      <c r="AQ413" s="17">
        <v>9.1449831735519294E-2</v>
      </c>
      <c r="AR413" s="17">
        <v>9.0346290489177999E-2</v>
      </c>
      <c r="AS413" s="17"/>
      <c r="AT413" s="17">
        <v>6.3602713929164098E-2</v>
      </c>
      <c r="AU413" s="17">
        <v>0.102349669974652</v>
      </c>
      <c r="AV413" s="17"/>
      <c r="AW413" s="17">
        <v>7.8630885984409704E-2</v>
      </c>
      <c r="AX413" s="17">
        <v>7.51662300817042E-2</v>
      </c>
    </row>
    <row r="414" spans="2:50" x14ac:dyDescent="0.35">
      <c r="B414" t="s">
        <v>70</v>
      </c>
      <c r="C414" s="17">
        <v>0.39002914661504301</v>
      </c>
      <c r="D414" s="17">
        <v>0.36008962479503998</v>
      </c>
      <c r="E414" s="17">
        <v>0.41949373868502199</v>
      </c>
      <c r="F414" s="17"/>
      <c r="G414" s="17">
        <v>0.36615290142956303</v>
      </c>
      <c r="H414" s="17">
        <v>0.34934908155561301</v>
      </c>
      <c r="I414" s="17">
        <v>0.33107785005302198</v>
      </c>
      <c r="J414" s="17">
        <v>0.40590485824950201</v>
      </c>
      <c r="K414" s="17">
        <v>0.44327649744040198</v>
      </c>
      <c r="L414" s="17">
        <v>0.42388457635666399</v>
      </c>
      <c r="M414" s="17"/>
      <c r="N414" s="17">
        <v>0.36095764721296503</v>
      </c>
      <c r="O414" s="17">
        <v>0.34904654891092901</v>
      </c>
      <c r="P414" s="17">
        <v>0.41170025932975501</v>
      </c>
      <c r="Q414" s="17">
        <v>0.44141543942626099</v>
      </c>
      <c r="R414" s="17"/>
      <c r="S414" s="17">
        <v>0.32825054860375003</v>
      </c>
      <c r="T414" s="17">
        <v>0.39863895514499698</v>
      </c>
      <c r="U414" s="17">
        <v>0.47166084722266999</v>
      </c>
      <c r="V414" s="17">
        <v>0.410790604425811</v>
      </c>
      <c r="W414" s="17">
        <v>0.39845248142098399</v>
      </c>
      <c r="X414" s="17">
        <v>0.29543762382673999</v>
      </c>
      <c r="Y414" s="17">
        <v>0.45849916876826702</v>
      </c>
      <c r="Z414" s="17">
        <v>0.34061787202347399</v>
      </c>
      <c r="AA414" s="17">
        <v>0.40960309562097602</v>
      </c>
      <c r="AB414" s="17" t="s">
        <v>74</v>
      </c>
      <c r="AC414" s="17" t="s">
        <v>74</v>
      </c>
      <c r="AD414" s="17" t="s">
        <v>74</v>
      </c>
      <c r="AE414" s="17"/>
      <c r="AF414" s="17">
        <v>0.395782811803576</v>
      </c>
      <c r="AG414" s="17">
        <v>0.35831010999177199</v>
      </c>
      <c r="AH414" s="17">
        <v>0.46149869670430499</v>
      </c>
      <c r="AI414" s="17"/>
      <c r="AJ414" s="17">
        <v>0.38664482918148202</v>
      </c>
      <c r="AK414" s="17">
        <v>0.36073186765161702</v>
      </c>
      <c r="AL414" s="17">
        <v>0.40329691417086</v>
      </c>
      <c r="AM414" s="17">
        <v>0.45437898338010002</v>
      </c>
      <c r="AN414" s="17">
        <v>0.41156594831075599</v>
      </c>
      <c r="AO414" s="17"/>
      <c r="AP414" s="17">
        <v>0.33487972602444499</v>
      </c>
      <c r="AQ414" s="17">
        <v>0.393916763812795</v>
      </c>
      <c r="AR414" s="17">
        <v>0.386965594044691</v>
      </c>
      <c r="AS414" s="17"/>
      <c r="AT414" s="17">
        <v>0.37504667762743399</v>
      </c>
      <c r="AU414" s="17">
        <v>0.423386088105907</v>
      </c>
      <c r="AV414" s="17"/>
      <c r="AW414" s="17">
        <v>0.32542830937169198</v>
      </c>
      <c r="AX414" s="17">
        <v>0.41051122111134097</v>
      </c>
    </row>
    <row r="415" spans="2:50" x14ac:dyDescent="0.35">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row>
    <row r="416" spans="2:50" x14ac:dyDescent="0.35">
      <c r="B416" s="6" t="s">
        <v>246</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row>
    <row r="417" spans="2:50" x14ac:dyDescent="0.35">
      <c r="B417" s="24" t="s">
        <v>76</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row>
    <row r="418" spans="2:50" x14ac:dyDescent="0.35">
      <c r="B418" t="s">
        <v>235</v>
      </c>
      <c r="C418" s="17">
        <v>0.177172124780162</v>
      </c>
      <c r="D418" s="17">
        <v>0.162008275248189</v>
      </c>
      <c r="E418" s="17">
        <v>0.18818198489022001</v>
      </c>
      <c r="F418" s="17"/>
      <c r="G418" s="17">
        <v>0.358606784035083</v>
      </c>
      <c r="H418" s="17">
        <v>0.23606023014334901</v>
      </c>
      <c r="I418" s="17">
        <v>0.16391492148046399</v>
      </c>
      <c r="J418" s="17">
        <v>0.17814375922334899</v>
      </c>
      <c r="K418" s="17">
        <v>0.115902983935023</v>
      </c>
      <c r="L418" s="17">
        <v>0.10348231736539901</v>
      </c>
      <c r="M418" s="17"/>
      <c r="N418" s="17">
        <v>0.187146862571546</v>
      </c>
      <c r="O418" s="17">
        <v>0.178103242748195</v>
      </c>
      <c r="P418" s="17">
        <v>0.17739107591733699</v>
      </c>
      <c r="Q418" s="17">
        <v>0.167398126533747</v>
      </c>
      <c r="R418" s="17"/>
      <c r="S418" s="17">
        <v>0.229490017484339</v>
      </c>
      <c r="T418" s="17">
        <v>0.16013631171857001</v>
      </c>
      <c r="U418" s="17">
        <v>0.14473322009144701</v>
      </c>
      <c r="V418" s="17">
        <v>0.109806819443929</v>
      </c>
      <c r="W418" s="17">
        <v>0.20859307431666599</v>
      </c>
      <c r="X418" s="17">
        <v>0.18649507882895999</v>
      </c>
      <c r="Y418" s="17">
        <v>0.169614012677647</v>
      </c>
      <c r="Z418" s="17">
        <v>0.187249731761502</v>
      </c>
      <c r="AA418" s="17">
        <v>0.19153582279027001</v>
      </c>
      <c r="AB418" s="17" t="s">
        <v>74</v>
      </c>
      <c r="AC418" s="17" t="s">
        <v>74</v>
      </c>
      <c r="AD418" s="17" t="s">
        <v>74</v>
      </c>
      <c r="AE418" s="17"/>
      <c r="AF418" s="17">
        <v>0.13287356322746999</v>
      </c>
      <c r="AG418" s="17">
        <v>0.180850289144808</v>
      </c>
      <c r="AH418" s="17">
        <v>0.22977845322339499</v>
      </c>
      <c r="AI418" s="17"/>
      <c r="AJ418" s="17">
        <v>0.15219304566903799</v>
      </c>
      <c r="AK418" s="17">
        <v>0.20406998497647899</v>
      </c>
      <c r="AL418" s="17">
        <v>0.14194247042685301</v>
      </c>
      <c r="AM418" s="17">
        <v>6.7112663237874098E-2</v>
      </c>
      <c r="AN418" s="17">
        <v>0.14846035655409101</v>
      </c>
      <c r="AO418" s="17"/>
      <c r="AP418" s="17">
        <v>0.16255246636287499</v>
      </c>
      <c r="AQ418" s="17">
        <v>0.22823561081794</v>
      </c>
      <c r="AR418" s="17">
        <v>0.134602769324146</v>
      </c>
      <c r="AS418" s="17"/>
      <c r="AT418" s="17">
        <v>0.16894528019938199</v>
      </c>
      <c r="AU418" s="17">
        <v>0.19263365110019001</v>
      </c>
      <c r="AV418" s="17"/>
      <c r="AW418" s="17">
        <v>0.16785133505625399</v>
      </c>
      <c r="AX418" s="17">
        <v>0.180127335852277</v>
      </c>
    </row>
    <row r="419" spans="2:50" x14ac:dyDescent="0.35">
      <c r="B419" t="s">
        <v>236</v>
      </c>
      <c r="C419" s="17">
        <v>0.52027888666267796</v>
      </c>
      <c r="D419" s="17">
        <v>0.52567989510829005</v>
      </c>
      <c r="E419" s="17">
        <v>0.51722884233335897</v>
      </c>
      <c r="F419" s="17"/>
      <c r="G419" s="17">
        <v>0.45000998406801701</v>
      </c>
      <c r="H419" s="17">
        <v>0.46777285698379301</v>
      </c>
      <c r="I419" s="17">
        <v>0.53919775732038</v>
      </c>
      <c r="J419" s="17">
        <v>0.48590037297823802</v>
      </c>
      <c r="K419" s="17">
        <v>0.499301659492071</v>
      </c>
      <c r="L419" s="17">
        <v>0.61568733101778295</v>
      </c>
      <c r="M419" s="17"/>
      <c r="N419" s="17">
        <v>0.54985830227672405</v>
      </c>
      <c r="O419" s="17">
        <v>0.53304925694365901</v>
      </c>
      <c r="P419" s="17">
        <v>0.51592668531256003</v>
      </c>
      <c r="Q419" s="17">
        <v>0.48131001747150998</v>
      </c>
      <c r="R419" s="17"/>
      <c r="S419" s="17">
        <v>0.49861589963594999</v>
      </c>
      <c r="T419" s="17">
        <v>0.50941519754979403</v>
      </c>
      <c r="U419" s="17">
        <v>0.48798355876260302</v>
      </c>
      <c r="V419" s="17">
        <v>0.53154110101136498</v>
      </c>
      <c r="W419" s="17">
        <v>0.46454330957836698</v>
      </c>
      <c r="X419" s="17">
        <v>0.56847445818534403</v>
      </c>
      <c r="Y419" s="17">
        <v>0.57604129286800299</v>
      </c>
      <c r="Z419" s="17">
        <v>0.52012578665484099</v>
      </c>
      <c r="AA419" s="17">
        <v>0.53182467924405896</v>
      </c>
      <c r="AB419" s="17" t="s">
        <v>74</v>
      </c>
      <c r="AC419" s="17" t="s">
        <v>74</v>
      </c>
      <c r="AD419" s="17" t="s">
        <v>74</v>
      </c>
      <c r="AE419" s="17"/>
      <c r="AF419" s="17">
        <v>0.52634063009244803</v>
      </c>
      <c r="AG419" s="17">
        <v>0.54412840934849405</v>
      </c>
      <c r="AH419" s="17">
        <v>0.47996923991018398</v>
      </c>
      <c r="AI419" s="17"/>
      <c r="AJ419" s="17">
        <v>0.54991063782823901</v>
      </c>
      <c r="AK419" s="17">
        <v>0.50339116566069297</v>
      </c>
      <c r="AL419" s="17">
        <v>0.56518195754929401</v>
      </c>
      <c r="AM419" s="17">
        <v>0.62140095804467399</v>
      </c>
      <c r="AN419" s="17">
        <v>0.48666446035128103</v>
      </c>
      <c r="AO419" s="17"/>
      <c r="AP419" s="17">
        <v>0.59909999397817504</v>
      </c>
      <c r="AQ419" s="17">
        <v>0.484036463515989</v>
      </c>
      <c r="AR419" s="17">
        <v>0.63950660048168595</v>
      </c>
      <c r="AS419" s="17"/>
      <c r="AT419" s="17">
        <v>0.54632671119193099</v>
      </c>
      <c r="AU419" s="17">
        <v>0.46595995027878501</v>
      </c>
      <c r="AV419" s="17"/>
      <c r="AW419" s="17">
        <v>0.54216212468084801</v>
      </c>
      <c r="AX419" s="17">
        <v>0.51334067764814295</v>
      </c>
    </row>
    <row r="420" spans="2:50" x14ac:dyDescent="0.35">
      <c r="B420" t="s">
        <v>237</v>
      </c>
      <c r="C420" s="17">
        <v>0.103232257412451</v>
      </c>
      <c r="D420" s="17">
        <v>0.12924299327613401</v>
      </c>
      <c r="E420" s="17">
        <v>7.9329646720995406E-2</v>
      </c>
      <c r="F420" s="17"/>
      <c r="G420" s="17">
        <v>6.42000043084444E-2</v>
      </c>
      <c r="H420" s="17">
        <v>0.119542995348467</v>
      </c>
      <c r="I420" s="17">
        <v>9.0235442726964293E-2</v>
      </c>
      <c r="J420" s="17">
        <v>0.13857179133550199</v>
      </c>
      <c r="K420" s="17">
        <v>0.129254874801183</v>
      </c>
      <c r="L420" s="17">
        <v>7.4848407721535296E-2</v>
      </c>
      <c r="M420" s="17"/>
      <c r="N420" s="17">
        <v>0.114778588339342</v>
      </c>
      <c r="O420" s="17">
        <v>0.110511797526232</v>
      </c>
      <c r="P420" s="17">
        <v>9.7517951206765999E-2</v>
      </c>
      <c r="Q420" s="17">
        <v>8.9516157383915204E-2</v>
      </c>
      <c r="R420" s="17"/>
      <c r="S420" s="17">
        <v>9.4877550139950306E-2</v>
      </c>
      <c r="T420" s="17">
        <v>0.114511249372062</v>
      </c>
      <c r="U420" s="17">
        <v>0.124007372037043</v>
      </c>
      <c r="V420" s="17">
        <v>9.6150833432294594E-2</v>
      </c>
      <c r="W420" s="17">
        <v>0.13687944492992399</v>
      </c>
      <c r="X420" s="17">
        <v>0.124185906755181</v>
      </c>
      <c r="Y420" s="17">
        <v>6.1477574128510702E-2</v>
      </c>
      <c r="Z420" s="17">
        <v>0.16555612072062301</v>
      </c>
      <c r="AA420" s="17">
        <v>5.78081632515587E-2</v>
      </c>
      <c r="AB420" s="17" t="s">
        <v>74</v>
      </c>
      <c r="AC420" s="17" t="s">
        <v>74</v>
      </c>
      <c r="AD420" s="17" t="s">
        <v>74</v>
      </c>
      <c r="AE420" s="17"/>
      <c r="AF420" s="17">
        <v>0.117130822150615</v>
      </c>
      <c r="AG420" s="17">
        <v>0.106916583401879</v>
      </c>
      <c r="AH420" s="17">
        <v>8.5379060363294706E-2</v>
      </c>
      <c r="AI420" s="17"/>
      <c r="AJ420" s="17">
        <v>0.114725682521055</v>
      </c>
      <c r="AK420" s="17">
        <v>0.120240617617526</v>
      </c>
      <c r="AL420" s="17">
        <v>7.0409269776833996E-2</v>
      </c>
      <c r="AM420" s="17">
        <v>5.30868325374525E-2</v>
      </c>
      <c r="AN420" s="17">
        <v>9.7862278280402198E-2</v>
      </c>
      <c r="AO420" s="17"/>
      <c r="AP420" s="17">
        <v>9.8727056101414301E-2</v>
      </c>
      <c r="AQ420" s="17">
        <v>0.112067655434994</v>
      </c>
      <c r="AR420" s="17">
        <v>4.9355508334206898E-2</v>
      </c>
      <c r="AS420" s="17"/>
      <c r="AT420" s="17">
        <v>0.102482738606384</v>
      </c>
      <c r="AU420" s="17">
        <v>0.105325979088259</v>
      </c>
      <c r="AV420" s="17"/>
      <c r="AW420" s="17">
        <v>0.131497068510498</v>
      </c>
      <c r="AX420" s="17">
        <v>9.4270733208775201E-2</v>
      </c>
    </row>
    <row r="421" spans="2:50" x14ac:dyDescent="0.35">
      <c r="B421" t="s">
        <v>238</v>
      </c>
      <c r="C421" s="17">
        <v>2.8791690993518901E-2</v>
      </c>
      <c r="D421" s="17">
        <v>3.5815394159642501E-2</v>
      </c>
      <c r="E421" s="17">
        <v>2.2340759165490699E-2</v>
      </c>
      <c r="F421" s="17"/>
      <c r="G421" s="17">
        <v>3.2409165276950702E-2</v>
      </c>
      <c r="H421" s="17">
        <v>3.3336385495419299E-2</v>
      </c>
      <c r="I421" s="17">
        <v>2.66062741593312E-2</v>
      </c>
      <c r="J421" s="17">
        <v>3.5217738318117697E-2</v>
      </c>
      <c r="K421" s="17">
        <v>3.0955094878059499E-2</v>
      </c>
      <c r="L421" s="17">
        <v>1.93073228796358E-2</v>
      </c>
      <c r="M421" s="17"/>
      <c r="N421" s="17">
        <v>9.4752920424540903E-3</v>
      </c>
      <c r="O421" s="17">
        <v>3.2523344254553103E-2</v>
      </c>
      <c r="P421" s="17">
        <v>3.7170549158556401E-2</v>
      </c>
      <c r="Q421" s="17">
        <v>3.86941911249312E-2</v>
      </c>
      <c r="R421" s="17"/>
      <c r="S421" s="17">
        <v>4.0147619618934101E-2</v>
      </c>
      <c r="T421" s="17">
        <v>4.0275029553981399E-2</v>
      </c>
      <c r="U421" s="17">
        <v>1.5860093811832499E-2</v>
      </c>
      <c r="V421" s="17">
        <v>6.6458017770308006E-2</v>
      </c>
      <c r="W421" s="17">
        <v>2.2445349844569001E-2</v>
      </c>
      <c r="X421" s="17">
        <v>0</v>
      </c>
      <c r="Y421" s="17">
        <v>1.7010403146731402E-2</v>
      </c>
      <c r="Z421" s="17">
        <v>1.8685868230371799E-2</v>
      </c>
      <c r="AA421" s="17">
        <v>1.9144962942229001E-2</v>
      </c>
      <c r="AB421" s="17" t="s">
        <v>74</v>
      </c>
      <c r="AC421" s="17" t="s">
        <v>74</v>
      </c>
      <c r="AD421" s="17" t="s">
        <v>74</v>
      </c>
      <c r="AE421" s="17"/>
      <c r="AF421" s="17">
        <v>3.9827800380568101E-2</v>
      </c>
      <c r="AG421" s="17">
        <v>1.2684784191399E-2</v>
      </c>
      <c r="AH421" s="17">
        <v>2.5557988348734299E-2</v>
      </c>
      <c r="AI421" s="17"/>
      <c r="AJ421" s="17">
        <v>2.9428182501127598E-2</v>
      </c>
      <c r="AK421" s="17">
        <v>1.4627796998972899E-2</v>
      </c>
      <c r="AL421" s="17">
        <v>1.47553139521E-2</v>
      </c>
      <c r="AM421" s="17">
        <v>0.121960357479312</v>
      </c>
      <c r="AN421" s="17">
        <v>4.7247328740343202E-2</v>
      </c>
      <c r="AO421" s="17"/>
      <c r="AP421" s="17">
        <v>1.5552122653493001E-2</v>
      </c>
      <c r="AQ421" s="17">
        <v>1.3868251637006499E-2</v>
      </c>
      <c r="AR421" s="17">
        <v>0</v>
      </c>
      <c r="AS421" s="17"/>
      <c r="AT421" s="17">
        <v>2.4764378257183299E-2</v>
      </c>
      <c r="AU421" s="17">
        <v>3.73720425811261E-2</v>
      </c>
      <c r="AV421" s="17"/>
      <c r="AW421" s="17">
        <v>2.2166600917396299E-2</v>
      </c>
      <c r="AX421" s="17">
        <v>3.0892214675165099E-2</v>
      </c>
    </row>
    <row r="422" spans="2:50" x14ac:dyDescent="0.35">
      <c r="B422" t="s">
        <v>70</v>
      </c>
      <c r="C422" s="17">
        <v>0.17052504015118999</v>
      </c>
      <c r="D422" s="17">
        <v>0.147253442207744</v>
      </c>
      <c r="E422" s="17">
        <v>0.19291876688993501</v>
      </c>
      <c r="F422" s="17"/>
      <c r="G422" s="17">
        <v>9.4774062311504606E-2</v>
      </c>
      <c r="H422" s="17">
        <v>0.14328753202897199</v>
      </c>
      <c r="I422" s="17">
        <v>0.18004560431286101</v>
      </c>
      <c r="J422" s="17">
        <v>0.162166338144793</v>
      </c>
      <c r="K422" s="17">
        <v>0.224585386893663</v>
      </c>
      <c r="L422" s="17">
        <v>0.186674621015646</v>
      </c>
      <c r="M422" s="17"/>
      <c r="N422" s="17">
        <v>0.13874095476993401</v>
      </c>
      <c r="O422" s="17">
        <v>0.14581235852735999</v>
      </c>
      <c r="P422" s="17">
        <v>0.17199373840478099</v>
      </c>
      <c r="Q422" s="17">
        <v>0.223081507485896</v>
      </c>
      <c r="R422" s="17"/>
      <c r="S422" s="17">
        <v>0.136868913120826</v>
      </c>
      <c r="T422" s="17">
        <v>0.17566221180559299</v>
      </c>
      <c r="U422" s="17">
        <v>0.227415755297074</v>
      </c>
      <c r="V422" s="17">
        <v>0.196043228342103</v>
      </c>
      <c r="W422" s="17">
        <v>0.16753882133047401</v>
      </c>
      <c r="X422" s="17">
        <v>0.120844556230515</v>
      </c>
      <c r="Y422" s="17">
        <v>0.175856717179108</v>
      </c>
      <c r="Z422" s="17">
        <v>0.108382492632662</v>
      </c>
      <c r="AA422" s="17">
        <v>0.199686371771883</v>
      </c>
      <c r="AB422" s="17" t="s">
        <v>74</v>
      </c>
      <c r="AC422" s="17" t="s">
        <v>74</v>
      </c>
      <c r="AD422" s="17" t="s">
        <v>74</v>
      </c>
      <c r="AE422" s="17"/>
      <c r="AF422" s="17">
        <v>0.18382718414889901</v>
      </c>
      <c r="AG422" s="17">
        <v>0.15541993391341999</v>
      </c>
      <c r="AH422" s="17">
        <v>0.179315258154392</v>
      </c>
      <c r="AI422" s="17"/>
      <c r="AJ422" s="17">
        <v>0.15374245148054</v>
      </c>
      <c r="AK422" s="17">
        <v>0.157670434746328</v>
      </c>
      <c r="AL422" s="17">
        <v>0.20771098829491899</v>
      </c>
      <c r="AM422" s="17">
        <v>0.136439188700688</v>
      </c>
      <c r="AN422" s="17">
        <v>0.219765576073883</v>
      </c>
      <c r="AO422" s="17"/>
      <c r="AP422" s="17">
        <v>0.124068360904043</v>
      </c>
      <c r="AQ422" s="17">
        <v>0.16179201859407</v>
      </c>
      <c r="AR422" s="17">
        <v>0.17653512185996101</v>
      </c>
      <c r="AS422" s="17"/>
      <c r="AT422" s="17">
        <v>0.157480891745121</v>
      </c>
      <c r="AU422" s="17">
        <v>0.19870837695164001</v>
      </c>
      <c r="AV422" s="17"/>
      <c r="AW422" s="17">
        <v>0.136322870835004</v>
      </c>
      <c r="AX422" s="17">
        <v>0.18136903861563999</v>
      </c>
    </row>
    <row r="423" spans="2:50" x14ac:dyDescent="0.35">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row>
    <row r="424" spans="2:50" x14ac:dyDescent="0.35">
      <c r="B424" s="6" t="s">
        <v>247</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row>
    <row r="425" spans="2:50" x14ac:dyDescent="0.35">
      <c r="B425" s="24" t="s">
        <v>76</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row>
    <row r="426" spans="2:50" x14ac:dyDescent="0.35">
      <c r="B426" t="s">
        <v>235</v>
      </c>
      <c r="C426" s="17">
        <v>9.5305324898325605E-2</v>
      </c>
      <c r="D426" s="17">
        <v>0.105933775201363</v>
      </c>
      <c r="E426" s="17">
        <v>8.5742034831036401E-2</v>
      </c>
      <c r="F426" s="17"/>
      <c r="G426" s="17">
        <v>0.11770412017085501</v>
      </c>
      <c r="H426" s="17">
        <v>0.13825189212483299</v>
      </c>
      <c r="I426" s="17">
        <v>0.10185880372230401</v>
      </c>
      <c r="J426" s="17">
        <v>6.9810088470285706E-2</v>
      </c>
      <c r="K426" s="17">
        <v>0.12137403889655</v>
      </c>
      <c r="L426" s="17">
        <v>4.9968070902358497E-2</v>
      </c>
      <c r="M426" s="17"/>
      <c r="N426" s="17">
        <v>8.5345318143844204E-2</v>
      </c>
      <c r="O426" s="17">
        <v>7.3694920650183099E-2</v>
      </c>
      <c r="P426" s="17">
        <v>0.11053314636172799</v>
      </c>
      <c r="Q426" s="17">
        <v>0.116178518432106</v>
      </c>
      <c r="R426" s="17"/>
      <c r="S426" s="17">
        <v>9.7812773875729994E-2</v>
      </c>
      <c r="T426" s="17">
        <v>7.6762282587324301E-2</v>
      </c>
      <c r="U426" s="17">
        <v>5.8958901257758503E-2</v>
      </c>
      <c r="V426" s="17">
        <v>9.2751211371218903E-2</v>
      </c>
      <c r="W426" s="17">
        <v>9.9442451920585206E-2</v>
      </c>
      <c r="X426" s="17">
        <v>0.10807273079664199</v>
      </c>
      <c r="Y426" s="17">
        <v>8.7319592528592199E-2</v>
      </c>
      <c r="Z426" s="17">
        <v>0.19864061628497001</v>
      </c>
      <c r="AA426" s="17">
        <v>0.100537259538476</v>
      </c>
      <c r="AB426" s="17" t="s">
        <v>74</v>
      </c>
      <c r="AC426" s="17" t="s">
        <v>74</v>
      </c>
      <c r="AD426" s="17" t="s">
        <v>74</v>
      </c>
      <c r="AE426" s="17"/>
      <c r="AF426" s="17">
        <v>0.110399058308833</v>
      </c>
      <c r="AG426" s="17">
        <v>7.3749659741830398E-2</v>
      </c>
      <c r="AH426" s="17">
        <v>0.112658042539332</v>
      </c>
      <c r="AI426" s="17"/>
      <c r="AJ426" s="17">
        <v>0.114980297571149</v>
      </c>
      <c r="AK426" s="17">
        <v>8.3693275817888504E-2</v>
      </c>
      <c r="AL426" s="17">
        <v>7.3250457596954602E-2</v>
      </c>
      <c r="AM426" s="17">
        <v>0.133891896104606</v>
      </c>
      <c r="AN426" s="17">
        <v>8.95648091457419E-2</v>
      </c>
      <c r="AO426" s="17"/>
      <c r="AP426" s="17">
        <v>7.7617290217287402E-2</v>
      </c>
      <c r="AQ426" s="17">
        <v>8.9481530243008395E-2</v>
      </c>
      <c r="AR426" s="17">
        <v>5.1465256568300199E-2</v>
      </c>
      <c r="AS426" s="17"/>
      <c r="AT426" s="17">
        <v>0.106554872939054</v>
      </c>
      <c r="AU426" s="17">
        <v>7.2229775074983404E-2</v>
      </c>
      <c r="AV426" s="17"/>
      <c r="AW426" s="17">
        <v>0.13120781097704201</v>
      </c>
      <c r="AX426" s="17">
        <v>8.3922231027630301E-2</v>
      </c>
    </row>
    <row r="427" spans="2:50" x14ac:dyDescent="0.35">
      <c r="B427" t="s">
        <v>236</v>
      </c>
      <c r="C427" s="17">
        <v>0.288787363369641</v>
      </c>
      <c r="D427" s="17">
        <v>0.26179447690581398</v>
      </c>
      <c r="E427" s="17">
        <v>0.31511099256976799</v>
      </c>
      <c r="F427" s="17"/>
      <c r="G427" s="17">
        <v>0.31115608985737903</v>
      </c>
      <c r="H427" s="17">
        <v>0.27692985128894299</v>
      </c>
      <c r="I427" s="17">
        <v>0.34008712887189801</v>
      </c>
      <c r="J427" s="17">
        <v>0.32911581187047501</v>
      </c>
      <c r="K427" s="17">
        <v>0.175489282628396</v>
      </c>
      <c r="L427" s="17">
        <v>0.299791217074588</v>
      </c>
      <c r="M427" s="17"/>
      <c r="N427" s="17">
        <v>0.31575747667271198</v>
      </c>
      <c r="O427" s="17">
        <v>0.30325353562721302</v>
      </c>
      <c r="P427" s="17">
        <v>0.30228924670449703</v>
      </c>
      <c r="Q427" s="17">
        <v>0.236397975309113</v>
      </c>
      <c r="R427" s="17"/>
      <c r="S427" s="17">
        <v>0.32981448871930602</v>
      </c>
      <c r="T427" s="17">
        <v>0.26085920181120198</v>
      </c>
      <c r="U427" s="17">
        <v>0.28650920866488599</v>
      </c>
      <c r="V427" s="17">
        <v>0.28684057887779701</v>
      </c>
      <c r="W427" s="17">
        <v>0.27718025584525002</v>
      </c>
      <c r="X427" s="17">
        <v>0.32022309144637301</v>
      </c>
      <c r="Y427" s="17">
        <v>0.25996495467741498</v>
      </c>
      <c r="Z427" s="17">
        <v>0.30091069986098201</v>
      </c>
      <c r="AA427" s="17">
        <v>0.27725251592433497</v>
      </c>
      <c r="AB427" s="17" t="s">
        <v>74</v>
      </c>
      <c r="AC427" s="17" t="s">
        <v>74</v>
      </c>
      <c r="AD427" s="17" t="s">
        <v>74</v>
      </c>
      <c r="AE427" s="17"/>
      <c r="AF427" s="17">
        <v>0.28957264743577299</v>
      </c>
      <c r="AG427" s="17">
        <v>0.28564848256287201</v>
      </c>
      <c r="AH427" s="17">
        <v>0.29555219294400997</v>
      </c>
      <c r="AI427" s="17"/>
      <c r="AJ427" s="17">
        <v>0.294356003373554</v>
      </c>
      <c r="AK427" s="17">
        <v>0.249793363079092</v>
      </c>
      <c r="AL427" s="17">
        <v>0.32129366616641403</v>
      </c>
      <c r="AM427" s="17">
        <v>4.8569959264958398E-2</v>
      </c>
      <c r="AN427" s="17">
        <v>0.34151071950299799</v>
      </c>
      <c r="AO427" s="17"/>
      <c r="AP427" s="17">
        <v>0.32109520544574</v>
      </c>
      <c r="AQ427" s="17">
        <v>0.30280848951806799</v>
      </c>
      <c r="AR427" s="17">
        <v>0.28553799562115301</v>
      </c>
      <c r="AS427" s="17"/>
      <c r="AT427" s="17">
        <v>0.29872375201962498</v>
      </c>
      <c r="AU427" s="17">
        <v>0.26703465124991199</v>
      </c>
      <c r="AV427" s="17"/>
      <c r="AW427" s="17">
        <v>0.31382318307339702</v>
      </c>
      <c r="AX427" s="17">
        <v>0.28084960983377599</v>
      </c>
    </row>
    <row r="428" spans="2:50" x14ac:dyDescent="0.35">
      <c r="B428" t="s">
        <v>237</v>
      </c>
      <c r="C428" s="17">
        <v>0.16899049119187301</v>
      </c>
      <c r="D428" s="17">
        <v>0.18536254214502901</v>
      </c>
      <c r="E428" s="17">
        <v>0.15434428779829401</v>
      </c>
      <c r="F428" s="17"/>
      <c r="G428" s="17">
        <v>0.226103977901325</v>
      </c>
      <c r="H428" s="17">
        <v>0.19437029575038201</v>
      </c>
      <c r="I428" s="17">
        <v>0.16811770082685101</v>
      </c>
      <c r="J428" s="17">
        <v>0.184369663769926</v>
      </c>
      <c r="K428" s="17">
        <v>0.140639033109697</v>
      </c>
      <c r="L428" s="17">
        <v>0.13387108294577099</v>
      </c>
      <c r="M428" s="17"/>
      <c r="N428" s="17">
        <v>0.18348980202016801</v>
      </c>
      <c r="O428" s="17">
        <v>0.20841129313533999</v>
      </c>
      <c r="P428" s="17">
        <v>0.154167506330361</v>
      </c>
      <c r="Q428" s="17">
        <v>0.12758060462940099</v>
      </c>
      <c r="R428" s="17"/>
      <c r="S428" s="17">
        <v>0.19084470353522201</v>
      </c>
      <c r="T428" s="17">
        <v>0.135485681228146</v>
      </c>
      <c r="U428" s="17">
        <v>0.18643999516596599</v>
      </c>
      <c r="V428" s="17">
        <v>0.13639181776345399</v>
      </c>
      <c r="W428" s="17">
        <v>0.26369867721009699</v>
      </c>
      <c r="X428" s="17">
        <v>0.18086905653919799</v>
      </c>
      <c r="Y428" s="17">
        <v>0.129065622891302</v>
      </c>
      <c r="Z428" s="17">
        <v>0.19079977540061699</v>
      </c>
      <c r="AA428" s="17">
        <v>0.14799047538127499</v>
      </c>
      <c r="AB428" s="17" t="s">
        <v>74</v>
      </c>
      <c r="AC428" s="17" t="s">
        <v>74</v>
      </c>
      <c r="AD428" s="17" t="s">
        <v>74</v>
      </c>
      <c r="AE428" s="17"/>
      <c r="AF428" s="17">
        <v>0.13157100141849201</v>
      </c>
      <c r="AG428" s="17">
        <v>0.228728259082318</v>
      </c>
      <c r="AH428" s="17">
        <v>9.7185338218849407E-2</v>
      </c>
      <c r="AI428" s="17"/>
      <c r="AJ428" s="17">
        <v>0.15590114816901801</v>
      </c>
      <c r="AK428" s="17">
        <v>0.22667152418734501</v>
      </c>
      <c r="AL428" s="17">
        <v>0.16987203665632999</v>
      </c>
      <c r="AM428" s="17">
        <v>5.30868325374525E-2</v>
      </c>
      <c r="AN428" s="17">
        <v>9.0753330954724196E-2</v>
      </c>
      <c r="AO428" s="17"/>
      <c r="AP428" s="17">
        <v>0.15713950989426101</v>
      </c>
      <c r="AQ428" s="17">
        <v>0.188481321102029</v>
      </c>
      <c r="AR428" s="17">
        <v>0.21355861321788999</v>
      </c>
      <c r="AS428" s="17"/>
      <c r="AT428" s="17">
        <v>0.15840437440708999</v>
      </c>
      <c r="AU428" s="17">
        <v>0.19201830825587499</v>
      </c>
      <c r="AV428" s="17"/>
      <c r="AW428" s="17">
        <v>0.176497511386112</v>
      </c>
      <c r="AX428" s="17">
        <v>0.16661034639151401</v>
      </c>
    </row>
    <row r="429" spans="2:50" x14ac:dyDescent="0.35">
      <c r="B429" t="s">
        <v>238</v>
      </c>
      <c r="C429" s="17">
        <v>6.0509953807107199E-2</v>
      </c>
      <c r="D429" s="17">
        <v>5.7181884836292503E-2</v>
      </c>
      <c r="E429" s="17">
        <v>6.0015705442122397E-2</v>
      </c>
      <c r="F429" s="17"/>
      <c r="G429" s="17">
        <v>0.107904319262921</v>
      </c>
      <c r="H429" s="17">
        <v>0.10294543562805</v>
      </c>
      <c r="I429" s="17">
        <v>5.281903525E-2</v>
      </c>
      <c r="J429" s="17">
        <v>3.5463555084130897E-2</v>
      </c>
      <c r="K429" s="17">
        <v>5.32117156351345E-2</v>
      </c>
      <c r="L429" s="17">
        <v>3.6805968143348501E-2</v>
      </c>
      <c r="M429" s="17"/>
      <c r="N429" s="17">
        <v>6.8420704655842199E-2</v>
      </c>
      <c r="O429" s="17">
        <v>7.5253739771674794E-2</v>
      </c>
      <c r="P429" s="17">
        <v>3.40030918186933E-2</v>
      </c>
      <c r="Q429" s="17">
        <v>6.0698861521795801E-2</v>
      </c>
      <c r="R429" s="17"/>
      <c r="S429" s="17">
        <v>6.3259240905442396E-2</v>
      </c>
      <c r="T429" s="17">
        <v>8.0880584725815705E-2</v>
      </c>
      <c r="U429" s="17">
        <v>7.7141086016026594E-2</v>
      </c>
      <c r="V429" s="17">
        <v>5.2901924389399599E-2</v>
      </c>
      <c r="W429" s="17">
        <v>4.37608261858193E-2</v>
      </c>
      <c r="X429" s="17">
        <v>6.6414341211886802E-2</v>
      </c>
      <c r="Y429" s="17">
        <v>8.1781389701654994E-2</v>
      </c>
      <c r="Z429" s="17">
        <v>0</v>
      </c>
      <c r="AA429" s="17">
        <v>3.79896240990601E-2</v>
      </c>
      <c r="AB429" s="17" t="s">
        <v>74</v>
      </c>
      <c r="AC429" s="17" t="s">
        <v>74</v>
      </c>
      <c r="AD429" s="17" t="s">
        <v>74</v>
      </c>
      <c r="AE429" s="17"/>
      <c r="AF429" s="17">
        <v>4.80989349337188E-2</v>
      </c>
      <c r="AG429" s="17">
        <v>5.1063904711673498E-2</v>
      </c>
      <c r="AH429" s="17">
        <v>7.5667311833795506E-2</v>
      </c>
      <c r="AI429" s="17"/>
      <c r="AJ429" s="17">
        <v>3.0268794819939802E-2</v>
      </c>
      <c r="AK429" s="17">
        <v>0.106975048630456</v>
      </c>
      <c r="AL429" s="17">
        <v>3.7451002796747498E-2</v>
      </c>
      <c r="AM429" s="17">
        <v>5.51811246125797E-2</v>
      </c>
      <c r="AN429" s="17">
        <v>5.1436577540125303E-2</v>
      </c>
      <c r="AO429" s="17"/>
      <c r="AP429" s="17">
        <v>4.2976273116977402E-2</v>
      </c>
      <c r="AQ429" s="17">
        <v>8.0994790525948199E-2</v>
      </c>
      <c r="AR429" s="17">
        <v>5.6019963229022002E-2</v>
      </c>
      <c r="AS429" s="17"/>
      <c r="AT429" s="17">
        <v>5.4088991692338197E-2</v>
      </c>
      <c r="AU429" s="17">
        <v>7.4264215710920595E-2</v>
      </c>
      <c r="AV429" s="17"/>
      <c r="AW429" s="17">
        <v>6.3084140517296203E-2</v>
      </c>
      <c r="AX429" s="17">
        <v>5.9693792806486498E-2</v>
      </c>
    </row>
    <row r="430" spans="2:50" x14ac:dyDescent="0.35">
      <c r="B430" t="s">
        <v>70</v>
      </c>
      <c r="C430" s="17">
        <v>0.38640686673305302</v>
      </c>
      <c r="D430" s="17">
        <v>0.38972732091150197</v>
      </c>
      <c r="E430" s="17">
        <v>0.38478697935877898</v>
      </c>
      <c r="F430" s="17"/>
      <c r="G430" s="17">
        <v>0.23713149280751999</v>
      </c>
      <c r="H430" s="17">
        <v>0.28750252520779102</v>
      </c>
      <c r="I430" s="17">
        <v>0.337117331328947</v>
      </c>
      <c r="J430" s="17">
        <v>0.38124088080518198</v>
      </c>
      <c r="K430" s="17">
        <v>0.50928592973022302</v>
      </c>
      <c r="L430" s="17">
        <v>0.47956366093393399</v>
      </c>
      <c r="M430" s="17"/>
      <c r="N430" s="17">
        <v>0.34698669850743302</v>
      </c>
      <c r="O430" s="17">
        <v>0.33938651081558902</v>
      </c>
      <c r="P430" s="17">
        <v>0.39900700878472001</v>
      </c>
      <c r="Q430" s="17">
        <v>0.45914404010758503</v>
      </c>
      <c r="R430" s="17"/>
      <c r="S430" s="17">
        <v>0.318268792964299</v>
      </c>
      <c r="T430" s="17">
        <v>0.44601224964751202</v>
      </c>
      <c r="U430" s="17">
        <v>0.39095080889536299</v>
      </c>
      <c r="V430" s="17">
        <v>0.43111446759813099</v>
      </c>
      <c r="W430" s="17">
        <v>0.315917788838249</v>
      </c>
      <c r="X430" s="17">
        <v>0.32442078000590002</v>
      </c>
      <c r="Y430" s="17">
        <v>0.44186844020103599</v>
      </c>
      <c r="Z430" s="17">
        <v>0.30964890845343201</v>
      </c>
      <c r="AA430" s="17">
        <v>0.43623012505685299</v>
      </c>
      <c r="AB430" s="17" t="s">
        <v>74</v>
      </c>
      <c r="AC430" s="17" t="s">
        <v>74</v>
      </c>
      <c r="AD430" s="17" t="s">
        <v>74</v>
      </c>
      <c r="AE430" s="17"/>
      <c r="AF430" s="17">
        <v>0.42035835790318399</v>
      </c>
      <c r="AG430" s="17">
        <v>0.36080969390130602</v>
      </c>
      <c r="AH430" s="17">
        <v>0.41893711446401299</v>
      </c>
      <c r="AI430" s="17"/>
      <c r="AJ430" s="17">
        <v>0.40449375606633903</v>
      </c>
      <c r="AK430" s="17">
        <v>0.33286678828521798</v>
      </c>
      <c r="AL430" s="17">
        <v>0.39813283678355499</v>
      </c>
      <c r="AM430" s="17">
        <v>0.70927018748040305</v>
      </c>
      <c r="AN430" s="17">
        <v>0.42673456285641098</v>
      </c>
      <c r="AO430" s="17"/>
      <c r="AP430" s="17">
        <v>0.40117172132573498</v>
      </c>
      <c r="AQ430" s="17">
        <v>0.33823386861094601</v>
      </c>
      <c r="AR430" s="17">
        <v>0.39341817136363499</v>
      </c>
      <c r="AS430" s="17"/>
      <c r="AT430" s="17">
        <v>0.38222800894189402</v>
      </c>
      <c r="AU430" s="17">
        <v>0.39445304970830902</v>
      </c>
      <c r="AV430" s="17"/>
      <c r="AW430" s="17">
        <v>0.31538735404615298</v>
      </c>
      <c r="AX430" s="17">
        <v>0.40892401994059302</v>
      </c>
    </row>
    <row r="431" spans="2:50"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row>
    <row r="432" spans="2:50" x14ac:dyDescent="0.35">
      <c r="B432" s="6" t="s">
        <v>248</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row>
    <row r="433" spans="2:50" x14ac:dyDescent="0.35">
      <c r="B433" s="24" t="s">
        <v>76</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row>
    <row r="434" spans="2:50" x14ac:dyDescent="0.35">
      <c r="B434" t="s">
        <v>235</v>
      </c>
      <c r="C434" s="17">
        <v>8.7968567483718701E-2</v>
      </c>
      <c r="D434" s="17">
        <v>9.4734407156003494E-2</v>
      </c>
      <c r="E434" s="17">
        <v>8.1985486963556703E-2</v>
      </c>
      <c r="F434" s="17"/>
      <c r="G434" s="17">
        <v>0.110262415496493</v>
      </c>
      <c r="H434" s="17">
        <v>0.13012594339339401</v>
      </c>
      <c r="I434" s="17">
        <v>0.152997444556385</v>
      </c>
      <c r="J434" s="17">
        <v>3.9292251706555099E-2</v>
      </c>
      <c r="K434" s="17">
        <v>8.7140181610919604E-2</v>
      </c>
      <c r="L434" s="17">
        <v>3.7233954346296998E-2</v>
      </c>
      <c r="M434" s="17"/>
      <c r="N434" s="17">
        <v>9.1758905340706395E-2</v>
      </c>
      <c r="O434" s="17">
        <v>4.5037919323568001E-2</v>
      </c>
      <c r="P434" s="17">
        <v>0.115711829670069</v>
      </c>
      <c r="Q434" s="17">
        <v>0.105073180062383</v>
      </c>
      <c r="R434" s="17"/>
      <c r="S434" s="17">
        <v>0.11522304374053199</v>
      </c>
      <c r="T434" s="17">
        <v>4.7283788958545798E-2</v>
      </c>
      <c r="U434" s="17">
        <v>7.9918770177279705E-2</v>
      </c>
      <c r="V434" s="17">
        <v>8.5424930927725906E-2</v>
      </c>
      <c r="W434" s="17">
        <v>7.6270025996666505E-2</v>
      </c>
      <c r="X434" s="17">
        <v>0.124610974908969</v>
      </c>
      <c r="Y434" s="17">
        <v>8.0989597512906505E-2</v>
      </c>
      <c r="Z434" s="17">
        <v>8.8739190298951706E-2</v>
      </c>
      <c r="AA434" s="17">
        <v>9.7644280192427602E-2</v>
      </c>
      <c r="AB434" s="17" t="s">
        <v>74</v>
      </c>
      <c r="AC434" s="17" t="s">
        <v>74</v>
      </c>
      <c r="AD434" s="17" t="s">
        <v>74</v>
      </c>
      <c r="AE434" s="17"/>
      <c r="AF434" s="17">
        <v>8.71413736005585E-2</v>
      </c>
      <c r="AG434" s="17">
        <v>7.4503928429492494E-2</v>
      </c>
      <c r="AH434" s="17">
        <v>0.148608828070636</v>
      </c>
      <c r="AI434" s="17"/>
      <c r="AJ434" s="17">
        <v>8.6470349462734006E-2</v>
      </c>
      <c r="AK434" s="17">
        <v>0.10232950221235899</v>
      </c>
      <c r="AL434" s="17">
        <v>8.7915354926190903E-2</v>
      </c>
      <c r="AM434" s="17">
        <v>0.133891896104606</v>
      </c>
      <c r="AN434" s="17">
        <v>8.3414997707822902E-2</v>
      </c>
      <c r="AO434" s="17"/>
      <c r="AP434" s="17">
        <v>0.10655460155961299</v>
      </c>
      <c r="AQ434" s="17">
        <v>0.109210275571246</v>
      </c>
      <c r="AR434" s="17">
        <v>3.6803914323312099E-2</v>
      </c>
      <c r="AS434" s="17"/>
      <c r="AT434" s="17">
        <v>0.104734800874267</v>
      </c>
      <c r="AU434" s="17">
        <v>5.06355414048398E-2</v>
      </c>
      <c r="AV434" s="17"/>
      <c r="AW434" s="17">
        <v>0.124945308644046</v>
      </c>
      <c r="AX434" s="17">
        <v>7.6244874736158902E-2</v>
      </c>
    </row>
    <row r="435" spans="2:50" x14ac:dyDescent="0.35">
      <c r="B435" t="s">
        <v>236</v>
      </c>
      <c r="C435" s="17">
        <v>0.31306523157952498</v>
      </c>
      <c r="D435" s="17">
        <v>0.31414418622637402</v>
      </c>
      <c r="E435" s="17">
        <v>0.313258005163709</v>
      </c>
      <c r="F435" s="17"/>
      <c r="G435" s="17">
        <v>0.22123007800120101</v>
      </c>
      <c r="H435" s="17">
        <v>0.30448801171860701</v>
      </c>
      <c r="I435" s="17">
        <v>0.41298008910108402</v>
      </c>
      <c r="J435" s="17">
        <v>0.340691232070502</v>
      </c>
      <c r="K435" s="17">
        <v>0.22198633226730799</v>
      </c>
      <c r="L435" s="17">
        <v>0.33273203079483599</v>
      </c>
      <c r="M435" s="17"/>
      <c r="N435" s="17">
        <v>0.30928390293665498</v>
      </c>
      <c r="O435" s="17">
        <v>0.338225139251219</v>
      </c>
      <c r="P435" s="17">
        <v>0.33715563216600403</v>
      </c>
      <c r="Q435" s="17">
        <v>0.273673252710605</v>
      </c>
      <c r="R435" s="17"/>
      <c r="S435" s="17">
        <v>0.29386977672453302</v>
      </c>
      <c r="T435" s="17">
        <v>0.28293082157132998</v>
      </c>
      <c r="U435" s="17">
        <v>0.27916866578455402</v>
      </c>
      <c r="V435" s="17">
        <v>0.33003427984279898</v>
      </c>
      <c r="W435" s="17">
        <v>0.30354030797603498</v>
      </c>
      <c r="X435" s="17">
        <v>0.39428197246628999</v>
      </c>
      <c r="Y435" s="17">
        <v>0.34786480855193203</v>
      </c>
      <c r="Z435" s="17">
        <v>0.33620872071924501</v>
      </c>
      <c r="AA435" s="17">
        <v>0.291922150774309</v>
      </c>
      <c r="AB435" s="17" t="s">
        <v>74</v>
      </c>
      <c r="AC435" s="17" t="s">
        <v>74</v>
      </c>
      <c r="AD435" s="17" t="s">
        <v>74</v>
      </c>
      <c r="AE435" s="17"/>
      <c r="AF435" s="17">
        <v>0.34927283289566202</v>
      </c>
      <c r="AG435" s="17">
        <v>0.28773546089692198</v>
      </c>
      <c r="AH435" s="17">
        <v>0.34108548668014299</v>
      </c>
      <c r="AI435" s="17"/>
      <c r="AJ435" s="17">
        <v>0.371960060266457</v>
      </c>
      <c r="AK435" s="17">
        <v>0.27981547660502498</v>
      </c>
      <c r="AL435" s="17">
        <v>0.22775572049114301</v>
      </c>
      <c r="AM435" s="17">
        <v>0.30346116336526202</v>
      </c>
      <c r="AN435" s="17">
        <v>0.30922925755959801</v>
      </c>
      <c r="AO435" s="17"/>
      <c r="AP435" s="17">
        <v>0.38466473301840498</v>
      </c>
      <c r="AQ435" s="17">
        <v>0.29207713647309003</v>
      </c>
      <c r="AR435" s="17">
        <v>0.31341945421363698</v>
      </c>
      <c r="AS435" s="17"/>
      <c r="AT435" s="17">
        <v>0.32531706282456302</v>
      </c>
      <c r="AU435" s="17">
        <v>0.28658664941965101</v>
      </c>
      <c r="AV435" s="17"/>
      <c r="AW435" s="17">
        <v>0.36944004864848201</v>
      </c>
      <c r="AX435" s="17">
        <v>0.29519126504605903</v>
      </c>
    </row>
    <row r="436" spans="2:50" x14ac:dyDescent="0.35">
      <c r="B436" t="s">
        <v>237</v>
      </c>
      <c r="C436" s="17">
        <v>0.259803992431349</v>
      </c>
      <c r="D436" s="17">
        <v>0.27342000111136</v>
      </c>
      <c r="E436" s="17">
        <v>0.24808070914140401</v>
      </c>
      <c r="F436" s="17"/>
      <c r="G436" s="17">
        <v>0.40753143861555702</v>
      </c>
      <c r="H436" s="17">
        <v>0.26165966140381602</v>
      </c>
      <c r="I436" s="17">
        <v>0.15985574124438501</v>
      </c>
      <c r="J436" s="17">
        <v>0.27324343734856099</v>
      </c>
      <c r="K436" s="17">
        <v>0.29494900424564602</v>
      </c>
      <c r="L436" s="17">
        <v>0.22868533428031901</v>
      </c>
      <c r="M436" s="17"/>
      <c r="N436" s="17">
        <v>0.306301232545027</v>
      </c>
      <c r="O436" s="17">
        <v>0.30322653838392299</v>
      </c>
      <c r="P436" s="17">
        <v>0.21948644009626</v>
      </c>
      <c r="Q436" s="17">
        <v>0.20327841496674801</v>
      </c>
      <c r="R436" s="17"/>
      <c r="S436" s="17">
        <v>0.25179046965983998</v>
      </c>
      <c r="T436" s="17">
        <v>0.31124738072330199</v>
      </c>
      <c r="U436" s="17">
        <v>0.229747747784943</v>
      </c>
      <c r="V436" s="17">
        <v>0.27561616471547801</v>
      </c>
      <c r="W436" s="17">
        <v>0.30218499252877701</v>
      </c>
      <c r="X436" s="17">
        <v>0.25379617083718098</v>
      </c>
      <c r="Y436" s="17">
        <v>0.20364201297292001</v>
      </c>
      <c r="Z436" s="17">
        <v>0.31762530634061997</v>
      </c>
      <c r="AA436" s="17">
        <v>0.212820775158273</v>
      </c>
      <c r="AB436" s="17" t="s">
        <v>74</v>
      </c>
      <c r="AC436" s="17" t="s">
        <v>74</v>
      </c>
      <c r="AD436" s="17" t="s">
        <v>74</v>
      </c>
      <c r="AE436" s="17"/>
      <c r="AF436" s="17">
        <v>0.20011874426784401</v>
      </c>
      <c r="AG436" s="17">
        <v>0.33452327139934401</v>
      </c>
      <c r="AH436" s="17">
        <v>0.14220678913482099</v>
      </c>
      <c r="AI436" s="17"/>
      <c r="AJ436" s="17">
        <v>0.22199609632518799</v>
      </c>
      <c r="AK436" s="17">
        <v>0.28448274103374499</v>
      </c>
      <c r="AL436" s="17">
        <v>0.31216945171876198</v>
      </c>
      <c r="AM436" s="17">
        <v>8.8317536224360393E-2</v>
      </c>
      <c r="AN436" s="17">
        <v>0.20726238048888501</v>
      </c>
      <c r="AO436" s="17"/>
      <c r="AP436" s="17">
        <v>0.21836205473403</v>
      </c>
      <c r="AQ436" s="17">
        <v>0.28354536405608599</v>
      </c>
      <c r="AR436" s="17">
        <v>0.38197042675300902</v>
      </c>
      <c r="AS436" s="17"/>
      <c r="AT436" s="17">
        <v>0.25559468818181702</v>
      </c>
      <c r="AU436" s="17">
        <v>0.26993817821814697</v>
      </c>
      <c r="AV436" s="17"/>
      <c r="AW436" s="17">
        <v>0.25003435909180499</v>
      </c>
      <c r="AX436" s="17">
        <v>0.26290151200541101</v>
      </c>
    </row>
    <row r="437" spans="2:50" x14ac:dyDescent="0.35">
      <c r="B437" t="s">
        <v>238</v>
      </c>
      <c r="C437" s="17">
        <v>8.8238585499856095E-2</v>
      </c>
      <c r="D437" s="17">
        <v>6.7414074986597197E-2</v>
      </c>
      <c r="E437" s="17">
        <v>0.10419539655589601</v>
      </c>
      <c r="F437" s="17"/>
      <c r="G437" s="17">
        <v>0.175445706011884</v>
      </c>
      <c r="H437" s="17">
        <v>8.2101774711844405E-2</v>
      </c>
      <c r="I437" s="17">
        <v>0.102648206732324</v>
      </c>
      <c r="J437" s="17">
        <v>9.1808031402429296E-2</v>
      </c>
      <c r="K437" s="17">
        <v>6.7924628032443202E-2</v>
      </c>
      <c r="L437" s="17">
        <v>5.4778003737334199E-2</v>
      </c>
      <c r="M437" s="17"/>
      <c r="N437" s="17">
        <v>6.6946279163829794E-2</v>
      </c>
      <c r="O437" s="17">
        <v>8.4989470269478298E-2</v>
      </c>
      <c r="P437" s="17">
        <v>6.5001597150510307E-2</v>
      </c>
      <c r="Q437" s="17">
        <v>0.13593034849151001</v>
      </c>
      <c r="R437" s="17"/>
      <c r="S437" s="17">
        <v>0.12637730627403601</v>
      </c>
      <c r="T437" s="17">
        <v>0.12669938576614401</v>
      </c>
      <c r="U437" s="17">
        <v>0.11752672031740501</v>
      </c>
      <c r="V437" s="17">
        <v>5.6567828876971801E-2</v>
      </c>
      <c r="W437" s="17">
        <v>6.20821045428444E-2</v>
      </c>
      <c r="X437" s="17">
        <v>1.8348784541511301E-2</v>
      </c>
      <c r="Y437" s="17">
        <v>7.9733106830418995E-2</v>
      </c>
      <c r="Z437" s="17">
        <v>5.65237116974526E-2</v>
      </c>
      <c r="AA437" s="17">
        <v>9.0084829900477906E-2</v>
      </c>
      <c r="AB437" s="17" t="s">
        <v>74</v>
      </c>
      <c r="AC437" s="17" t="s">
        <v>74</v>
      </c>
      <c r="AD437" s="17" t="s">
        <v>74</v>
      </c>
      <c r="AE437" s="17"/>
      <c r="AF437" s="17">
        <v>6.3802229149285697E-2</v>
      </c>
      <c r="AG437" s="17">
        <v>7.7556399314715793E-2</v>
      </c>
      <c r="AH437" s="17">
        <v>0.112561710832321</v>
      </c>
      <c r="AI437" s="17"/>
      <c r="AJ437" s="17">
        <v>5.1086552236603897E-2</v>
      </c>
      <c r="AK437" s="17">
        <v>0.124622657694091</v>
      </c>
      <c r="AL437" s="17">
        <v>8.5586190844395504E-2</v>
      </c>
      <c r="AM437" s="17">
        <v>0.108267957150032</v>
      </c>
      <c r="AN437" s="17">
        <v>0.109395666524506</v>
      </c>
      <c r="AO437" s="17"/>
      <c r="AP437" s="17">
        <v>5.05487065752337E-2</v>
      </c>
      <c r="AQ437" s="17">
        <v>0.10405547153943</v>
      </c>
      <c r="AR437" s="17">
        <v>0.10035000806870099</v>
      </c>
      <c r="AS437" s="17"/>
      <c r="AT437" s="17">
        <v>7.04772193863029E-2</v>
      </c>
      <c r="AU437" s="17">
        <v>0.12588323531114201</v>
      </c>
      <c r="AV437" s="17"/>
      <c r="AW437" s="17">
        <v>7.2779075144476998E-2</v>
      </c>
      <c r="AX437" s="17">
        <v>9.3140113967395494E-2</v>
      </c>
    </row>
    <row r="438" spans="2:50" x14ac:dyDescent="0.35">
      <c r="B438" t="s">
        <v>70</v>
      </c>
      <c r="C438" s="17">
        <v>0.25092362300555099</v>
      </c>
      <c r="D438" s="17">
        <v>0.25028733051966501</v>
      </c>
      <c r="E438" s="17">
        <v>0.25248040217543499</v>
      </c>
      <c r="F438" s="17"/>
      <c r="G438" s="17">
        <v>8.5530361874865096E-2</v>
      </c>
      <c r="H438" s="17">
        <v>0.221624608772339</v>
      </c>
      <c r="I438" s="17">
        <v>0.17151851836582199</v>
      </c>
      <c r="J438" s="17">
        <v>0.25496504747195298</v>
      </c>
      <c r="K438" s="17">
        <v>0.32799985384368302</v>
      </c>
      <c r="L438" s="17">
        <v>0.34657067684121401</v>
      </c>
      <c r="M438" s="17"/>
      <c r="N438" s="17">
        <v>0.225709680013781</v>
      </c>
      <c r="O438" s="17">
        <v>0.22852093277181099</v>
      </c>
      <c r="P438" s="17">
        <v>0.26264450091715702</v>
      </c>
      <c r="Q438" s="17">
        <v>0.28204480376875501</v>
      </c>
      <c r="R438" s="17"/>
      <c r="S438" s="17">
        <v>0.212739403601058</v>
      </c>
      <c r="T438" s="17">
        <v>0.231838622980679</v>
      </c>
      <c r="U438" s="17">
        <v>0.29363809593581902</v>
      </c>
      <c r="V438" s="17">
        <v>0.25235679563702501</v>
      </c>
      <c r="W438" s="17">
        <v>0.255922568955677</v>
      </c>
      <c r="X438" s="17">
        <v>0.208962097246049</v>
      </c>
      <c r="Y438" s="17">
        <v>0.287770474131822</v>
      </c>
      <c r="Z438" s="17">
        <v>0.200903070943731</v>
      </c>
      <c r="AA438" s="17">
        <v>0.30752796397451299</v>
      </c>
      <c r="AB438" s="17" t="s">
        <v>74</v>
      </c>
      <c r="AC438" s="17" t="s">
        <v>74</v>
      </c>
      <c r="AD438" s="17" t="s">
        <v>74</v>
      </c>
      <c r="AE438" s="17"/>
      <c r="AF438" s="17">
        <v>0.29966482008665002</v>
      </c>
      <c r="AG438" s="17">
        <v>0.22568093995952701</v>
      </c>
      <c r="AH438" s="17">
        <v>0.25553718528207903</v>
      </c>
      <c r="AI438" s="17"/>
      <c r="AJ438" s="17">
        <v>0.26848694170901699</v>
      </c>
      <c r="AK438" s="17">
        <v>0.20874962245477999</v>
      </c>
      <c r="AL438" s="17">
        <v>0.28657328201950799</v>
      </c>
      <c r="AM438" s="17">
        <v>0.36606144715574002</v>
      </c>
      <c r="AN438" s="17">
        <v>0.29069769771918702</v>
      </c>
      <c r="AO438" s="17"/>
      <c r="AP438" s="17">
        <v>0.239869904112719</v>
      </c>
      <c r="AQ438" s="17">
        <v>0.21111175236014901</v>
      </c>
      <c r="AR438" s="17">
        <v>0.16745619664134101</v>
      </c>
      <c r="AS438" s="17"/>
      <c r="AT438" s="17">
        <v>0.24387622873305001</v>
      </c>
      <c r="AU438" s="17">
        <v>0.26695639564621898</v>
      </c>
      <c r="AV438" s="17"/>
      <c r="AW438" s="17">
        <v>0.18280120847119</v>
      </c>
      <c r="AX438" s="17">
        <v>0.27252223424497601</v>
      </c>
    </row>
    <row r="439" spans="2:50" x14ac:dyDescent="0.35">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row>
    <row r="440" spans="2:50" x14ac:dyDescent="0.35">
      <c r="B440" s="6" t="s">
        <v>249</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row>
    <row r="441" spans="2:50" x14ac:dyDescent="0.35">
      <c r="B441" s="24" t="s">
        <v>76</v>
      </c>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row>
    <row r="442" spans="2:50" x14ac:dyDescent="0.35">
      <c r="B442" t="s">
        <v>235</v>
      </c>
      <c r="C442" s="17">
        <v>0.12300130375151699</v>
      </c>
      <c r="D442" s="17">
        <v>0.138742373075498</v>
      </c>
      <c r="E442" s="17">
        <v>0.108768163540851</v>
      </c>
      <c r="F442" s="17"/>
      <c r="G442" s="17">
        <v>0.20527335403807101</v>
      </c>
      <c r="H442" s="17">
        <v>0.17586653455464599</v>
      </c>
      <c r="I442" s="17">
        <v>0.15382358394492601</v>
      </c>
      <c r="J442" s="17">
        <v>9.0394220683627499E-2</v>
      </c>
      <c r="K442" s="17">
        <v>9.8736735967371897E-2</v>
      </c>
      <c r="L442" s="17">
        <v>6.6065029206470297E-2</v>
      </c>
      <c r="M442" s="17"/>
      <c r="N442" s="17">
        <v>9.1902576180741297E-2</v>
      </c>
      <c r="O442" s="17">
        <v>0.10643433025665799</v>
      </c>
      <c r="P442" s="17">
        <v>0.14157424658625001</v>
      </c>
      <c r="Q442" s="17">
        <v>0.158779552952377</v>
      </c>
      <c r="R442" s="17"/>
      <c r="S442" s="17">
        <v>0.139125179125762</v>
      </c>
      <c r="T442" s="17">
        <v>0.12266483928288401</v>
      </c>
      <c r="U442" s="17">
        <v>8.0513543444662994E-2</v>
      </c>
      <c r="V442" s="17">
        <v>0.12260727143445201</v>
      </c>
      <c r="W442" s="17">
        <v>0.133160710554103</v>
      </c>
      <c r="X442" s="17">
        <v>0.10842415927716501</v>
      </c>
      <c r="Y442" s="17">
        <v>0.106600274398676</v>
      </c>
      <c r="Z442" s="17">
        <v>0.149425471180371</v>
      </c>
      <c r="AA442" s="17">
        <v>0.14525638504805199</v>
      </c>
      <c r="AB442" s="17" t="s">
        <v>74</v>
      </c>
      <c r="AC442" s="17" t="s">
        <v>74</v>
      </c>
      <c r="AD442" s="17" t="s">
        <v>74</v>
      </c>
      <c r="AE442" s="17"/>
      <c r="AF442" s="17">
        <v>0.11488045639397899</v>
      </c>
      <c r="AG442" s="17">
        <v>0.115276171328314</v>
      </c>
      <c r="AH442" s="17">
        <v>0.171343847284989</v>
      </c>
      <c r="AI442" s="17"/>
      <c r="AJ442" s="17">
        <v>0.13703385520671901</v>
      </c>
      <c r="AK442" s="17">
        <v>0.141671949115794</v>
      </c>
      <c r="AL442" s="17">
        <v>3.3348091742346701E-2</v>
      </c>
      <c r="AM442" s="17">
        <v>6.7112663237874098E-2</v>
      </c>
      <c r="AN442" s="17">
        <v>0.111205153164082</v>
      </c>
      <c r="AO442" s="17"/>
      <c r="AP442" s="17">
        <v>0.149491578399532</v>
      </c>
      <c r="AQ442" s="17">
        <v>0.156124093264016</v>
      </c>
      <c r="AR442" s="17">
        <v>4.357273449784E-2</v>
      </c>
      <c r="AS442" s="17"/>
      <c r="AT442" s="17">
        <v>0.13033684338568399</v>
      </c>
      <c r="AU442" s="17">
        <v>0.10559633532225</v>
      </c>
      <c r="AV442" s="17"/>
      <c r="AW442" s="17">
        <v>0.131043626426668</v>
      </c>
      <c r="AX442" s="17">
        <v>0.120451438158673</v>
      </c>
    </row>
    <row r="443" spans="2:50" x14ac:dyDescent="0.35">
      <c r="B443" t="s">
        <v>236</v>
      </c>
      <c r="C443" s="17">
        <v>0.38555887696747798</v>
      </c>
      <c r="D443" s="17">
        <v>0.39593070708911698</v>
      </c>
      <c r="E443" s="17">
        <v>0.37734852902216798</v>
      </c>
      <c r="F443" s="17"/>
      <c r="G443" s="17">
        <v>0.284753126786017</v>
      </c>
      <c r="H443" s="17">
        <v>0.37872623313614101</v>
      </c>
      <c r="I443" s="17">
        <v>0.43502521320571302</v>
      </c>
      <c r="J443" s="17">
        <v>0.40742713066182001</v>
      </c>
      <c r="K443" s="17">
        <v>0.32856819751556898</v>
      </c>
      <c r="L443" s="17">
        <v>0.42424236877117499</v>
      </c>
      <c r="M443" s="17"/>
      <c r="N443" s="17">
        <v>0.41930497737887201</v>
      </c>
      <c r="O443" s="17">
        <v>0.36177599732919302</v>
      </c>
      <c r="P443" s="17">
        <v>0.39953212884440598</v>
      </c>
      <c r="Q443" s="17">
        <v>0.36192747089740601</v>
      </c>
      <c r="R443" s="17"/>
      <c r="S443" s="17">
        <v>0.376220116440804</v>
      </c>
      <c r="T443" s="17">
        <v>0.39203620836897202</v>
      </c>
      <c r="U443" s="17">
        <v>0.332436811221136</v>
      </c>
      <c r="V443" s="17">
        <v>0.33405678107174203</v>
      </c>
      <c r="W443" s="17">
        <v>0.36965080578016601</v>
      </c>
      <c r="X443" s="17">
        <v>0.54258261769513405</v>
      </c>
      <c r="Y443" s="17">
        <v>0.341339856893839</v>
      </c>
      <c r="Z443" s="17">
        <v>0.42912612368036401</v>
      </c>
      <c r="AA443" s="17">
        <v>0.37485243319433897</v>
      </c>
      <c r="AB443" s="17" t="s">
        <v>74</v>
      </c>
      <c r="AC443" s="17" t="s">
        <v>74</v>
      </c>
      <c r="AD443" s="17" t="s">
        <v>74</v>
      </c>
      <c r="AE443" s="17"/>
      <c r="AF443" s="17">
        <v>0.432239403298394</v>
      </c>
      <c r="AG443" s="17">
        <v>0.36200360320887198</v>
      </c>
      <c r="AH443" s="17">
        <v>0.367042680391784</v>
      </c>
      <c r="AI443" s="17"/>
      <c r="AJ443" s="17">
        <v>0.42749910535656499</v>
      </c>
      <c r="AK443" s="17">
        <v>0.31764369449619201</v>
      </c>
      <c r="AL443" s="17">
        <v>0.43271202353364102</v>
      </c>
      <c r="AM443" s="17">
        <v>0.43777551193490999</v>
      </c>
      <c r="AN443" s="17">
        <v>0.36895308861006998</v>
      </c>
      <c r="AO443" s="17"/>
      <c r="AP443" s="17">
        <v>0.488346556090065</v>
      </c>
      <c r="AQ443" s="17">
        <v>0.33304211653242399</v>
      </c>
      <c r="AR443" s="17">
        <v>0.38144189393130001</v>
      </c>
      <c r="AS443" s="17"/>
      <c r="AT443" s="17">
        <v>0.40433400656482499</v>
      </c>
      <c r="AU443" s="17">
        <v>0.34578688782835498</v>
      </c>
      <c r="AV443" s="17"/>
      <c r="AW443" s="17">
        <v>0.41805061174545299</v>
      </c>
      <c r="AX443" s="17">
        <v>0.37525718180941697</v>
      </c>
    </row>
    <row r="444" spans="2:50" x14ac:dyDescent="0.35">
      <c r="B444" t="s">
        <v>237</v>
      </c>
      <c r="C444" s="17">
        <v>0.23250851232747299</v>
      </c>
      <c r="D444" s="17">
        <v>0.226503485219166</v>
      </c>
      <c r="E444" s="17">
        <v>0.23900999310902701</v>
      </c>
      <c r="F444" s="17"/>
      <c r="G444" s="17">
        <v>0.31231244711463102</v>
      </c>
      <c r="H444" s="17">
        <v>0.20770710092835501</v>
      </c>
      <c r="I444" s="17">
        <v>0.182802528702811</v>
      </c>
      <c r="J444" s="17">
        <v>0.239404245805837</v>
      </c>
      <c r="K444" s="17">
        <v>0.228029444664198</v>
      </c>
      <c r="L444" s="17">
        <v>0.24772514697143999</v>
      </c>
      <c r="M444" s="17"/>
      <c r="N444" s="17">
        <v>0.23642383672951101</v>
      </c>
      <c r="O444" s="17">
        <v>0.26500783405946898</v>
      </c>
      <c r="P444" s="17">
        <v>0.21396951402891001</v>
      </c>
      <c r="Q444" s="17">
        <v>0.21366433881938199</v>
      </c>
      <c r="R444" s="17"/>
      <c r="S444" s="17">
        <v>0.268190360230114</v>
      </c>
      <c r="T444" s="17">
        <v>0.20400086875411899</v>
      </c>
      <c r="U444" s="17">
        <v>0.26952422625929801</v>
      </c>
      <c r="V444" s="17">
        <v>0.237320336987736</v>
      </c>
      <c r="W444" s="17">
        <v>0.28601431178449599</v>
      </c>
      <c r="X444" s="17">
        <v>0.122886713563483</v>
      </c>
      <c r="Y444" s="17">
        <v>0.26901044237669702</v>
      </c>
      <c r="Z444" s="17">
        <v>0.281253433605342</v>
      </c>
      <c r="AA444" s="17">
        <v>0.19926929814573599</v>
      </c>
      <c r="AB444" s="17" t="s">
        <v>74</v>
      </c>
      <c r="AC444" s="17" t="s">
        <v>74</v>
      </c>
      <c r="AD444" s="17" t="s">
        <v>74</v>
      </c>
      <c r="AE444" s="17"/>
      <c r="AF444" s="17">
        <v>0.180880881988566</v>
      </c>
      <c r="AG444" s="17">
        <v>0.27531285789669901</v>
      </c>
      <c r="AH444" s="17">
        <v>0.20697053785255801</v>
      </c>
      <c r="AI444" s="17"/>
      <c r="AJ444" s="17">
        <v>0.211288301975498</v>
      </c>
      <c r="AK444" s="17">
        <v>0.24327345474519199</v>
      </c>
      <c r="AL444" s="17">
        <v>0.26864881375430799</v>
      </c>
      <c r="AM444" s="17">
        <v>0.141404368761813</v>
      </c>
      <c r="AN444" s="17">
        <v>0.23948811752645899</v>
      </c>
      <c r="AO444" s="17"/>
      <c r="AP444" s="17">
        <v>0.19465036061982399</v>
      </c>
      <c r="AQ444" s="17">
        <v>0.24775669519473301</v>
      </c>
      <c r="AR444" s="17">
        <v>0.37158300405752298</v>
      </c>
      <c r="AS444" s="17"/>
      <c r="AT444" s="17">
        <v>0.22391823422230001</v>
      </c>
      <c r="AU444" s="17">
        <v>0.25167898612221001</v>
      </c>
      <c r="AV444" s="17"/>
      <c r="AW444" s="17">
        <v>0.21256201683769699</v>
      </c>
      <c r="AX444" s="17">
        <v>0.238832665759458</v>
      </c>
    </row>
    <row r="445" spans="2:50" x14ac:dyDescent="0.35">
      <c r="B445" t="s">
        <v>238</v>
      </c>
      <c r="C445" s="17">
        <v>7.6314986773489205E-2</v>
      </c>
      <c r="D445" s="17">
        <v>5.56659463748857E-2</v>
      </c>
      <c r="E445" s="17">
        <v>9.2062147525482196E-2</v>
      </c>
      <c r="F445" s="17"/>
      <c r="G445" s="17">
        <v>8.8644643678455606E-2</v>
      </c>
      <c r="H445" s="17">
        <v>0.10410057361240101</v>
      </c>
      <c r="I445" s="17">
        <v>8.56072355958028E-2</v>
      </c>
      <c r="J445" s="17">
        <v>7.9968504729049497E-2</v>
      </c>
      <c r="K445" s="17">
        <v>8.4792227802051104E-2</v>
      </c>
      <c r="L445" s="17">
        <v>3.5662231132439597E-2</v>
      </c>
      <c r="M445" s="17"/>
      <c r="N445" s="17">
        <v>8.4932485087366796E-2</v>
      </c>
      <c r="O445" s="17">
        <v>8.4205487320129196E-2</v>
      </c>
      <c r="P445" s="17">
        <v>3.9100214609794702E-2</v>
      </c>
      <c r="Q445" s="17">
        <v>8.8477316150341295E-2</v>
      </c>
      <c r="R445" s="17"/>
      <c r="S445" s="17">
        <v>7.3613951398711894E-2</v>
      </c>
      <c r="T445" s="17">
        <v>9.7581011944689697E-2</v>
      </c>
      <c r="U445" s="17">
        <v>8.8895328046292105E-2</v>
      </c>
      <c r="V445" s="17">
        <v>8.1095226043633006E-2</v>
      </c>
      <c r="W445" s="17">
        <v>5.1113041208479502E-2</v>
      </c>
      <c r="X445" s="17">
        <v>0.10216569717245901</v>
      </c>
      <c r="Y445" s="17">
        <v>6.03684493400947E-2</v>
      </c>
      <c r="Z445" s="17">
        <v>3.0686450945779799E-2</v>
      </c>
      <c r="AA445" s="17">
        <v>6.3969164153585306E-2</v>
      </c>
      <c r="AB445" s="17" t="s">
        <v>74</v>
      </c>
      <c r="AC445" s="17" t="s">
        <v>74</v>
      </c>
      <c r="AD445" s="17" t="s">
        <v>74</v>
      </c>
      <c r="AE445" s="17"/>
      <c r="AF445" s="17">
        <v>6.5925849283827595E-2</v>
      </c>
      <c r="AG445" s="17">
        <v>8.2017445609835898E-2</v>
      </c>
      <c r="AH445" s="17">
        <v>6.6829334151019396E-2</v>
      </c>
      <c r="AI445" s="17"/>
      <c r="AJ445" s="17">
        <v>4.4131787164431301E-2</v>
      </c>
      <c r="AK445" s="17">
        <v>0.12475370457947201</v>
      </c>
      <c r="AL445" s="17">
        <v>4.5236600307321101E-2</v>
      </c>
      <c r="AM445" s="17">
        <v>5.51811246125797E-2</v>
      </c>
      <c r="AN445" s="17">
        <v>9.1236642312450503E-2</v>
      </c>
      <c r="AO445" s="17"/>
      <c r="AP445" s="17">
        <v>2.4912439723652799E-2</v>
      </c>
      <c r="AQ445" s="17">
        <v>0.10718814798637</v>
      </c>
      <c r="AR445" s="17">
        <v>4.5004397293809999E-2</v>
      </c>
      <c r="AS445" s="17"/>
      <c r="AT445" s="17">
        <v>6.7142789975436698E-2</v>
      </c>
      <c r="AU445" s="17">
        <v>9.5911250515433796E-2</v>
      </c>
      <c r="AV445" s="17"/>
      <c r="AW445" s="17">
        <v>8.7419106794810103E-2</v>
      </c>
      <c r="AX445" s="17">
        <v>7.2794360366809904E-2</v>
      </c>
    </row>
    <row r="446" spans="2:50" x14ac:dyDescent="0.35">
      <c r="B446" t="s">
        <v>70</v>
      </c>
      <c r="C446" s="17">
        <v>0.18261632018004401</v>
      </c>
      <c r="D446" s="17">
        <v>0.18315748824133399</v>
      </c>
      <c r="E446" s="17">
        <v>0.182811166802471</v>
      </c>
      <c r="F446" s="17"/>
      <c r="G446" s="17">
        <v>0.10901642838282501</v>
      </c>
      <c r="H446" s="17">
        <v>0.133599557768457</v>
      </c>
      <c r="I446" s="17">
        <v>0.142741438550747</v>
      </c>
      <c r="J446" s="17">
        <v>0.18280589811966599</v>
      </c>
      <c r="K446" s="17">
        <v>0.25987339405081</v>
      </c>
      <c r="L446" s="17">
        <v>0.22630522391847399</v>
      </c>
      <c r="M446" s="17"/>
      <c r="N446" s="17">
        <v>0.16743612462350899</v>
      </c>
      <c r="O446" s="17">
        <v>0.18257635103455</v>
      </c>
      <c r="P446" s="17">
        <v>0.20582389593063899</v>
      </c>
      <c r="Q446" s="17">
        <v>0.17715132118049301</v>
      </c>
      <c r="R446" s="17"/>
      <c r="S446" s="17">
        <v>0.14285039280460801</v>
      </c>
      <c r="T446" s="17">
        <v>0.18371707164933601</v>
      </c>
      <c r="U446" s="17">
        <v>0.22863009102861001</v>
      </c>
      <c r="V446" s="17">
        <v>0.22492038446243701</v>
      </c>
      <c r="W446" s="17">
        <v>0.16006113067275499</v>
      </c>
      <c r="X446" s="17">
        <v>0.123940812291759</v>
      </c>
      <c r="Y446" s="17">
        <v>0.222680976990693</v>
      </c>
      <c r="Z446" s="17">
        <v>0.109508520588143</v>
      </c>
      <c r="AA446" s="17">
        <v>0.21665271945828801</v>
      </c>
      <c r="AB446" s="17" t="s">
        <v>74</v>
      </c>
      <c r="AC446" s="17" t="s">
        <v>74</v>
      </c>
      <c r="AD446" s="17" t="s">
        <v>74</v>
      </c>
      <c r="AE446" s="17"/>
      <c r="AF446" s="17">
        <v>0.206073409035233</v>
      </c>
      <c r="AG446" s="17">
        <v>0.165389921956279</v>
      </c>
      <c r="AH446" s="17">
        <v>0.187813600319649</v>
      </c>
      <c r="AI446" s="17"/>
      <c r="AJ446" s="17">
        <v>0.180046950296787</v>
      </c>
      <c r="AK446" s="17">
        <v>0.172657197063351</v>
      </c>
      <c r="AL446" s="17">
        <v>0.22005447066238301</v>
      </c>
      <c r="AM446" s="17">
        <v>0.29852633145282298</v>
      </c>
      <c r="AN446" s="17">
        <v>0.18911699838693799</v>
      </c>
      <c r="AO446" s="17"/>
      <c r="AP446" s="17">
        <v>0.142599065166926</v>
      </c>
      <c r="AQ446" s="17">
        <v>0.15588894702245701</v>
      </c>
      <c r="AR446" s="17">
        <v>0.15839797021952701</v>
      </c>
      <c r="AS446" s="17"/>
      <c r="AT446" s="17">
        <v>0.174268125851754</v>
      </c>
      <c r="AU446" s="17">
        <v>0.20102654021175201</v>
      </c>
      <c r="AV446" s="17"/>
      <c r="AW446" s="17">
        <v>0.150924638195372</v>
      </c>
      <c r="AX446" s="17">
        <v>0.19266435390564099</v>
      </c>
    </row>
    <row r="447" spans="2:50"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row>
    <row r="448" spans="2:50" x14ac:dyDescent="0.35">
      <c r="B448" s="6" t="s">
        <v>250</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row>
    <row r="449" spans="2:50" x14ac:dyDescent="0.35">
      <c r="B449" s="24" t="s">
        <v>76</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row>
    <row r="450" spans="2:50" x14ac:dyDescent="0.35">
      <c r="B450" t="s">
        <v>235</v>
      </c>
      <c r="C450" s="17">
        <v>0.13278844536710099</v>
      </c>
      <c r="D450" s="17">
        <v>0.14307736600262899</v>
      </c>
      <c r="E450" s="17">
        <v>0.12368609455016701</v>
      </c>
      <c r="F450" s="17"/>
      <c r="G450" s="17">
        <v>0.15792658027902001</v>
      </c>
      <c r="H450" s="17">
        <v>0.22568032997097001</v>
      </c>
      <c r="I450" s="17">
        <v>0.16540364345498301</v>
      </c>
      <c r="J450" s="17">
        <v>5.9640234015436798E-2</v>
      </c>
      <c r="K450" s="17">
        <v>0.12212108886010099</v>
      </c>
      <c r="L450" s="17">
        <v>9.0983072137623397E-2</v>
      </c>
      <c r="M450" s="17"/>
      <c r="N450" s="17">
        <v>0.11168708044374299</v>
      </c>
      <c r="O450" s="17">
        <v>8.7438286424630599E-2</v>
      </c>
      <c r="P450" s="17">
        <v>0.196909994454044</v>
      </c>
      <c r="Q450" s="17">
        <v>0.14779782777226599</v>
      </c>
      <c r="R450" s="17"/>
      <c r="S450" s="17">
        <v>0.165770996907185</v>
      </c>
      <c r="T450" s="17">
        <v>0.13361354876210799</v>
      </c>
      <c r="U450" s="17">
        <v>0.12561998937885399</v>
      </c>
      <c r="V450" s="17">
        <v>0.113780249156578</v>
      </c>
      <c r="W450" s="17">
        <v>0.107461047783001</v>
      </c>
      <c r="X450" s="17">
        <v>0.12899275818377001</v>
      </c>
      <c r="Y450" s="17">
        <v>0.138143120924202</v>
      </c>
      <c r="Z450" s="17">
        <v>0.101098743086668</v>
      </c>
      <c r="AA450" s="17">
        <v>0.141426996561302</v>
      </c>
      <c r="AB450" s="17" t="s">
        <v>74</v>
      </c>
      <c r="AC450" s="17" t="s">
        <v>74</v>
      </c>
      <c r="AD450" s="17" t="s">
        <v>74</v>
      </c>
      <c r="AE450" s="17"/>
      <c r="AF450" s="17">
        <v>0.113873814272883</v>
      </c>
      <c r="AG450" s="17">
        <v>0.119387215949144</v>
      </c>
      <c r="AH450" s="17">
        <v>0.230443457572617</v>
      </c>
      <c r="AI450" s="17"/>
      <c r="AJ450" s="17">
        <v>0.13762395683305401</v>
      </c>
      <c r="AK450" s="17">
        <v>0.150067473955286</v>
      </c>
      <c r="AL450" s="17">
        <v>7.3640192668810805E-2</v>
      </c>
      <c r="AM450" s="17">
        <v>6.7112663237874098E-2</v>
      </c>
      <c r="AN450" s="17">
        <v>0.16469785400869699</v>
      </c>
      <c r="AO450" s="17"/>
      <c r="AP450" s="17">
        <v>0.16885577813674699</v>
      </c>
      <c r="AQ450" s="17">
        <v>0.14639954041691799</v>
      </c>
      <c r="AR450" s="17">
        <v>5.8866663376631802E-2</v>
      </c>
      <c r="AS450" s="17"/>
      <c r="AT450" s="17">
        <v>0.14680268359263099</v>
      </c>
      <c r="AU450" s="17">
        <v>0.10144630319574401</v>
      </c>
      <c r="AV450" s="17"/>
      <c r="AW450" s="17">
        <v>0.16005999347723401</v>
      </c>
      <c r="AX450" s="17">
        <v>0.124141841021758</v>
      </c>
    </row>
    <row r="451" spans="2:50" x14ac:dyDescent="0.35">
      <c r="B451" t="s">
        <v>236</v>
      </c>
      <c r="C451" s="17">
        <v>0.40948862623907101</v>
      </c>
      <c r="D451" s="17">
        <v>0.42548418533842702</v>
      </c>
      <c r="E451" s="17">
        <v>0.39611651810966703</v>
      </c>
      <c r="F451" s="17"/>
      <c r="G451" s="17">
        <v>0.37314494942557802</v>
      </c>
      <c r="H451" s="17">
        <v>0.359779119502801</v>
      </c>
      <c r="I451" s="17">
        <v>0.423305602876211</v>
      </c>
      <c r="J451" s="17">
        <v>0.46900664015812998</v>
      </c>
      <c r="K451" s="17">
        <v>0.32389035149918699</v>
      </c>
      <c r="L451" s="17">
        <v>0.4679235563745</v>
      </c>
      <c r="M451" s="17"/>
      <c r="N451" s="17">
        <v>0.44422538288651198</v>
      </c>
      <c r="O451" s="17">
        <v>0.43647716275553899</v>
      </c>
      <c r="P451" s="17">
        <v>0.38801097299912501</v>
      </c>
      <c r="Q451" s="17">
        <v>0.36789084116959098</v>
      </c>
      <c r="R451" s="17"/>
      <c r="S451" s="17">
        <v>0.361794390737182</v>
      </c>
      <c r="T451" s="17">
        <v>0.38112935167436501</v>
      </c>
      <c r="U451" s="17">
        <v>0.39170664218302798</v>
      </c>
      <c r="V451" s="17">
        <v>0.45149922711685297</v>
      </c>
      <c r="W451" s="17">
        <v>0.43632203416000598</v>
      </c>
      <c r="X451" s="17">
        <v>0.40920936146987003</v>
      </c>
      <c r="Y451" s="17">
        <v>0.40537071779351502</v>
      </c>
      <c r="Z451" s="17">
        <v>0.470112322314088</v>
      </c>
      <c r="AA451" s="17">
        <v>0.44370479110022398</v>
      </c>
      <c r="AB451" s="17" t="s">
        <v>74</v>
      </c>
      <c r="AC451" s="17" t="s">
        <v>74</v>
      </c>
      <c r="AD451" s="17" t="s">
        <v>74</v>
      </c>
      <c r="AE451" s="17"/>
      <c r="AF451" s="17">
        <v>0.45351680691538898</v>
      </c>
      <c r="AG451" s="17">
        <v>0.40851835892541299</v>
      </c>
      <c r="AH451" s="17">
        <v>0.37910197365702603</v>
      </c>
      <c r="AI451" s="17"/>
      <c r="AJ451" s="17">
        <v>0.46167565763681501</v>
      </c>
      <c r="AK451" s="17">
        <v>0.35211852090676299</v>
      </c>
      <c r="AL451" s="17">
        <v>0.450593731731181</v>
      </c>
      <c r="AM451" s="17">
        <v>0.37024039623199401</v>
      </c>
      <c r="AN451" s="17">
        <v>0.38425551722655898</v>
      </c>
      <c r="AO451" s="17"/>
      <c r="AP451" s="17">
        <v>0.44866262796247403</v>
      </c>
      <c r="AQ451" s="17">
        <v>0.38793521062273101</v>
      </c>
      <c r="AR451" s="17">
        <v>0.49094561102926498</v>
      </c>
      <c r="AS451" s="17"/>
      <c r="AT451" s="17">
        <v>0.42152485908780402</v>
      </c>
      <c r="AU451" s="17">
        <v>0.38395103941214498</v>
      </c>
      <c r="AV451" s="17"/>
      <c r="AW451" s="17">
        <v>0.431370810295435</v>
      </c>
      <c r="AX451" s="17">
        <v>0.40255075138931101</v>
      </c>
    </row>
    <row r="452" spans="2:50" x14ac:dyDescent="0.35">
      <c r="B452" t="s">
        <v>237</v>
      </c>
      <c r="C452" s="17">
        <v>0.18820796783296601</v>
      </c>
      <c r="D452" s="17">
        <v>0.20454799684553401</v>
      </c>
      <c r="E452" s="17">
        <v>0.17366538359973399</v>
      </c>
      <c r="F452" s="17"/>
      <c r="G452" s="17">
        <v>0.234683216648333</v>
      </c>
      <c r="H452" s="17">
        <v>0.19967679581477499</v>
      </c>
      <c r="I452" s="17">
        <v>0.185232174269788</v>
      </c>
      <c r="J452" s="17">
        <v>0.16735934356547799</v>
      </c>
      <c r="K452" s="17">
        <v>0.19452620728415301</v>
      </c>
      <c r="L452" s="17">
        <v>0.17178059244812599</v>
      </c>
      <c r="M452" s="17"/>
      <c r="N452" s="17">
        <v>0.20689707549693501</v>
      </c>
      <c r="O452" s="17">
        <v>0.23422504605717001</v>
      </c>
      <c r="P452" s="17">
        <v>0.14396082669426899</v>
      </c>
      <c r="Q452" s="17">
        <v>0.15755041458654501</v>
      </c>
      <c r="R452" s="17"/>
      <c r="S452" s="17">
        <v>0.17966732378082501</v>
      </c>
      <c r="T452" s="17">
        <v>0.18108848346560899</v>
      </c>
      <c r="U452" s="17">
        <v>0.189414617021784</v>
      </c>
      <c r="V452" s="17">
        <v>0.119843748385711</v>
      </c>
      <c r="W452" s="17">
        <v>0.23605558230644599</v>
      </c>
      <c r="X452" s="17">
        <v>0.261330796845828</v>
      </c>
      <c r="Y452" s="17">
        <v>0.16201281995344999</v>
      </c>
      <c r="Z452" s="17">
        <v>0.23019159802601</v>
      </c>
      <c r="AA452" s="17">
        <v>0.177598113137372</v>
      </c>
      <c r="AB452" s="17" t="s">
        <v>74</v>
      </c>
      <c r="AC452" s="17" t="s">
        <v>74</v>
      </c>
      <c r="AD452" s="17" t="s">
        <v>74</v>
      </c>
      <c r="AE452" s="17"/>
      <c r="AF452" s="17">
        <v>0.15169143612032801</v>
      </c>
      <c r="AG452" s="17">
        <v>0.230120232327992</v>
      </c>
      <c r="AH452" s="17">
        <v>0.12813547234254799</v>
      </c>
      <c r="AI452" s="17"/>
      <c r="AJ452" s="17">
        <v>0.169658218384449</v>
      </c>
      <c r="AK452" s="17">
        <v>0.220033252747528</v>
      </c>
      <c r="AL452" s="17">
        <v>0.190180547943061</v>
      </c>
      <c r="AM452" s="17">
        <v>0.141404368761813</v>
      </c>
      <c r="AN452" s="17">
        <v>0.152354974363865</v>
      </c>
      <c r="AO452" s="17"/>
      <c r="AP452" s="17">
        <v>0.18950955114404</v>
      </c>
      <c r="AQ452" s="17">
        <v>0.210212896316579</v>
      </c>
      <c r="AR452" s="17">
        <v>0.23547289476326799</v>
      </c>
      <c r="AS452" s="17"/>
      <c r="AT452" s="17">
        <v>0.18432205317174499</v>
      </c>
      <c r="AU452" s="17">
        <v>0.19730144906416799</v>
      </c>
      <c r="AV452" s="17"/>
      <c r="AW452" s="17">
        <v>0.199024526765222</v>
      </c>
      <c r="AX452" s="17">
        <v>0.184778514356852</v>
      </c>
    </row>
    <row r="453" spans="2:50" x14ac:dyDescent="0.35">
      <c r="B453" t="s">
        <v>238</v>
      </c>
      <c r="C453" s="17">
        <v>5.3903505307633798E-2</v>
      </c>
      <c r="D453" s="17">
        <v>4.8786724509390797E-2</v>
      </c>
      <c r="E453" s="17">
        <v>5.5054886235439401E-2</v>
      </c>
      <c r="F453" s="17"/>
      <c r="G453" s="17">
        <v>0.109920432429068</v>
      </c>
      <c r="H453" s="17">
        <v>5.54774254293465E-2</v>
      </c>
      <c r="I453" s="17">
        <v>6.2092813903459797E-2</v>
      </c>
      <c r="J453" s="17">
        <v>7.3441710946100996E-2</v>
      </c>
      <c r="K453" s="17">
        <v>2.8873785906547499E-2</v>
      </c>
      <c r="L453" s="17">
        <v>2.4948982495749599E-2</v>
      </c>
      <c r="M453" s="17"/>
      <c r="N453" s="17">
        <v>5.4681775829044703E-2</v>
      </c>
      <c r="O453" s="17">
        <v>4.4471828823940497E-2</v>
      </c>
      <c r="P453" s="17">
        <v>4.3135068637070603E-2</v>
      </c>
      <c r="Q453" s="17">
        <v>7.2920534161042397E-2</v>
      </c>
      <c r="R453" s="17"/>
      <c r="S453" s="17">
        <v>0.101133958917525</v>
      </c>
      <c r="T453" s="17">
        <v>7.9099227195865499E-2</v>
      </c>
      <c r="U453" s="17">
        <v>6.8642007018901996E-2</v>
      </c>
      <c r="V453" s="17">
        <v>2.69737168161122E-2</v>
      </c>
      <c r="W453" s="17">
        <v>2.96708736440238E-2</v>
      </c>
      <c r="X453" s="17">
        <v>0</v>
      </c>
      <c r="Y453" s="17">
        <v>5.3804001579848701E-2</v>
      </c>
      <c r="Z453" s="17">
        <v>3.5237768938920402E-2</v>
      </c>
      <c r="AA453" s="17">
        <v>4.3380483897756401E-2</v>
      </c>
      <c r="AB453" s="17" t="s">
        <v>74</v>
      </c>
      <c r="AC453" s="17" t="s">
        <v>74</v>
      </c>
      <c r="AD453" s="17" t="s">
        <v>74</v>
      </c>
      <c r="AE453" s="17"/>
      <c r="AF453" s="17">
        <v>4.1541860352328097E-2</v>
      </c>
      <c r="AG453" s="17">
        <v>4.3762305833673097E-2</v>
      </c>
      <c r="AH453" s="17">
        <v>6.4763920275961895E-2</v>
      </c>
      <c r="AI453" s="17"/>
      <c r="AJ453" s="17">
        <v>2.3477662455538201E-2</v>
      </c>
      <c r="AK453" s="17">
        <v>8.7724953900132796E-2</v>
      </c>
      <c r="AL453" s="17">
        <v>3.0317339262695499E-2</v>
      </c>
      <c r="AM453" s="17">
        <v>5.51811246125797E-2</v>
      </c>
      <c r="AN453" s="17">
        <v>7.0367817844929306E-2</v>
      </c>
      <c r="AO453" s="17"/>
      <c r="AP453" s="17">
        <v>1.2236769764537799E-2</v>
      </c>
      <c r="AQ453" s="17">
        <v>7.2512100522983E-2</v>
      </c>
      <c r="AR453" s="17">
        <v>1.92207264927922E-2</v>
      </c>
      <c r="AS453" s="17"/>
      <c r="AT453" s="17">
        <v>4.3477002723769698E-2</v>
      </c>
      <c r="AU453" s="17">
        <v>7.60128290020015E-2</v>
      </c>
      <c r="AV453" s="17"/>
      <c r="AW453" s="17">
        <v>4.5535048760214601E-2</v>
      </c>
      <c r="AX453" s="17">
        <v>5.6556773558285103E-2</v>
      </c>
    </row>
    <row r="454" spans="2:50" x14ac:dyDescent="0.35">
      <c r="B454" t="s">
        <v>70</v>
      </c>
      <c r="C454" s="17">
        <v>0.215611455253228</v>
      </c>
      <c r="D454" s="17">
        <v>0.17810372730401899</v>
      </c>
      <c r="E454" s="17">
        <v>0.25147711750499302</v>
      </c>
      <c r="F454" s="17"/>
      <c r="G454" s="17">
        <v>0.12432482121800099</v>
      </c>
      <c r="H454" s="17">
        <v>0.159386329282108</v>
      </c>
      <c r="I454" s="17">
        <v>0.163965765495557</v>
      </c>
      <c r="J454" s="17">
        <v>0.230552071314854</v>
      </c>
      <c r="K454" s="17">
        <v>0.330588566450011</v>
      </c>
      <c r="L454" s="17">
        <v>0.24436379654400101</v>
      </c>
      <c r="M454" s="17"/>
      <c r="N454" s="17">
        <v>0.18250868534376499</v>
      </c>
      <c r="O454" s="17">
        <v>0.19738767593872</v>
      </c>
      <c r="P454" s="17">
        <v>0.22798313721549099</v>
      </c>
      <c r="Q454" s="17">
        <v>0.253840382310556</v>
      </c>
      <c r="R454" s="17"/>
      <c r="S454" s="17">
        <v>0.191633329657283</v>
      </c>
      <c r="T454" s="17">
        <v>0.225069388902053</v>
      </c>
      <c r="U454" s="17">
        <v>0.22461674439743101</v>
      </c>
      <c r="V454" s="17">
        <v>0.28790305852474601</v>
      </c>
      <c r="W454" s="17">
        <v>0.19049046210652401</v>
      </c>
      <c r="X454" s="17">
        <v>0.200467083500532</v>
      </c>
      <c r="Y454" s="17">
        <v>0.240669339748985</v>
      </c>
      <c r="Z454" s="17">
        <v>0.163359567634314</v>
      </c>
      <c r="AA454" s="17">
        <v>0.193889615303345</v>
      </c>
      <c r="AB454" s="17" t="s">
        <v>74</v>
      </c>
      <c r="AC454" s="17" t="s">
        <v>74</v>
      </c>
      <c r="AD454" s="17" t="s">
        <v>74</v>
      </c>
      <c r="AE454" s="17"/>
      <c r="AF454" s="17">
        <v>0.23937608233907101</v>
      </c>
      <c r="AG454" s="17">
        <v>0.19821188696377801</v>
      </c>
      <c r="AH454" s="17">
        <v>0.19755517615184701</v>
      </c>
      <c r="AI454" s="17"/>
      <c r="AJ454" s="17">
        <v>0.20756450469014401</v>
      </c>
      <c r="AK454" s="17">
        <v>0.19005579849029</v>
      </c>
      <c r="AL454" s="17">
        <v>0.25526818839425203</v>
      </c>
      <c r="AM454" s="17">
        <v>0.36606144715574002</v>
      </c>
      <c r="AN454" s="17">
        <v>0.22832383655595001</v>
      </c>
      <c r="AO454" s="17"/>
      <c r="AP454" s="17">
        <v>0.18073527299220199</v>
      </c>
      <c r="AQ454" s="17">
        <v>0.18294025212078899</v>
      </c>
      <c r="AR454" s="17">
        <v>0.19549410433804301</v>
      </c>
      <c r="AS454" s="17"/>
      <c r="AT454" s="17">
        <v>0.20387340142405</v>
      </c>
      <c r="AU454" s="17">
        <v>0.24128837932594099</v>
      </c>
      <c r="AV454" s="17"/>
      <c r="AW454" s="17">
        <v>0.16400962070189501</v>
      </c>
      <c r="AX454" s="17">
        <v>0.231972119673794</v>
      </c>
    </row>
    <row r="455" spans="2:50"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row>
    <row r="456" spans="2:50" x14ac:dyDescent="0.35">
      <c r="B456" s="6" t="s">
        <v>251</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row>
    <row r="457" spans="2:50" x14ac:dyDescent="0.35">
      <c r="B457" s="24" t="s">
        <v>76</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row>
    <row r="458" spans="2:50" x14ac:dyDescent="0.35">
      <c r="B458" t="s">
        <v>235</v>
      </c>
      <c r="C458" s="17">
        <v>9.0783316053164795E-2</v>
      </c>
      <c r="D458" s="17">
        <v>8.4937751584549401E-2</v>
      </c>
      <c r="E458" s="17">
        <v>9.6592270025661703E-2</v>
      </c>
      <c r="F458" s="17"/>
      <c r="G458" s="17">
        <v>0.103779912413048</v>
      </c>
      <c r="H458" s="17">
        <v>0.14243121173185699</v>
      </c>
      <c r="I458" s="17">
        <v>0.130532967415981</v>
      </c>
      <c r="J458" s="17">
        <v>4.6124454774895497E-2</v>
      </c>
      <c r="K458" s="17">
        <v>8.2472323913607704E-2</v>
      </c>
      <c r="L458" s="17">
        <v>5.7297006032365899E-2</v>
      </c>
      <c r="M458" s="17"/>
      <c r="N458" s="17">
        <v>7.6046682966872295E-2</v>
      </c>
      <c r="O458" s="17">
        <v>5.6344619899563297E-2</v>
      </c>
      <c r="P458" s="17">
        <v>0.127365183747987</v>
      </c>
      <c r="Q458" s="17">
        <v>0.111298730537606</v>
      </c>
      <c r="R458" s="17"/>
      <c r="S458" s="17">
        <v>0.125256795567943</v>
      </c>
      <c r="T458" s="17">
        <v>7.9408451913220005E-2</v>
      </c>
      <c r="U458" s="17">
        <v>7.6168749557764898E-2</v>
      </c>
      <c r="V458" s="17">
        <v>7.7110727108081006E-2</v>
      </c>
      <c r="W458" s="17">
        <v>9.8163525024477699E-2</v>
      </c>
      <c r="X458" s="17">
        <v>0.10493392145265</v>
      </c>
      <c r="Y458" s="17">
        <v>7.3602435652467199E-2</v>
      </c>
      <c r="Z458" s="17">
        <v>0.10904311024223801</v>
      </c>
      <c r="AA458" s="17">
        <v>7.6340147723486906E-2</v>
      </c>
      <c r="AB458" s="17" t="s">
        <v>74</v>
      </c>
      <c r="AC458" s="17" t="s">
        <v>74</v>
      </c>
      <c r="AD458" s="17" t="s">
        <v>74</v>
      </c>
      <c r="AE458" s="17"/>
      <c r="AF458" s="17">
        <v>9.91409413905361E-2</v>
      </c>
      <c r="AG458" s="17">
        <v>7.70124689238008E-2</v>
      </c>
      <c r="AH458" s="17">
        <v>0.13360835642569899</v>
      </c>
      <c r="AI458" s="17"/>
      <c r="AJ458" s="17">
        <v>9.2696970781370597E-2</v>
      </c>
      <c r="AK458" s="17">
        <v>0.12113434389234599</v>
      </c>
      <c r="AL458" s="17">
        <v>2.0162627181126099E-2</v>
      </c>
      <c r="AM458" s="17">
        <v>0.133891896104606</v>
      </c>
      <c r="AN458" s="17">
        <v>9.0166071036129003E-2</v>
      </c>
      <c r="AO458" s="17"/>
      <c r="AP458" s="17">
        <v>0.103577051124796</v>
      </c>
      <c r="AQ458" s="17">
        <v>0.11269698987445601</v>
      </c>
      <c r="AR458" s="17">
        <v>1.6731593297095899E-2</v>
      </c>
      <c r="AS458" s="17"/>
      <c r="AT458" s="17">
        <v>0.11018521522377001</v>
      </c>
      <c r="AU458" s="17">
        <v>4.7944838654712003E-2</v>
      </c>
      <c r="AV458" s="17"/>
      <c r="AW458" s="17">
        <v>0.122405508157636</v>
      </c>
      <c r="AX458" s="17">
        <v>8.0757314501819805E-2</v>
      </c>
    </row>
    <row r="459" spans="2:50" x14ac:dyDescent="0.35">
      <c r="B459" t="s">
        <v>236</v>
      </c>
      <c r="C459" s="17">
        <v>0.40610120134892802</v>
      </c>
      <c r="D459" s="17">
        <v>0.44594227409606402</v>
      </c>
      <c r="E459" s="17">
        <v>0.37044025538532899</v>
      </c>
      <c r="F459" s="17"/>
      <c r="G459" s="17">
        <v>0.39340373929537997</v>
      </c>
      <c r="H459" s="17">
        <v>0.45334122687480299</v>
      </c>
      <c r="I459" s="17">
        <v>0.44133954433307099</v>
      </c>
      <c r="J459" s="17">
        <v>0.41124397206389102</v>
      </c>
      <c r="K459" s="17">
        <v>0.31232411298294299</v>
      </c>
      <c r="L459" s="17">
        <v>0.41312331409484998</v>
      </c>
      <c r="M459" s="17"/>
      <c r="N459" s="17">
        <v>0.419208649758672</v>
      </c>
      <c r="O459" s="17">
        <v>0.42673022622357598</v>
      </c>
      <c r="P459" s="17">
        <v>0.43109009637388301</v>
      </c>
      <c r="Q459" s="17">
        <v>0.35355939100054801</v>
      </c>
      <c r="R459" s="17"/>
      <c r="S459" s="17">
        <v>0.39328422203749502</v>
      </c>
      <c r="T459" s="17">
        <v>0.39297997139462998</v>
      </c>
      <c r="U459" s="17">
        <v>0.36137798675514299</v>
      </c>
      <c r="V459" s="17">
        <v>0.41100477895259502</v>
      </c>
      <c r="W459" s="17">
        <v>0.38503560235698497</v>
      </c>
      <c r="X459" s="17">
        <v>0.46311028992176501</v>
      </c>
      <c r="Y459" s="17">
        <v>0.37857133956842498</v>
      </c>
      <c r="Z459" s="17">
        <v>0.44198336455308102</v>
      </c>
      <c r="AA459" s="17">
        <v>0.44425535835519298</v>
      </c>
      <c r="AB459" s="17" t="s">
        <v>74</v>
      </c>
      <c r="AC459" s="17" t="s">
        <v>74</v>
      </c>
      <c r="AD459" s="17" t="s">
        <v>74</v>
      </c>
      <c r="AE459" s="17"/>
      <c r="AF459" s="17">
        <v>0.42152321662874997</v>
      </c>
      <c r="AG459" s="17">
        <v>0.40058784731888197</v>
      </c>
      <c r="AH459" s="17">
        <v>0.425853299932693</v>
      </c>
      <c r="AI459" s="17"/>
      <c r="AJ459" s="17">
        <v>0.45339700023282598</v>
      </c>
      <c r="AK459" s="17">
        <v>0.34463426811744502</v>
      </c>
      <c r="AL459" s="17">
        <v>0.47706560075216098</v>
      </c>
      <c r="AM459" s="17">
        <v>0.33344750039092003</v>
      </c>
      <c r="AN459" s="17">
        <v>0.39769312388049899</v>
      </c>
      <c r="AO459" s="17"/>
      <c r="AP459" s="17">
        <v>0.53514734232976802</v>
      </c>
      <c r="AQ459" s="17">
        <v>0.38591162195116702</v>
      </c>
      <c r="AR459" s="17">
        <v>0.46929684444862002</v>
      </c>
      <c r="AS459" s="17"/>
      <c r="AT459" s="17">
        <v>0.42023828215784698</v>
      </c>
      <c r="AU459" s="17">
        <v>0.37614672040601799</v>
      </c>
      <c r="AV459" s="17"/>
      <c r="AW459" s="17">
        <v>0.44599424167919999</v>
      </c>
      <c r="AX459" s="17">
        <v>0.39345287883802199</v>
      </c>
    </row>
    <row r="460" spans="2:50" x14ac:dyDescent="0.35">
      <c r="B460" t="s">
        <v>237</v>
      </c>
      <c r="C460" s="17">
        <v>0.171097424115743</v>
      </c>
      <c r="D460" s="17">
        <v>0.176998338238361</v>
      </c>
      <c r="E460" s="17">
        <v>0.16624115959918101</v>
      </c>
      <c r="F460" s="17"/>
      <c r="G460" s="17">
        <v>0.213701831084051</v>
      </c>
      <c r="H460" s="17">
        <v>0.160447343250532</v>
      </c>
      <c r="I460" s="17">
        <v>0.18316022669113999</v>
      </c>
      <c r="J460" s="17">
        <v>0.191315261643318</v>
      </c>
      <c r="K460" s="17">
        <v>0.146118369517624</v>
      </c>
      <c r="L460" s="17">
        <v>0.15379637750044101</v>
      </c>
      <c r="M460" s="17"/>
      <c r="N460" s="17">
        <v>0.19264172428423701</v>
      </c>
      <c r="O460" s="17">
        <v>0.206710712094719</v>
      </c>
      <c r="P460" s="17">
        <v>0.12624078775059899</v>
      </c>
      <c r="Q460" s="17">
        <v>0.15241899316681101</v>
      </c>
      <c r="R460" s="17"/>
      <c r="S460" s="17">
        <v>0.18232430176574799</v>
      </c>
      <c r="T460" s="17">
        <v>0.174212417153324</v>
      </c>
      <c r="U460" s="17">
        <v>0.15176704037879299</v>
      </c>
      <c r="V460" s="17">
        <v>0.121769161563864</v>
      </c>
      <c r="W460" s="17">
        <v>0.180297206441727</v>
      </c>
      <c r="X460" s="17">
        <v>0.20997073062056201</v>
      </c>
      <c r="Y460" s="17">
        <v>0.15995950631931799</v>
      </c>
      <c r="Z460" s="17">
        <v>0.20163555445203801</v>
      </c>
      <c r="AA460" s="17">
        <v>0.170115341822455</v>
      </c>
      <c r="AB460" s="17" t="s">
        <v>74</v>
      </c>
      <c r="AC460" s="17" t="s">
        <v>74</v>
      </c>
      <c r="AD460" s="17" t="s">
        <v>74</v>
      </c>
      <c r="AE460" s="17"/>
      <c r="AF460" s="17">
        <v>0.15439293303232099</v>
      </c>
      <c r="AG460" s="17">
        <v>0.19355951869657301</v>
      </c>
      <c r="AH460" s="17">
        <v>0.11467707264992601</v>
      </c>
      <c r="AI460" s="17"/>
      <c r="AJ460" s="17">
        <v>0.14733841874928499</v>
      </c>
      <c r="AK460" s="17">
        <v>0.204453829084841</v>
      </c>
      <c r="AL460" s="17">
        <v>0.15896212873975901</v>
      </c>
      <c r="AM460" s="17">
        <v>0.15448249192027799</v>
      </c>
      <c r="AN460" s="17">
        <v>0.15634935822318899</v>
      </c>
      <c r="AO460" s="17"/>
      <c r="AP460" s="17">
        <v>0.13532603040087501</v>
      </c>
      <c r="AQ460" s="17">
        <v>0.18749038518351299</v>
      </c>
      <c r="AR460" s="17">
        <v>0.190324468328118</v>
      </c>
      <c r="AS460" s="17"/>
      <c r="AT460" s="17">
        <v>0.161894976417544</v>
      </c>
      <c r="AU460" s="17">
        <v>0.19123818934537801</v>
      </c>
      <c r="AV460" s="17"/>
      <c r="AW460" s="17">
        <v>0.162660153275827</v>
      </c>
      <c r="AX460" s="17">
        <v>0.17377251034160099</v>
      </c>
    </row>
    <row r="461" spans="2:50" x14ac:dyDescent="0.35">
      <c r="B461" t="s">
        <v>238</v>
      </c>
      <c r="C461" s="17">
        <v>4.4104054092370497E-2</v>
      </c>
      <c r="D461" s="17">
        <v>3.8864770450650198E-2</v>
      </c>
      <c r="E461" s="17">
        <v>4.5332289924258702E-2</v>
      </c>
      <c r="F461" s="17"/>
      <c r="G461" s="17">
        <v>8.3367033336144994E-2</v>
      </c>
      <c r="H461" s="17">
        <v>4.4418791592087899E-2</v>
      </c>
      <c r="I461" s="17">
        <v>4.7244771881458099E-2</v>
      </c>
      <c r="J461" s="17">
        <v>5.5856114738181903E-2</v>
      </c>
      <c r="K461" s="17">
        <v>3.2471652665276803E-2</v>
      </c>
      <c r="L461" s="17">
        <v>2.3563587928309902E-2</v>
      </c>
      <c r="M461" s="17"/>
      <c r="N461" s="17">
        <v>4.51172076343433E-2</v>
      </c>
      <c r="O461" s="17">
        <v>4.4520471109706798E-2</v>
      </c>
      <c r="P461" s="17">
        <v>3.8284734824279402E-2</v>
      </c>
      <c r="Q461" s="17">
        <v>4.8211721826996998E-2</v>
      </c>
      <c r="R461" s="17"/>
      <c r="S461" s="17">
        <v>6.10688621755456E-2</v>
      </c>
      <c r="T461" s="17">
        <v>5.5161626143935098E-2</v>
      </c>
      <c r="U461" s="17">
        <v>5.0512727915817603E-2</v>
      </c>
      <c r="V461" s="17">
        <v>6.6200458668123699E-2</v>
      </c>
      <c r="W461" s="17">
        <v>5.35243311579695E-2</v>
      </c>
      <c r="X461" s="17">
        <v>0</v>
      </c>
      <c r="Y461" s="17">
        <v>3.9042820657630102E-2</v>
      </c>
      <c r="Z461" s="17">
        <v>3.0686450945779799E-2</v>
      </c>
      <c r="AA461" s="17">
        <v>2.4288624574798599E-2</v>
      </c>
      <c r="AB461" s="17" t="s">
        <v>74</v>
      </c>
      <c r="AC461" s="17" t="s">
        <v>74</v>
      </c>
      <c r="AD461" s="17" t="s">
        <v>74</v>
      </c>
      <c r="AE461" s="17"/>
      <c r="AF461" s="17">
        <v>3.70436485392611E-2</v>
      </c>
      <c r="AG461" s="17">
        <v>3.5856707043662499E-2</v>
      </c>
      <c r="AH461" s="17">
        <v>5.1255490290023298E-2</v>
      </c>
      <c r="AI461" s="17"/>
      <c r="AJ461" s="17">
        <v>1.62230849899139E-2</v>
      </c>
      <c r="AK461" s="17">
        <v>8.4001594047767997E-2</v>
      </c>
      <c r="AL461" s="17">
        <v>1.0214889022873199E-2</v>
      </c>
      <c r="AM461" s="17">
        <v>0.14349866083693999</v>
      </c>
      <c r="AN461" s="17">
        <v>4.4923856257097397E-2</v>
      </c>
      <c r="AO461" s="17"/>
      <c r="AP461" s="17">
        <v>2.9837327761560901E-3</v>
      </c>
      <c r="AQ461" s="17">
        <v>6.6112232239318794E-2</v>
      </c>
      <c r="AR461" s="17">
        <v>1.8072440810199299E-2</v>
      </c>
      <c r="AS461" s="17"/>
      <c r="AT461" s="17">
        <v>3.4711187855970299E-2</v>
      </c>
      <c r="AU461" s="17">
        <v>6.3998940663030995E-2</v>
      </c>
      <c r="AV461" s="17"/>
      <c r="AW461" s="17">
        <v>3.9007359241428001E-2</v>
      </c>
      <c r="AX461" s="17">
        <v>4.5719991099946199E-2</v>
      </c>
    </row>
    <row r="462" spans="2:50" x14ac:dyDescent="0.35">
      <c r="B462" t="s">
        <v>70</v>
      </c>
      <c r="C462" s="17">
        <v>0.28791400438979398</v>
      </c>
      <c r="D462" s="17">
        <v>0.25325686563037503</v>
      </c>
      <c r="E462" s="17">
        <v>0.32139402506556902</v>
      </c>
      <c r="F462" s="17"/>
      <c r="G462" s="17">
        <v>0.20574748387137601</v>
      </c>
      <c r="H462" s="17">
        <v>0.199361426550721</v>
      </c>
      <c r="I462" s="17">
        <v>0.19772248967834999</v>
      </c>
      <c r="J462" s="17">
        <v>0.29546019677971402</v>
      </c>
      <c r="K462" s="17">
        <v>0.42661354092054898</v>
      </c>
      <c r="L462" s="17">
        <v>0.35221971444403299</v>
      </c>
      <c r="M462" s="17"/>
      <c r="N462" s="17">
        <v>0.266985735355875</v>
      </c>
      <c r="O462" s="17">
        <v>0.265693970672435</v>
      </c>
      <c r="P462" s="17">
        <v>0.27701919730325197</v>
      </c>
      <c r="Q462" s="17">
        <v>0.334511163468038</v>
      </c>
      <c r="R462" s="17"/>
      <c r="S462" s="17">
        <v>0.23806581845326799</v>
      </c>
      <c r="T462" s="17">
        <v>0.29823753339489101</v>
      </c>
      <c r="U462" s="17">
        <v>0.360173495392482</v>
      </c>
      <c r="V462" s="17">
        <v>0.32391487370733701</v>
      </c>
      <c r="W462" s="17">
        <v>0.28297933501884098</v>
      </c>
      <c r="X462" s="17">
        <v>0.22198505800502299</v>
      </c>
      <c r="Y462" s="17">
        <v>0.34882389780216</v>
      </c>
      <c r="Z462" s="17">
        <v>0.21665151980686301</v>
      </c>
      <c r="AA462" s="17">
        <v>0.28500052752406702</v>
      </c>
      <c r="AB462" s="17" t="s">
        <v>74</v>
      </c>
      <c r="AC462" s="17" t="s">
        <v>74</v>
      </c>
      <c r="AD462" s="17" t="s">
        <v>74</v>
      </c>
      <c r="AE462" s="17"/>
      <c r="AF462" s="17">
        <v>0.287899260409132</v>
      </c>
      <c r="AG462" s="17">
        <v>0.29298345801708298</v>
      </c>
      <c r="AH462" s="17">
        <v>0.27460578070165897</v>
      </c>
      <c r="AI462" s="17"/>
      <c r="AJ462" s="17">
        <v>0.29034452524660498</v>
      </c>
      <c r="AK462" s="17">
        <v>0.24577596485759901</v>
      </c>
      <c r="AL462" s="17">
        <v>0.33359475430408098</v>
      </c>
      <c r="AM462" s="17">
        <v>0.23467945074725599</v>
      </c>
      <c r="AN462" s="17">
        <v>0.310867590603085</v>
      </c>
      <c r="AO462" s="17"/>
      <c r="AP462" s="17">
        <v>0.222965843368404</v>
      </c>
      <c r="AQ462" s="17">
        <v>0.24778877075154501</v>
      </c>
      <c r="AR462" s="17">
        <v>0.30557465311596699</v>
      </c>
      <c r="AS462" s="17"/>
      <c r="AT462" s="17">
        <v>0.272970338344868</v>
      </c>
      <c r="AU462" s="17">
        <v>0.32067131093086099</v>
      </c>
      <c r="AV462" s="17"/>
      <c r="AW462" s="17">
        <v>0.22993273764590999</v>
      </c>
      <c r="AX462" s="17">
        <v>0.30629730521861098</v>
      </c>
    </row>
    <row r="463" spans="2:50" x14ac:dyDescent="0.3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row>
    <row r="464" spans="2:50" x14ac:dyDescent="0.35">
      <c r="B464" s="6" t="s">
        <v>252</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row>
    <row r="465" spans="2:50" x14ac:dyDescent="0.35">
      <c r="B465" s="24" t="s">
        <v>76</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row>
    <row r="466" spans="2:50" x14ac:dyDescent="0.35">
      <c r="B466" t="s">
        <v>235</v>
      </c>
      <c r="C466" s="17">
        <v>0.16879761579873101</v>
      </c>
      <c r="D466" s="17">
        <v>0.192966085881772</v>
      </c>
      <c r="E466" s="17">
        <v>0.146867464833904</v>
      </c>
      <c r="F466" s="17"/>
      <c r="G466" s="17">
        <v>0.18016831977216299</v>
      </c>
      <c r="H466" s="17">
        <v>0.23962993322752199</v>
      </c>
      <c r="I466" s="17">
        <v>0.21743768953700299</v>
      </c>
      <c r="J466" s="17">
        <v>0.124075880668849</v>
      </c>
      <c r="K466" s="17">
        <v>0.138588916279339</v>
      </c>
      <c r="L466" s="17">
        <v>0.13087114366755401</v>
      </c>
      <c r="M466" s="17"/>
      <c r="N466" s="17">
        <v>0.17412388632530501</v>
      </c>
      <c r="O466" s="17">
        <v>0.13986743243306499</v>
      </c>
      <c r="P466" s="17">
        <v>0.183136323660302</v>
      </c>
      <c r="Q466" s="17">
        <v>0.18246784181351999</v>
      </c>
      <c r="R466" s="17"/>
      <c r="S466" s="17">
        <v>0.192572370792846</v>
      </c>
      <c r="T466" s="17">
        <v>0.16299399143298099</v>
      </c>
      <c r="U466" s="17">
        <v>0.161759015688412</v>
      </c>
      <c r="V466" s="17">
        <v>0.16213577093834899</v>
      </c>
      <c r="W466" s="17">
        <v>0.16615100988206</v>
      </c>
      <c r="X466" s="17">
        <v>0.21388413039092899</v>
      </c>
      <c r="Y466" s="17">
        <v>0.16331683635767999</v>
      </c>
      <c r="Z466" s="17">
        <v>0.147699423377947</v>
      </c>
      <c r="AA466" s="17">
        <v>0.13592125982594899</v>
      </c>
      <c r="AB466" s="17" t="s">
        <v>74</v>
      </c>
      <c r="AC466" s="17" t="s">
        <v>74</v>
      </c>
      <c r="AD466" s="17" t="s">
        <v>74</v>
      </c>
      <c r="AE466" s="17"/>
      <c r="AF466" s="17">
        <v>0.17582901944910001</v>
      </c>
      <c r="AG466" s="17">
        <v>0.14911819161895001</v>
      </c>
      <c r="AH466" s="17">
        <v>0.205454388128719</v>
      </c>
      <c r="AI466" s="17"/>
      <c r="AJ466" s="17">
        <v>0.17281161544314599</v>
      </c>
      <c r="AK466" s="17">
        <v>0.171284154458475</v>
      </c>
      <c r="AL466" s="17">
        <v>0.15348417637634801</v>
      </c>
      <c r="AM466" s="17">
        <v>0.34250310779665299</v>
      </c>
      <c r="AN466" s="17">
        <v>0.14410951547384199</v>
      </c>
      <c r="AO466" s="17"/>
      <c r="AP466" s="17">
        <v>0.208785305142001</v>
      </c>
      <c r="AQ466" s="17">
        <v>0.17015764853904999</v>
      </c>
      <c r="AR466" s="17">
        <v>0.11375060916294299</v>
      </c>
      <c r="AS466" s="17"/>
      <c r="AT466" s="17">
        <v>0.19103801373614901</v>
      </c>
      <c r="AU466" s="17">
        <v>0.120410643379795</v>
      </c>
      <c r="AV466" s="17"/>
      <c r="AW466" s="17">
        <v>0.22150108505477401</v>
      </c>
      <c r="AX466" s="17">
        <v>0.152087671631147</v>
      </c>
    </row>
    <row r="467" spans="2:50" x14ac:dyDescent="0.35">
      <c r="B467" t="s">
        <v>236</v>
      </c>
      <c r="C467" s="17">
        <v>0.51540702328087296</v>
      </c>
      <c r="D467" s="17">
        <v>0.52872490618564705</v>
      </c>
      <c r="E467" s="17">
        <v>0.50494255980679703</v>
      </c>
      <c r="F467" s="17"/>
      <c r="G467" s="17">
        <v>0.43555715604608503</v>
      </c>
      <c r="H467" s="17">
        <v>0.42030894783580802</v>
      </c>
      <c r="I467" s="17">
        <v>0.45993819406449199</v>
      </c>
      <c r="J467" s="17">
        <v>0.56395739163967795</v>
      </c>
      <c r="K467" s="17">
        <v>0.51623279235839903</v>
      </c>
      <c r="L467" s="17">
        <v>0.62379478115886999</v>
      </c>
      <c r="M467" s="17"/>
      <c r="N467" s="17">
        <v>0.56154424978323403</v>
      </c>
      <c r="O467" s="17">
        <v>0.52224344817518598</v>
      </c>
      <c r="P467" s="17">
        <v>0.53164534365417604</v>
      </c>
      <c r="Q467" s="17">
        <v>0.45060566212129699</v>
      </c>
      <c r="R467" s="17"/>
      <c r="S467" s="17">
        <v>0.55118690095141798</v>
      </c>
      <c r="T467" s="17">
        <v>0.51422049700213601</v>
      </c>
      <c r="U467" s="17">
        <v>0.489580456228706</v>
      </c>
      <c r="V467" s="17">
        <v>0.50305947377164595</v>
      </c>
      <c r="W467" s="17">
        <v>0.50105037975186395</v>
      </c>
      <c r="X467" s="17">
        <v>0.49269554439754698</v>
      </c>
      <c r="Y467" s="17">
        <v>0.52132746235928196</v>
      </c>
      <c r="Z467" s="17">
        <v>0.596778718280083</v>
      </c>
      <c r="AA467" s="17">
        <v>0.49750192328194698</v>
      </c>
      <c r="AB467" s="17" t="s">
        <v>74</v>
      </c>
      <c r="AC467" s="17" t="s">
        <v>74</v>
      </c>
      <c r="AD467" s="17" t="s">
        <v>74</v>
      </c>
      <c r="AE467" s="17"/>
      <c r="AF467" s="17">
        <v>0.54158540880313599</v>
      </c>
      <c r="AG467" s="17">
        <v>0.54434128476360399</v>
      </c>
      <c r="AH467" s="17">
        <v>0.43338723600697998</v>
      </c>
      <c r="AI467" s="17"/>
      <c r="AJ467" s="17">
        <v>0.59993472677718096</v>
      </c>
      <c r="AK467" s="17">
        <v>0.46051081965616902</v>
      </c>
      <c r="AL467" s="17">
        <v>0.56891720321320405</v>
      </c>
      <c r="AM467" s="17">
        <v>0.417306619625121</v>
      </c>
      <c r="AN467" s="17">
        <v>0.41845175489671799</v>
      </c>
      <c r="AO467" s="17"/>
      <c r="AP467" s="17">
        <v>0.62773566890717003</v>
      </c>
      <c r="AQ467" s="17">
        <v>0.49420650079545198</v>
      </c>
      <c r="AR467" s="17">
        <v>0.60052244969388202</v>
      </c>
      <c r="AS467" s="17"/>
      <c r="AT467" s="17">
        <v>0.53512879526210899</v>
      </c>
      <c r="AU467" s="17">
        <v>0.47431168373709598</v>
      </c>
      <c r="AV467" s="17"/>
      <c r="AW467" s="17">
        <v>0.46378481629784202</v>
      </c>
      <c r="AX467" s="17">
        <v>0.531774146900445</v>
      </c>
    </row>
    <row r="468" spans="2:50" x14ac:dyDescent="0.35">
      <c r="B468" t="s">
        <v>237</v>
      </c>
      <c r="C468" s="17">
        <v>0.12158629606018399</v>
      </c>
      <c r="D468" s="17">
        <v>0.103911871393574</v>
      </c>
      <c r="E468" s="17">
        <v>0.134728279560588</v>
      </c>
      <c r="F468" s="17"/>
      <c r="G468" s="17">
        <v>0.23089238448972901</v>
      </c>
      <c r="H468" s="17">
        <v>0.15033565220273201</v>
      </c>
      <c r="I468" s="17">
        <v>0.121830961924297</v>
      </c>
      <c r="J468" s="17">
        <v>0.124011791693473</v>
      </c>
      <c r="K468" s="17">
        <v>0.10595020825417301</v>
      </c>
      <c r="L468" s="17">
        <v>6.0442027169870099E-2</v>
      </c>
      <c r="M468" s="17"/>
      <c r="N468" s="17">
        <v>0.114195051785851</v>
      </c>
      <c r="O468" s="17">
        <v>0.14883788649015001</v>
      </c>
      <c r="P468" s="17">
        <v>9.0082893079693693E-2</v>
      </c>
      <c r="Q468" s="17">
        <v>0.126441983056994</v>
      </c>
      <c r="R468" s="17"/>
      <c r="S468" s="17">
        <v>7.6953698562907902E-2</v>
      </c>
      <c r="T468" s="17">
        <v>0.110946315700232</v>
      </c>
      <c r="U468" s="17">
        <v>0.14158133777297199</v>
      </c>
      <c r="V468" s="17">
        <v>0.113629014148824</v>
      </c>
      <c r="W468" s="17">
        <v>0.15801011050354899</v>
      </c>
      <c r="X468" s="17">
        <v>0.13225541099076699</v>
      </c>
      <c r="Y468" s="17">
        <v>0.13202051867549</v>
      </c>
      <c r="Z468" s="17">
        <v>0.12926459733258699</v>
      </c>
      <c r="AA468" s="17">
        <v>0.13617278432432101</v>
      </c>
      <c r="AB468" s="17" t="s">
        <v>74</v>
      </c>
      <c r="AC468" s="17" t="s">
        <v>74</v>
      </c>
      <c r="AD468" s="17" t="s">
        <v>74</v>
      </c>
      <c r="AE468" s="17"/>
      <c r="AF468" s="17">
        <v>9.2520287070375407E-2</v>
      </c>
      <c r="AG468" s="17">
        <v>0.13410093431470699</v>
      </c>
      <c r="AH468" s="17">
        <v>0.117136719046095</v>
      </c>
      <c r="AI468" s="17"/>
      <c r="AJ468" s="17">
        <v>6.9942735524048297E-2</v>
      </c>
      <c r="AK468" s="17">
        <v>0.18960727522038301</v>
      </c>
      <c r="AL468" s="17">
        <v>9.47372625022877E-2</v>
      </c>
      <c r="AM468" s="17">
        <v>4.8569959264958398E-2</v>
      </c>
      <c r="AN468" s="17">
        <v>0.14020417057359499</v>
      </c>
      <c r="AO468" s="17"/>
      <c r="AP468" s="17">
        <v>4.9906655896817601E-2</v>
      </c>
      <c r="AQ468" s="17">
        <v>0.155096371610279</v>
      </c>
      <c r="AR468" s="17">
        <v>0.14787593711745201</v>
      </c>
      <c r="AS468" s="17"/>
      <c r="AT468" s="17">
        <v>0.109554925857254</v>
      </c>
      <c r="AU468" s="17">
        <v>0.147400193235076</v>
      </c>
      <c r="AV468" s="17"/>
      <c r="AW468" s="17">
        <v>0.15476596397362899</v>
      </c>
      <c r="AX468" s="17">
        <v>0.111066487665046</v>
      </c>
    </row>
    <row r="469" spans="2:50" x14ac:dyDescent="0.35">
      <c r="B469" t="s">
        <v>238</v>
      </c>
      <c r="C469" s="17">
        <v>2.8307813307345001E-2</v>
      </c>
      <c r="D469" s="17">
        <v>2.3306777933088201E-2</v>
      </c>
      <c r="E469" s="17">
        <v>3.3088217261074297E-2</v>
      </c>
      <c r="F469" s="17"/>
      <c r="G469" s="17">
        <v>6.1815051946446299E-2</v>
      </c>
      <c r="H469" s="17">
        <v>4.18333081974386E-2</v>
      </c>
      <c r="I469" s="17">
        <v>3.1783730120142198E-2</v>
      </c>
      <c r="J469" s="17">
        <v>3.5187761498766498E-2</v>
      </c>
      <c r="K469" s="17">
        <v>1.1333104120474001E-2</v>
      </c>
      <c r="L469" s="17">
        <v>7.6682211258017399E-3</v>
      </c>
      <c r="M469" s="17"/>
      <c r="N469" s="17">
        <v>2.3197434742680701E-2</v>
      </c>
      <c r="O469" s="17">
        <v>3.8052695596860801E-2</v>
      </c>
      <c r="P469" s="17">
        <v>7.7486211769796096E-3</v>
      </c>
      <c r="Q469" s="17">
        <v>4.2077667331921101E-2</v>
      </c>
      <c r="R469" s="17"/>
      <c r="S469" s="17">
        <v>3.9982144022815198E-2</v>
      </c>
      <c r="T469" s="17">
        <v>5.8596759391861701E-2</v>
      </c>
      <c r="U469" s="17">
        <v>3.09042956774358E-2</v>
      </c>
      <c r="V469" s="17">
        <v>1.31749744797846E-2</v>
      </c>
      <c r="W469" s="17">
        <v>1.3884027868702801E-2</v>
      </c>
      <c r="X469" s="17">
        <v>1.9207569727777301E-2</v>
      </c>
      <c r="Y469" s="17">
        <v>8.0322547373867705E-3</v>
      </c>
      <c r="Z469" s="17">
        <v>0</v>
      </c>
      <c r="AA469" s="17">
        <v>2.9944272303825199E-2</v>
      </c>
      <c r="AB469" s="17" t="s">
        <v>74</v>
      </c>
      <c r="AC469" s="17" t="s">
        <v>74</v>
      </c>
      <c r="AD469" s="17" t="s">
        <v>74</v>
      </c>
      <c r="AE469" s="17"/>
      <c r="AF469" s="17">
        <v>1.24915852568956E-2</v>
      </c>
      <c r="AG469" s="17">
        <v>2.2233788116136102E-2</v>
      </c>
      <c r="AH469" s="17">
        <v>6.1479741377959703E-2</v>
      </c>
      <c r="AI469" s="17"/>
      <c r="AJ469" s="17">
        <v>3.7966169732255601E-3</v>
      </c>
      <c r="AK469" s="17">
        <v>4.2596219436588402E-2</v>
      </c>
      <c r="AL469" s="17">
        <v>0</v>
      </c>
      <c r="AM469" s="17">
        <v>5.51811246125797E-2</v>
      </c>
      <c r="AN469" s="17">
        <v>7.9661088470617702E-2</v>
      </c>
      <c r="AO469" s="17"/>
      <c r="AP469" s="17">
        <v>3.49364249383763E-3</v>
      </c>
      <c r="AQ469" s="17">
        <v>3.1161320380203601E-2</v>
      </c>
      <c r="AR469" s="17">
        <v>0</v>
      </c>
      <c r="AS469" s="17"/>
      <c r="AT469" s="17">
        <v>1.92003089503145E-2</v>
      </c>
      <c r="AU469" s="17">
        <v>4.7524893892429497E-2</v>
      </c>
      <c r="AV469" s="17"/>
      <c r="AW469" s="17">
        <v>2.83614482549614E-2</v>
      </c>
      <c r="AX469" s="17">
        <v>2.82908080324977E-2</v>
      </c>
    </row>
    <row r="470" spans="2:50" x14ac:dyDescent="0.35">
      <c r="B470" t="s">
        <v>70</v>
      </c>
      <c r="C470" s="17">
        <v>0.165901251552866</v>
      </c>
      <c r="D470" s="17">
        <v>0.15109035860591899</v>
      </c>
      <c r="E470" s="17">
        <v>0.180373478537636</v>
      </c>
      <c r="F470" s="17"/>
      <c r="G470" s="17">
        <v>9.1567087745576398E-2</v>
      </c>
      <c r="H470" s="17">
        <v>0.14789215853650001</v>
      </c>
      <c r="I470" s="17">
        <v>0.16900942435406599</v>
      </c>
      <c r="J470" s="17">
        <v>0.15276717449923399</v>
      </c>
      <c r="K470" s="17">
        <v>0.22789497898761499</v>
      </c>
      <c r="L470" s="17">
        <v>0.177223826877904</v>
      </c>
      <c r="M470" s="17"/>
      <c r="N470" s="17">
        <v>0.12693937736292901</v>
      </c>
      <c r="O470" s="17">
        <v>0.150998537304738</v>
      </c>
      <c r="P470" s="17">
        <v>0.18738681842884899</v>
      </c>
      <c r="Q470" s="17">
        <v>0.19840684567626801</v>
      </c>
      <c r="R470" s="17"/>
      <c r="S470" s="17">
        <v>0.13930488567001301</v>
      </c>
      <c r="T470" s="17">
        <v>0.15324243647278901</v>
      </c>
      <c r="U470" s="17">
        <v>0.17617489463247399</v>
      </c>
      <c r="V470" s="17">
        <v>0.208000766661396</v>
      </c>
      <c r="W470" s="17">
        <v>0.16090447199382499</v>
      </c>
      <c r="X470" s="17">
        <v>0.14195734449298</v>
      </c>
      <c r="Y470" s="17">
        <v>0.175302927870161</v>
      </c>
      <c r="Z470" s="17">
        <v>0.126257261009383</v>
      </c>
      <c r="AA470" s="17">
        <v>0.20045976026395701</v>
      </c>
      <c r="AB470" s="17" t="s">
        <v>74</v>
      </c>
      <c r="AC470" s="17" t="s">
        <v>74</v>
      </c>
      <c r="AD470" s="17" t="s">
        <v>74</v>
      </c>
      <c r="AE470" s="17"/>
      <c r="AF470" s="17">
        <v>0.177573699420494</v>
      </c>
      <c r="AG470" s="17">
        <v>0.15020580118660301</v>
      </c>
      <c r="AH470" s="17">
        <v>0.182541915440247</v>
      </c>
      <c r="AI470" s="17"/>
      <c r="AJ470" s="17">
        <v>0.15351430528239901</v>
      </c>
      <c r="AK470" s="17">
        <v>0.13600153122838399</v>
      </c>
      <c r="AL470" s="17">
        <v>0.18286135790816099</v>
      </c>
      <c r="AM470" s="17">
        <v>0.136439188700688</v>
      </c>
      <c r="AN470" s="17">
        <v>0.217573470585227</v>
      </c>
      <c r="AO470" s="17"/>
      <c r="AP470" s="17">
        <v>0.11007872756017401</v>
      </c>
      <c r="AQ470" s="17">
        <v>0.149378158675015</v>
      </c>
      <c r="AR470" s="17">
        <v>0.13785100402572301</v>
      </c>
      <c r="AS470" s="17"/>
      <c r="AT470" s="17">
        <v>0.14507795619417399</v>
      </c>
      <c r="AU470" s="17">
        <v>0.210352585755604</v>
      </c>
      <c r="AV470" s="17"/>
      <c r="AW470" s="17">
        <v>0.13158668641879401</v>
      </c>
      <c r="AX470" s="17">
        <v>0.17678088577086501</v>
      </c>
    </row>
    <row r="471" spans="2:50" x14ac:dyDescent="0.35">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row>
    <row r="472" spans="2:50" x14ac:dyDescent="0.35">
      <c r="B472" s="6" t="s">
        <v>253</v>
      </c>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row>
    <row r="473" spans="2:50" x14ac:dyDescent="0.35">
      <c r="B473" s="24" t="s">
        <v>76</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row>
    <row r="474" spans="2:50" x14ac:dyDescent="0.35">
      <c r="B474" t="s">
        <v>235</v>
      </c>
      <c r="C474" s="17">
        <v>0.124246965171716</v>
      </c>
      <c r="D474" s="17">
        <v>0.119265196605989</v>
      </c>
      <c r="E474" s="17">
        <v>0.12786343458660099</v>
      </c>
      <c r="F474" s="17"/>
      <c r="G474" s="17">
        <v>0.18807880221727699</v>
      </c>
      <c r="H474" s="17">
        <v>0.16695908854560401</v>
      </c>
      <c r="I474" s="17">
        <v>0.158564718093964</v>
      </c>
      <c r="J474" s="17">
        <v>8.7246520326770299E-2</v>
      </c>
      <c r="K474" s="17">
        <v>6.8885419535210102E-2</v>
      </c>
      <c r="L474" s="17">
        <v>0.104906060129332</v>
      </c>
      <c r="M474" s="17"/>
      <c r="N474" s="17">
        <v>0.105307057761968</v>
      </c>
      <c r="O474" s="17">
        <v>0.122992763423273</v>
      </c>
      <c r="P474" s="17">
        <v>0.12831449907676701</v>
      </c>
      <c r="Q474" s="17">
        <v>0.143825844008558</v>
      </c>
      <c r="R474" s="17"/>
      <c r="S474" s="17">
        <v>0.136759937599996</v>
      </c>
      <c r="T474" s="17">
        <v>0.13804427915307901</v>
      </c>
      <c r="U474" s="17">
        <v>0.12415628409509399</v>
      </c>
      <c r="V474" s="17">
        <v>0.10241415492674</v>
      </c>
      <c r="W474" s="17">
        <v>0.14290306802257899</v>
      </c>
      <c r="X474" s="17">
        <v>8.6790403323276505E-2</v>
      </c>
      <c r="Y474" s="17">
        <v>0.12968687791812999</v>
      </c>
      <c r="Z474" s="17">
        <v>0.12028330925169101</v>
      </c>
      <c r="AA474" s="17">
        <v>0.12572580743102499</v>
      </c>
      <c r="AB474" s="17" t="s">
        <v>74</v>
      </c>
      <c r="AC474" s="17" t="s">
        <v>74</v>
      </c>
      <c r="AD474" s="17" t="s">
        <v>74</v>
      </c>
      <c r="AE474" s="17"/>
      <c r="AF474" s="17">
        <v>0.123986494860751</v>
      </c>
      <c r="AG474" s="17">
        <v>0.117465373964676</v>
      </c>
      <c r="AH474" s="17">
        <v>0.126140530092644</v>
      </c>
      <c r="AI474" s="17"/>
      <c r="AJ474" s="17">
        <v>0.11219671306949</v>
      </c>
      <c r="AK474" s="17">
        <v>0.15091489949713799</v>
      </c>
      <c r="AL474" s="17">
        <v>9.1050169728556493E-2</v>
      </c>
      <c r="AM474" s="17">
        <v>6.7112663237874098E-2</v>
      </c>
      <c r="AN474" s="17">
        <v>9.3365314692687898E-2</v>
      </c>
      <c r="AO474" s="17"/>
      <c r="AP474" s="17">
        <v>0.12958273777315399</v>
      </c>
      <c r="AQ474" s="17">
        <v>0.14205545418076701</v>
      </c>
      <c r="AR474" s="17">
        <v>0.119838026562801</v>
      </c>
      <c r="AS474" s="17"/>
      <c r="AT474" s="17">
        <v>0.13289947789209999</v>
      </c>
      <c r="AU474" s="17">
        <v>0.10409025081511</v>
      </c>
      <c r="AV474" s="17"/>
      <c r="AW474" s="17">
        <v>0.140218847910869</v>
      </c>
      <c r="AX474" s="17">
        <v>0.119182986033533</v>
      </c>
    </row>
    <row r="475" spans="2:50" x14ac:dyDescent="0.35">
      <c r="B475" t="s">
        <v>236</v>
      </c>
      <c r="C475" s="17">
        <v>0.500674644780149</v>
      </c>
      <c r="D475" s="17">
        <v>0.51052925994918896</v>
      </c>
      <c r="E475" s="17">
        <v>0.49338897076861199</v>
      </c>
      <c r="F475" s="17"/>
      <c r="G475" s="17">
        <v>0.41988703279818701</v>
      </c>
      <c r="H475" s="17">
        <v>0.47897814005869799</v>
      </c>
      <c r="I475" s="17">
        <v>0.49063937722621298</v>
      </c>
      <c r="J475" s="17">
        <v>0.52472638951495598</v>
      </c>
      <c r="K475" s="17">
        <v>0.486012699718675</v>
      </c>
      <c r="L475" s="17">
        <v>0.55245519239701901</v>
      </c>
      <c r="M475" s="17"/>
      <c r="N475" s="17">
        <v>0.55182436612610197</v>
      </c>
      <c r="O475" s="17">
        <v>0.51238623642657399</v>
      </c>
      <c r="P475" s="17">
        <v>0.51750063962043702</v>
      </c>
      <c r="Q475" s="17">
        <v>0.42474281609033299</v>
      </c>
      <c r="R475" s="17"/>
      <c r="S475" s="17">
        <v>0.54026123971233297</v>
      </c>
      <c r="T475" s="17">
        <v>0.43589426662592901</v>
      </c>
      <c r="U475" s="17">
        <v>0.48066151932064999</v>
      </c>
      <c r="V475" s="17">
        <v>0.48984536440215698</v>
      </c>
      <c r="W475" s="17">
        <v>0.47461024242987299</v>
      </c>
      <c r="X475" s="17">
        <v>0.61826380242297996</v>
      </c>
      <c r="Y475" s="17">
        <v>0.51668018838208796</v>
      </c>
      <c r="Z475" s="17">
        <v>0.50945539928228201</v>
      </c>
      <c r="AA475" s="17">
        <v>0.46581587346845998</v>
      </c>
      <c r="AB475" s="17" t="s">
        <v>74</v>
      </c>
      <c r="AC475" s="17" t="s">
        <v>74</v>
      </c>
      <c r="AD475" s="17" t="s">
        <v>74</v>
      </c>
      <c r="AE475" s="17"/>
      <c r="AF475" s="17">
        <v>0.513618163231779</v>
      </c>
      <c r="AG475" s="17">
        <v>0.53014382570514096</v>
      </c>
      <c r="AH475" s="17">
        <v>0.43369457460248301</v>
      </c>
      <c r="AI475" s="17"/>
      <c r="AJ475" s="17">
        <v>0.56486186092052304</v>
      </c>
      <c r="AK475" s="17">
        <v>0.498011929837467</v>
      </c>
      <c r="AL475" s="17">
        <v>0.52195848890753704</v>
      </c>
      <c r="AM475" s="17">
        <v>0.34601051348589501</v>
      </c>
      <c r="AN475" s="17">
        <v>0.406895895189826</v>
      </c>
      <c r="AO475" s="17"/>
      <c r="AP475" s="17">
        <v>0.59205865772322397</v>
      </c>
      <c r="AQ475" s="17">
        <v>0.49962760510610899</v>
      </c>
      <c r="AR475" s="17">
        <v>0.56204082308489101</v>
      </c>
      <c r="AS475" s="17"/>
      <c r="AT475" s="17">
        <v>0.52844364486156303</v>
      </c>
      <c r="AU475" s="17">
        <v>0.44265162057824697</v>
      </c>
      <c r="AV475" s="17"/>
      <c r="AW475" s="17">
        <v>0.54098558185006695</v>
      </c>
      <c r="AX475" s="17">
        <v>0.48789382565591</v>
      </c>
    </row>
    <row r="476" spans="2:50" x14ac:dyDescent="0.35">
      <c r="B476" t="s">
        <v>237</v>
      </c>
      <c r="C476" s="17">
        <v>0.163454600152735</v>
      </c>
      <c r="D476" s="17">
        <v>0.168516586125567</v>
      </c>
      <c r="E476" s="17">
        <v>0.15703130352671901</v>
      </c>
      <c r="F476" s="17"/>
      <c r="G476" s="17">
        <v>0.20331660645616201</v>
      </c>
      <c r="H476" s="17">
        <v>0.15579799099365599</v>
      </c>
      <c r="I476" s="17">
        <v>0.14197437860150799</v>
      </c>
      <c r="J476" s="17">
        <v>0.172391567566267</v>
      </c>
      <c r="K476" s="17">
        <v>0.18862673300430199</v>
      </c>
      <c r="L476" s="17">
        <v>0.14259533451085399</v>
      </c>
      <c r="M476" s="17"/>
      <c r="N476" s="17">
        <v>0.174592477944263</v>
      </c>
      <c r="O476" s="17">
        <v>0.17396805850598501</v>
      </c>
      <c r="P476" s="17">
        <v>0.15913941768199799</v>
      </c>
      <c r="Q476" s="17">
        <v>0.146318257354277</v>
      </c>
      <c r="R476" s="17"/>
      <c r="S476" s="17">
        <v>0.118223662891574</v>
      </c>
      <c r="T476" s="17">
        <v>0.21215653308037599</v>
      </c>
      <c r="U476" s="17">
        <v>0.18400308414524999</v>
      </c>
      <c r="V476" s="17">
        <v>0.17134854338522301</v>
      </c>
      <c r="W476" s="17">
        <v>0.19768470862600801</v>
      </c>
      <c r="X476" s="17">
        <v>0.13051025786941101</v>
      </c>
      <c r="Y476" s="17">
        <v>8.4842126653472197E-2</v>
      </c>
      <c r="Z476" s="17">
        <v>0.210764968112999</v>
      </c>
      <c r="AA476" s="17">
        <v>0.17977687163652001</v>
      </c>
      <c r="AB476" s="17" t="s">
        <v>74</v>
      </c>
      <c r="AC476" s="17" t="s">
        <v>74</v>
      </c>
      <c r="AD476" s="17" t="s">
        <v>74</v>
      </c>
      <c r="AE476" s="17"/>
      <c r="AF476" s="17">
        <v>0.15408504628872</v>
      </c>
      <c r="AG476" s="17">
        <v>0.16310689045965701</v>
      </c>
      <c r="AH476" s="17">
        <v>0.19372252786581101</v>
      </c>
      <c r="AI476" s="17"/>
      <c r="AJ476" s="17">
        <v>0.14341368199789301</v>
      </c>
      <c r="AK476" s="17">
        <v>0.14422515507119299</v>
      </c>
      <c r="AL476" s="17">
        <v>0.205450872184926</v>
      </c>
      <c r="AM476" s="17">
        <v>0.20869871169203499</v>
      </c>
      <c r="AN476" s="17">
        <v>0.20523353190902799</v>
      </c>
      <c r="AO476" s="17"/>
      <c r="AP476" s="17">
        <v>0.13151166115576299</v>
      </c>
      <c r="AQ476" s="17">
        <v>0.16033899763182799</v>
      </c>
      <c r="AR476" s="17">
        <v>0.16949141896181599</v>
      </c>
      <c r="AS476" s="17"/>
      <c r="AT476" s="17">
        <v>0.153802058306379</v>
      </c>
      <c r="AU476" s="17">
        <v>0.18449917689370501</v>
      </c>
      <c r="AV476" s="17"/>
      <c r="AW476" s="17">
        <v>0.150411984481234</v>
      </c>
      <c r="AX476" s="17">
        <v>0.16758983797951299</v>
      </c>
    </row>
    <row r="477" spans="2:50" x14ac:dyDescent="0.35">
      <c r="B477" t="s">
        <v>238</v>
      </c>
      <c r="C477" s="17">
        <v>3.7995144000177998E-2</v>
      </c>
      <c r="D477" s="17">
        <v>4.8919324553674898E-2</v>
      </c>
      <c r="E477" s="17">
        <v>2.7935787875164601E-2</v>
      </c>
      <c r="F477" s="17"/>
      <c r="G477" s="17">
        <v>6.8507154212791493E-2</v>
      </c>
      <c r="H477" s="17">
        <v>3.5045779033752701E-2</v>
      </c>
      <c r="I477" s="17">
        <v>3.6562864243964502E-2</v>
      </c>
      <c r="J477" s="17">
        <v>5.4088421158614702E-2</v>
      </c>
      <c r="K477" s="17">
        <v>1.95606009618183E-2</v>
      </c>
      <c r="L477" s="17">
        <v>2.8489703257033601E-2</v>
      </c>
      <c r="M477" s="17"/>
      <c r="N477" s="17">
        <v>2.7043029704018201E-2</v>
      </c>
      <c r="O477" s="17">
        <v>3.10961143565186E-2</v>
      </c>
      <c r="P477" s="17">
        <v>2.3133289486044602E-2</v>
      </c>
      <c r="Q477" s="17">
        <v>7.0404370154457399E-2</v>
      </c>
      <c r="R477" s="17"/>
      <c r="S477" s="17">
        <v>5.9134676710234702E-2</v>
      </c>
      <c r="T477" s="17">
        <v>5.5720261955973502E-2</v>
      </c>
      <c r="U477" s="17">
        <v>2.8913485575013199E-2</v>
      </c>
      <c r="V477" s="17">
        <v>4.1640530173970201E-2</v>
      </c>
      <c r="W477" s="17">
        <v>8.9668522432601299E-3</v>
      </c>
      <c r="X477" s="17">
        <v>4.0826976432864003E-2</v>
      </c>
      <c r="Y477" s="17">
        <v>1.9157445985474499E-2</v>
      </c>
      <c r="Z477" s="17">
        <v>0</v>
      </c>
      <c r="AA477" s="17">
        <v>3.98031867470355E-2</v>
      </c>
      <c r="AB477" s="17" t="s">
        <v>74</v>
      </c>
      <c r="AC477" s="17" t="s">
        <v>74</v>
      </c>
      <c r="AD477" s="17" t="s">
        <v>74</v>
      </c>
      <c r="AE477" s="17"/>
      <c r="AF477" s="17">
        <v>3.5684030044152999E-2</v>
      </c>
      <c r="AG477" s="17">
        <v>2.43763115085129E-2</v>
      </c>
      <c r="AH477" s="17">
        <v>5.7281231140457002E-2</v>
      </c>
      <c r="AI477" s="17"/>
      <c r="AJ477" s="17">
        <v>2.8263189971453599E-2</v>
      </c>
      <c r="AK477" s="17">
        <v>4.0705726398091502E-2</v>
      </c>
      <c r="AL477" s="17">
        <v>1.15303000358236E-2</v>
      </c>
      <c r="AM477" s="17">
        <v>0.14349866083693999</v>
      </c>
      <c r="AN477" s="17">
        <v>7.2980301090230695E-2</v>
      </c>
      <c r="AO477" s="17"/>
      <c r="AP477" s="17">
        <v>1.51012207188067E-2</v>
      </c>
      <c r="AQ477" s="17">
        <v>3.94812805428367E-2</v>
      </c>
      <c r="AR477" s="17">
        <v>2.4537887426443299E-2</v>
      </c>
      <c r="AS477" s="17"/>
      <c r="AT477" s="17">
        <v>3.3090469532591503E-2</v>
      </c>
      <c r="AU477" s="17">
        <v>4.8459629286292299E-2</v>
      </c>
      <c r="AV477" s="17"/>
      <c r="AW477" s="17">
        <v>4.4551765545802501E-2</v>
      </c>
      <c r="AX477" s="17">
        <v>3.5916328667868397E-2</v>
      </c>
    </row>
    <row r="478" spans="2:50" x14ac:dyDescent="0.35">
      <c r="B478" t="s">
        <v>70</v>
      </c>
      <c r="C478" s="17">
        <v>0.173628645895223</v>
      </c>
      <c r="D478" s="17">
        <v>0.15276963276558</v>
      </c>
      <c r="E478" s="17">
        <v>0.193780503242904</v>
      </c>
      <c r="F478" s="17"/>
      <c r="G478" s="17">
        <v>0.120210404315583</v>
      </c>
      <c r="H478" s="17">
        <v>0.16321900136829001</v>
      </c>
      <c r="I478" s="17">
        <v>0.17225866183435001</v>
      </c>
      <c r="J478" s="17">
        <v>0.16154710143339199</v>
      </c>
      <c r="K478" s="17">
        <v>0.23691454677999399</v>
      </c>
      <c r="L478" s="17">
        <v>0.171553709705762</v>
      </c>
      <c r="M478" s="17"/>
      <c r="N478" s="17">
        <v>0.141233068463649</v>
      </c>
      <c r="O478" s="17">
        <v>0.15955682728765</v>
      </c>
      <c r="P478" s="17">
        <v>0.171912154134753</v>
      </c>
      <c r="Q478" s="17">
        <v>0.21470871239237399</v>
      </c>
      <c r="R478" s="17"/>
      <c r="S478" s="17">
        <v>0.14562048308586201</v>
      </c>
      <c r="T478" s="17">
        <v>0.158184659184642</v>
      </c>
      <c r="U478" s="17">
        <v>0.182265626863992</v>
      </c>
      <c r="V478" s="17">
        <v>0.19475140711191</v>
      </c>
      <c r="W478" s="17">
        <v>0.17583512867827999</v>
      </c>
      <c r="X478" s="17">
        <v>0.12360855995146899</v>
      </c>
      <c r="Y478" s="17">
        <v>0.249633361060835</v>
      </c>
      <c r="Z478" s="17">
        <v>0.15949632335302899</v>
      </c>
      <c r="AA478" s="17">
        <v>0.18887826071696101</v>
      </c>
      <c r="AB478" s="17" t="s">
        <v>74</v>
      </c>
      <c r="AC478" s="17" t="s">
        <v>74</v>
      </c>
      <c r="AD478" s="17" t="s">
        <v>74</v>
      </c>
      <c r="AE478" s="17"/>
      <c r="AF478" s="17">
        <v>0.17262626557459701</v>
      </c>
      <c r="AG478" s="17">
        <v>0.16490759836201399</v>
      </c>
      <c r="AH478" s="17">
        <v>0.18916113629860501</v>
      </c>
      <c r="AI478" s="17"/>
      <c r="AJ478" s="17">
        <v>0.15126455404063899</v>
      </c>
      <c r="AK478" s="17">
        <v>0.16614228919611099</v>
      </c>
      <c r="AL478" s="17">
        <v>0.170010169143156</v>
      </c>
      <c r="AM478" s="17">
        <v>0.23467945074725599</v>
      </c>
      <c r="AN478" s="17">
        <v>0.22152495711822701</v>
      </c>
      <c r="AO478" s="17"/>
      <c r="AP478" s="17">
        <v>0.13174572262905199</v>
      </c>
      <c r="AQ478" s="17">
        <v>0.15849666253846001</v>
      </c>
      <c r="AR478" s="17">
        <v>0.124091843964049</v>
      </c>
      <c r="AS478" s="17"/>
      <c r="AT478" s="17">
        <v>0.15176434940736699</v>
      </c>
      <c r="AU478" s="17">
        <v>0.22029932242664499</v>
      </c>
      <c r="AV478" s="17"/>
      <c r="AW478" s="17">
        <v>0.123831820212027</v>
      </c>
      <c r="AX478" s="17">
        <v>0.18941702166317501</v>
      </c>
    </row>
    <row r="479" spans="2:50" x14ac:dyDescent="0.35">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row>
    <row r="480" spans="2:50" x14ac:dyDescent="0.35">
      <c r="B480" s="6" t="s">
        <v>258</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row>
    <row r="481" spans="2:50" x14ac:dyDescent="0.35">
      <c r="B481" s="24" t="s">
        <v>76</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row>
    <row r="482" spans="2:50" x14ac:dyDescent="0.35">
      <c r="B482" t="s">
        <v>254</v>
      </c>
      <c r="C482" s="17">
        <v>0.32085453992974799</v>
      </c>
      <c r="D482" s="17">
        <v>0.34987292286418997</v>
      </c>
      <c r="E482" s="17">
        <v>0.29497691559044498</v>
      </c>
      <c r="F482" s="17"/>
      <c r="G482" s="17">
        <v>0.29668060415323799</v>
      </c>
      <c r="H482" s="17">
        <v>0.42552562444762099</v>
      </c>
      <c r="I482" s="17">
        <v>0.36366911200792201</v>
      </c>
      <c r="J482" s="17">
        <v>0.34247810937059397</v>
      </c>
      <c r="K482" s="17">
        <v>0.249412065692975</v>
      </c>
      <c r="L482" s="17">
        <v>0.25889034001712502</v>
      </c>
      <c r="M482" s="17"/>
      <c r="N482" s="17">
        <v>0.298286268883451</v>
      </c>
      <c r="O482" s="17">
        <v>0.31022960821495998</v>
      </c>
      <c r="P482" s="17">
        <v>0.37481397105534298</v>
      </c>
      <c r="Q482" s="17">
        <v>0.31262691283506</v>
      </c>
      <c r="R482" s="17"/>
      <c r="S482" s="17">
        <v>0.32708870812375601</v>
      </c>
      <c r="T482" s="17">
        <v>0.28419247145575099</v>
      </c>
      <c r="U482" s="17">
        <v>0.221568300136815</v>
      </c>
      <c r="V482" s="17">
        <v>0.31894454598722599</v>
      </c>
      <c r="W482" s="17">
        <v>0.25114502867641297</v>
      </c>
      <c r="X482" s="17">
        <v>0.44395280687888899</v>
      </c>
      <c r="Y482" s="17">
        <v>0.343398184004445</v>
      </c>
      <c r="Z482" s="17">
        <v>0.392036257296903</v>
      </c>
      <c r="AA482" s="17">
        <v>0.34201901694032599</v>
      </c>
      <c r="AB482" s="17" t="s">
        <v>74</v>
      </c>
      <c r="AC482" s="17" t="s">
        <v>74</v>
      </c>
      <c r="AD482" s="17" t="s">
        <v>74</v>
      </c>
      <c r="AE482" s="17"/>
      <c r="AF482" s="17">
        <v>0.33185831176417502</v>
      </c>
      <c r="AG482" s="17">
        <v>0.32229787912510799</v>
      </c>
      <c r="AH482" s="17">
        <v>0.392370891676254</v>
      </c>
      <c r="AI482" s="17"/>
      <c r="AJ482" s="17">
        <v>0.322373687074402</v>
      </c>
      <c r="AK482" s="17">
        <v>0.34694165085234102</v>
      </c>
      <c r="AL482" s="17">
        <v>0.30788134765057401</v>
      </c>
      <c r="AM482" s="17">
        <v>0.28544203586372002</v>
      </c>
      <c r="AN482" s="17">
        <v>0.34543910719742998</v>
      </c>
      <c r="AO482" s="17"/>
      <c r="AP482" s="17">
        <v>0.39402485779125601</v>
      </c>
      <c r="AQ482" s="17">
        <v>0.35580216110079799</v>
      </c>
      <c r="AR482" s="17">
        <v>0.30129482471601299</v>
      </c>
      <c r="AS482" s="17"/>
      <c r="AT482" s="17">
        <v>0.339669772248891</v>
      </c>
      <c r="AU482" s="17">
        <v>0.28041261034526299</v>
      </c>
      <c r="AV482" s="17"/>
      <c r="AW482" s="17">
        <v>0.39091212171301798</v>
      </c>
      <c r="AX482" s="17">
        <v>0.29864237255937598</v>
      </c>
    </row>
    <row r="483" spans="2:50" x14ac:dyDescent="0.35">
      <c r="B483" t="s">
        <v>255</v>
      </c>
      <c r="C483" s="17">
        <v>0.425033850170765</v>
      </c>
      <c r="D483" s="17">
        <v>0.38855822075609298</v>
      </c>
      <c r="E483" s="17">
        <v>0.456903237698501</v>
      </c>
      <c r="F483" s="17"/>
      <c r="G483" s="17">
        <v>0.57667759852100797</v>
      </c>
      <c r="H483" s="17">
        <v>0.35287849003032201</v>
      </c>
      <c r="I483" s="17">
        <v>0.43547443671429298</v>
      </c>
      <c r="J483" s="17">
        <v>0.40694630651957597</v>
      </c>
      <c r="K483" s="17">
        <v>0.40951536831406499</v>
      </c>
      <c r="L483" s="17">
        <v>0.42569183617673501</v>
      </c>
      <c r="M483" s="17"/>
      <c r="N483" s="17">
        <v>0.43256650896564702</v>
      </c>
      <c r="O483" s="17">
        <v>0.44960197382862199</v>
      </c>
      <c r="P483" s="17">
        <v>0.37879378950390502</v>
      </c>
      <c r="Q483" s="17">
        <v>0.43344696421613998</v>
      </c>
      <c r="R483" s="17"/>
      <c r="S483" s="17">
        <v>0.394426806091078</v>
      </c>
      <c r="T483" s="17">
        <v>0.45246907104690998</v>
      </c>
      <c r="U483" s="17">
        <v>0.54298371699672998</v>
      </c>
      <c r="V483" s="17">
        <v>0.40922626162862502</v>
      </c>
      <c r="W483" s="17">
        <v>0.56812646518605203</v>
      </c>
      <c r="X483" s="17">
        <v>0.31694224556400902</v>
      </c>
      <c r="Y483" s="17">
        <v>0.42343069148631601</v>
      </c>
      <c r="Z483" s="17">
        <v>0.352019392308001</v>
      </c>
      <c r="AA483" s="17">
        <v>0.36915309073754698</v>
      </c>
      <c r="AB483" s="17" t="s">
        <v>74</v>
      </c>
      <c r="AC483" s="17" t="s">
        <v>74</v>
      </c>
      <c r="AD483" s="17" t="s">
        <v>74</v>
      </c>
      <c r="AE483" s="17"/>
      <c r="AF483" s="17">
        <v>0.43017827743604098</v>
      </c>
      <c r="AG483" s="17">
        <v>0.38353623774861101</v>
      </c>
      <c r="AH483" s="17">
        <v>0.39366417475501803</v>
      </c>
      <c r="AI483" s="17"/>
      <c r="AJ483" s="17">
        <v>0.41413313900106202</v>
      </c>
      <c r="AK483" s="17">
        <v>0.44872328714256299</v>
      </c>
      <c r="AL483" s="17">
        <v>0.36986654550717002</v>
      </c>
      <c r="AM483" s="17">
        <v>0.41521561495939802</v>
      </c>
      <c r="AN483" s="17">
        <v>0.40213933613930403</v>
      </c>
      <c r="AO483" s="17"/>
      <c r="AP483" s="17">
        <v>0.38635189279014098</v>
      </c>
      <c r="AQ483" s="17">
        <v>0.430264527316149</v>
      </c>
      <c r="AR483" s="17">
        <v>0.39462521778027099</v>
      </c>
      <c r="AS483" s="17"/>
      <c r="AT483" s="17">
        <v>0.42929664440585702</v>
      </c>
      <c r="AU483" s="17">
        <v>0.41585469097744499</v>
      </c>
      <c r="AV483" s="17"/>
      <c r="AW483" s="17">
        <v>0.41370379818142</v>
      </c>
      <c r="AX483" s="17">
        <v>0.42862610963357201</v>
      </c>
    </row>
    <row r="484" spans="2:50" x14ac:dyDescent="0.35">
      <c r="B484" t="s">
        <v>256</v>
      </c>
      <c r="C484" s="17">
        <v>0</v>
      </c>
      <c r="D484" s="17">
        <v>0</v>
      </c>
      <c r="E484" s="17">
        <v>0</v>
      </c>
      <c r="F484" s="17"/>
      <c r="G484" s="17">
        <v>0</v>
      </c>
      <c r="H484" s="17">
        <v>0</v>
      </c>
      <c r="I484" s="17">
        <v>0</v>
      </c>
      <c r="J484" s="17">
        <v>0</v>
      </c>
      <c r="K484" s="17">
        <v>0</v>
      </c>
      <c r="L484" s="17">
        <v>0</v>
      </c>
      <c r="M484" s="17"/>
      <c r="N484" s="17">
        <v>0</v>
      </c>
      <c r="O484" s="17">
        <v>0</v>
      </c>
      <c r="P484" s="17">
        <v>0</v>
      </c>
      <c r="Q484" s="17">
        <v>0</v>
      </c>
      <c r="R484" s="17"/>
      <c r="S484" s="17">
        <v>0</v>
      </c>
      <c r="T484" s="17">
        <v>0</v>
      </c>
      <c r="U484" s="17">
        <v>0</v>
      </c>
      <c r="V484" s="17">
        <v>0</v>
      </c>
      <c r="W484" s="17">
        <v>0</v>
      </c>
      <c r="X484" s="17">
        <v>0</v>
      </c>
      <c r="Y484" s="17">
        <v>0</v>
      </c>
      <c r="Z484" s="17">
        <v>0</v>
      </c>
      <c r="AA484" s="17">
        <v>0</v>
      </c>
      <c r="AB484" s="17" t="s">
        <v>74</v>
      </c>
      <c r="AC484" s="17" t="s">
        <v>74</v>
      </c>
      <c r="AD484" s="17" t="s">
        <v>74</v>
      </c>
      <c r="AE484" s="17"/>
      <c r="AF484" s="17">
        <v>0</v>
      </c>
      <c r="AG484" s="17">
        <v>0</v>
      </c>
      <c r="AH484" s="17">
        <v>0</v>
      </c>
      <c r="AI484" s="17"/>
      <c r="AJ484" s="17">
        <v>0</v>
      </c>
      <c r="AK484" s="17">
        <v>0</v>
      </c>
      <c r="AL484" s="17">
        <v>0</v>
      </c>
      <c r="AM484" s="17">
        <v>0</v>
      </c>
      <c r="AN484" s="17">
        <v>0</v>
      </c>
      <c r="AO484" s="17"/>
      <c r="AP484" s="17">
        <v>0</v>
      </c>
      <c r="AQ484" s="17">
        <v>0</v>
      </c>
      <c r="AR484" s="17">
        <v>0</v>
      </c>
      <c r="AS484" s="17"/>
      <c r="AT484" s="17">
        <v>0</v>
      </c>
      <c r="AU484" s="17">
        <v>0</v>
      </c>
      <c r="AV484" s="17"/>
      <c r="AW484" s="17">
        <v>0</v>
      </c>
      <c r="AX484" s="17">
        <v>0</v>
      </c>
    </row>
    <row r="485" spans="2:50" x14ac:dyDescent="0.35">
      <c r="B485" t="s">
        <v>257</v>
      </c>
      <c r="C485" s="17">
        <v>0</v>
      </c>
      <c r="D485" s="17">
        <v>0</v>
      </c>
      <c r="E485" s="17">
        <v>0</v>
      </c>
      <c r="F485" s="17"/>
      <c r="G485" s="17">
        <v>0</v>
      </c>
      <c r="H485" s="17">
        <v>0</v>
      </c>
      <c r="I485" s="17">
        <v>0</v>
      </c>
      <c r="J485" s="17">
        <v>0</v>
      </c>
      <c r="K485" s="17">
        <v>0</v>
      </c>
      <c r="L485" s="17">
        <v>0</v>
      </c>
      <c r="M485" s="17"/>
      <c r="N485" s="17">
        <v>0</v>
      </c>
      <c r="O485" s="17">
        <v>0</v>
      </c>
      <c r="P485" s="17">
        <v>0</v>
      </c>
      <c r="Q485" s="17">
        <v>0</v>
      </c>
      <c r="R485" s="17"/>
      <c r="S485" s="17">
        <v>0</v>
      </c>
      <c r="T485" s="17">
        <v>0</v>
      </c>
      <c r="U485" s="17">
        <v>0</v>
      </c>
      <c r="V485" s="17">
        <v>0</v>
      </c>
      <c r="W485" s="17">
        <v>0</v>
      </c>
      <c r="X485" s="17">
        <v>0</v>
      </c>
      <c r="Y485" s="17">
        <v>0</v>
      </c>
      <c r="Z485" s="17">
        <v>0</v>
      </c>
      <c r="AA485" s="17">
        <v>0</v>
      </c>
      <c r="AB485" s="17" t="s">
        <v>74</v>
      </c>
      <c r="AC485" s="17" t="s">
        <v>74</v>
      </c>
      <c r="AD485" s="17" t="s">
        <v>74</v>
      </c>
      <c r="AE485" s="17"/>
      <c r="AF485" s="17">
        <v>0</v>
      </c>
      <c r="AG485" s="17">
        <v>0</v>
      </c>
      <c r="AH485" s="17">
        <v>0</v>
      </c>
      <c r="AI485" s="17"/>
      <c r="AJ485" s="17">
        <v>0</v>
      </c>
      <c r="AK485" s="17">
        <v>0</v>
      </c>
      <c r="AL485" s="17">
        <v>0</v>
      </c>
      <c r="AM485" s="17">
        <v>0</v>
      </c>
      <c r="AN485" s="17">
        <v>0</v>
      </c>
      <c r="AO485" s="17"/>
      <c r="AP485" s="17">
        <v>0</v>
      </c>
      <c r="AQ485" s="17">
        <v>0</v>
      </c>
      <c r="AR485" s="17">
        <v>0</v>
      </c>
      <c r="AS485" s="17"/>
      <c r="AT485" s="17">
        <v>0</v>
      </c>
      <c r="AU485" s="17">
        <v>0</v>
      </c>
      <c r="AV485" s="17"/>
      <c r="AW485" s="17">
        <v>0</v>
      </c>
      <c r="AX485" s="17">
        <v>0</v>
      </c>
    </row>
    <row r="486" spans="2:50" x14ac:dyDescent="0.35">
      <c r="B486" t="s">
        <v>70</v>
      </c>
      <c r="C486" s="17">
        <v>0.254111609899488</v>
      </c>
      <c r="D486" s="17">
        <v>0.261568856379717</v>
      </c>
      <c r="E486" s="17">
        <v>0.248119846711054</v>
      </c>
      <c r="F486" s="17"/>
      <c r="G486" s="17">
        <v>0.12664179732575301</v>
      </c>
      <c r="H486" s="17">
        <v>0.221595885522058</v>
      </c>
      <c r="I486" s="17">
        <v>0.20085645127778601</v>
      </c>
      <c r="J486" s="17">
        <v>0.25057558410983</v>
      </c>
      <c r="K486" s="17">
        <v>0.34107256599295999</v>
      </c>
      <c r="L486" s="17">
        <v>0.31541782380613997</v>
      </c>
      <c r="M486" s="17"/>
      <c r="N486" s="17">
        <v>0.26914722215090298</v>
      </c>
      <c r="O486" s="17">
        <v>0.24016841795641899</v>
      </c>
      <c r="P486" s="17">
        <v>0.246392239440752</v>
      </c>
      <c r="Q486" s="17">
        <v>0.25392612294879902</v>
      </c>
      <c r="R486" s="17"/>
      <c r="S486" s="17">
        <v>0.27848448578516699</v>
      </c>
      <c r="T486" s="17">
        <v>0.26333845749733897</v>
      </c>
      <c r="U486" s="17">
        <v>0.23544798286645499</v>
      </c>
      <c r="V486" s="17">
        <v>0.27182919238414799</v>
      </c>
      <c r="W486" s="17">
        <v>0.18072850613753499</v>
      </c>
      <c r="X486" s="17">
        <v>0.23910494755710199</v>
      </c>
      <c r="Y486" s="17">
        <v>0.23317112450923799</v>
      </c>
      <c r="Z486" s="17">
        <v>0.255944350395096</v>
      </c>
      <c r="AA486" s="17">
        <v>0.28882789232212702</v>
      </c>
      <c r="AB486" s="17" t="s">
        <v>74</v>
      </c>
      <c r="AC486" s="17" t="s">
        <v>74</v>
      </c>
      <c r="AD486" s="17" t="s">
        <v>74</v>
      </c>
      <c r="AE486" s="17"/>
      <c r="AF486" s="17">
        <v>0.237963410799785</v>
      </c>
      <c r="AG486" s="17">
        <v>0.294165883126281</v>
      </c>
      <c r="AH486" s="17">
        <v>0.21396493356872801</v>
      </c>
      <c r="AI486" s="17"/>
      <c r="AJ486" s="17">
        <v>0.26349317392453597</v>
      </c>
      <c r="AK486" s="17">
        <v>0.20433506200509599</v>
      </c>
      <c r="AL486" s="17">
        <v>0.32225210684225603</v>
      </c>
      <c r="AM486" s="17">
        <v>0.29934234917688302</v>
      </c>
      <c r="AN486" s="17">
        <v>0.25242155666326599</v>
      </c>
      <c r="AO486" s="17"/>
      <c r="AP486" s="17">
        <v>0.21962324941860401</v>
      </c>
      <c r="AQ486" s="17">
        <v>0.21393331158305301</v>
      </c>
      <c r="AR486" s="17">
        <v>0.30407995750371603</v>
      </c>
      <c r="AS486" s="17"/>
      <c r="AT486" s="17">
        <v>0.23103358334525301</v>
      </c>
      <c r="AU486" s="17">
        <v>0.30373269867729202</v>
      </c>
      <c r="AV486" s="17"/>
      <c r="AW486" s="17">
        <v>0.19538408010556299</v>
      </c>
      <c r="AX486" s="17">
        <v>0.27273151780705202</v>
      </c>
    </row>
    <row r="487" spans="2:50" x14ac:dyDescent="0.3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row>
    <row r="488" spans="2:50" x14ac:dyDescent="0.35">
      <c r="B488" s="6" t="s">
        <v>266</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row>
    <row r="489" spans="2:50" x14ac:dyDescent="0.35">
      <c r="B489" s="24" t="s">
        <v>267</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row>
    <row r="490" spans="2:50" x14ac:dyDescent="0.35">
      <c r="B490" t="s">
        <v>259</v>
      </c>
      <c r="C490" s="17">
        <v>0.57998550605625598</v>
      </c>
      <c r="D490" s="17">
        <v>0.53832434424074804</v>
      </c>
      <c r="E490" s="17">
        <v>0.61463777982637202</v>
      </c>
      <c r="F490" s="17"/>
      <c r="G490" s="17">
        <v>0.52445170579574196</v>
      </c>
      <c r="H490" s="17">
        <v>0.60073892776198901</v>
      </c>
      <c r="I490" s="17">
        <v>0.54135778988885996</v>
      </c>
      <c r="J490" s="17">
        <v>0.61446233363432401</v>
      </c>
      <c r="K490" s="17">
        <v>0.63010445974585705</v>
      </c>
      <c r="L490" s="17">
        <v>0.57235411622425403</v>
      </c>
      <c r="M490" s="17"/>
      <c r="N490" s="17">
        <v>0.52322453648301503</v>
      </c>
      <c r="O490" s="17">
        <v>0.66006000372239104</v>
      </c>
      <c r="P490" s="17">
        <v>0.53238515025863398</v>
      </c>
      <c r="Q490" s="17">
        <v>0.59624518029467699</v>
      </c>
      <c r="R490" s="17"/>
      <c r="S490" s="17">
        <v>0.45206102583968899</v>
      </c>
      <c r="T490" s="17">
        <v>0.63387497227970302</v>
      </c>
      <c r="U490" s="17">
        <v>0.58229110296792097</v>
      </c>
      <c r="V490" s="17">
        <v>0.66301813257735098</v>
      </c>
      <c r="W490" s="17">
        <v>0.54396813690407797</v>
      </c>
      <c r="X490" s="17">
        <v>0.58641656507506201</v>
      </c>
      <c r="Y490" s="17">
        <v>0.57313825748694702</v>
      </c>
      <c r="Z490" s="17">
        <v>0.72814956934934105</v>
      </c>
      <c r="AA490" s="17">
        <v>0.56687766550079</v>
      </c>
      <c r="AB490" s="17" t="s">
        <v>74</v>
      </c>
      <c r="AC490" s="17" t="s">
        <v>74</v>
      </c>
      <c r="AD490" s="17" t="s">
        <v>74</v>
      </c>
      <c r="AE490" s="17"/>
      <c r="AF490" s="17">
        <v>0.61815831413968603</v>
      </c>
      <c r="AG490" s="17">
        <v>0.56835156615610505</v>
      </c>
      <c r="AH490" s="17">
        <v>0.485506511158867</v>
      </c>
      <c r="AI490" s="17"/>
      <c r="AJ490" s="17">
        <v>0.53188041120876495</v>
      </c>
      <c r="AK490" s="17">
        <v>0.65220698960171197</v>
      </c>
      <c r="AL490" s="17">
        <v>0.44915436028313699</v>
      </c>
      <c r="AM490" s="17">
        <v>0.88302472856251402</v>
      </c>
      <c r="AN490" s="17">
        <v>0.57303253807215704</v>
      </c>
      <c r="AO490" s="17"/>
      <c r="AP490" s="17">
        <v>0.56477818904390997</v>
      </c>
      <c r="AQ490" s="17">
        <v>0.56871473513042403</v>
      </c>
      <c r="AR490" s="17">
        <v>0.51064663555446399</v>
      </c>
      <c r="AS490" s="17"/>
      <c r="AT490" s="17">
        <v>0.57889288819470697</v>
      </c>
      <c r="AU490" s="17">
        <v>0.57991415482403497</v>
      </c>
      <c r="AV490" s="17"/>
      <c r="AW490" s="17">
        <v>0.61444232531109499</v>
      </c>
      <c r="AX490" s="17">
        <v>0.56944110623014499</v>
      </c>
    </row>
    <row r="491" spans="2:50" x14ac:dyDescent="0.35">
      <c r="B491" t="s">
        <v>260</v>
      </c>
      <c r="C491" s="17">
        <v>0.47911296751307603</v>
      </c>
      <c r="D491" s="17">
        <v>0.45017071585714602</v>
      </c>
      <c r="E491" s="17">
        <v>0.49773335243466199</v>
      </c>
      <c r="F491" s="17"/>
      <c r="G491" s="17">
        <v>0.519888257716833</v>
      </c>
      <c r="H491" s="17">
        <v>0.54418343881711495</v>
      </c>
      <c r="I491" s="17">
        <v>0.43236195554261297</v>
      </c>
      <c r="J491" s="17">
        <v>0.46074149953753202</v>
      </c>
      <c r="K491" s="17">
        <v>0.50826804238685397</v>
      </c>
      <c r="L491" s="17">
        <v>0.44218182572421999</v>
      </c>
      <c r="M491" s="17"/>
      <c r="N491" s="17">
        <v>0.50015384600661605</v>
      </c>
      <c r="O491" s="17">
        <v>0.44933417188628699</v>
      </c>
      <c r="P491" s="17">
        <v>0.51368493893011502</v>
      </c>
      <c r="Q491" s="17">
        <v>0.46606460000962102</v>
      </c>
      <c r="R491" s="17"/>
      <c r="S491" s="17">
        <v>0.588500030256772</v>
      </c>
      <c r="T491" s="17">
        <v>0.500450446005136</v>
      </c>
      <c r="U491" s="17">
        <v>0.40136805336386699</v>
      </c>
      <c r="V491" s="17">
        <v>0.57081910235095101</v>
      </c>
      <c r="W491" s="17">
        <v>0.482925305221033</v>
      </c>
      <c r="X491" s="17">
        <v>0.40914117358785701</v>
      </c>
      <c r="Y491" s="17">
        <v>0.471405241464948</v>
      </c>
      <c r="Z491" s="17">
        <v>0.469377547570346</v>
      </c>
      <c r="AA491" s="17">
        <v>0.36404111953526802</v>
      </c>
      <c r="AB491" s="17" t="s">
        <v>74</v>
      </c>
      <c r="AC491" s="17" t="s">
        <v>74</v>
      </c>
      <c r="AD491" s="17" t="s">
        <v>74</v>
      </c>
      <c r="AE491" s="17"/>
      <c r="AF491" s="17">
        <v>0.448535108961785</v>
      </c>
      <c r="AG491" s="17">
        <v>0.49715874538919003</v>
      </c>
      <c r="AH491" s="17">
        <v>0.394645645536641</v>
      </c>
      <c r="AI491" s="17"/>
      <c r="AJ491" s="17">
        <v>0.432236080692744</v>
      </c>
      <c r="AK491" s="17">
        <v>0.498606488028701</v>
      </c>
      <c r="AL491" s="17">
        <v>0.57069569481085103</v>
      </c>
      <c r="AM491" s="17">
        <v>0.16265071271349199</v>
      </c>
      <c r="AN491" s="17">
        <v>0.47621827516709297</v>
      </c>
      <c r="AO491" s="17"/>
      <c r="AP491" s="17">
        <v>0.42466917981194202</v>
      </c>
      <c r="AQ491" s="17">
        <v>0.499041061480058</v>
      </c>
      <c r="AR491" s="17">
        <v>0.48567140695523697</v>
      </c>
      <c r="AS491" s="17"/>
      <c r="AT491" s="17">
        <v>0.49274228366717898</v>
      </c>
      <c r="AU491" s="17">
        <v>0.45242310755906801</v>
      </c>
      <c r="AV491" s="17"/>
      <c r="AW491" s="17">
        <v>0.49071672667264998</v>
      </c>
      <c r="AX491" s="17">
        <v>0.47556201072976001</v>
      </c>
    </row>
    <row r="492" spans="2:50" x14ac:dyDescent="0.35">
      <c r="B492" t="s">
        <v>261</v>
      </c>
      <c r="C492" s="17">
        <v>0.46067854850524198</v>
      </c>
      <c r="D492" s="17">
        <v>0.425589288933305</v>
      </c>
      <c r="E492" s="17">
        <v>0.49242175746949701</v>
      </c>
      <c r="F492" s="17"/>
      <c r="G492" s="17">
        <v>0.53672267313048105</v>
      </c>
      <c r="H492" s="17">
        <v>0.41575726958124598</v>
      </c>
      <c r="I492" s="17">
        <v>0.51771799976966204</v>
      </c>
      <c r="J492" s="17">
        <v>0.45040733414427297</v>
      </c>
      <c r="K492" s="17">
        <v>0.33923002096909999</v>
      </c>
      <c r="L492" s="17">
        <v>0.48743567287793899</v>
      </c>
      <c r="M492" s="17"/>
      <c r="N492" s="17">
        <v>0.46235550512629398</v>
      </c>
      <c r="O492" s="17">
        <v>0.42748665145397402</v>
      </c>
      <c r="P492" s="17">
        <v>0.47580534774752697</v>
      </c>
      <c r="Q492" s="17">
        <v>0.48682608136240302</v>
      </c>
      <c r="R492" s="17"/>
      <c r="S492" s="17">
        <v>0.48579161947882199</v>
      </c>
      <c r="T492" s="17">
        <v>0.42341810287737602</v>
      </c>
      <c r="U492" s="17">
        <v>0.36565267102375398</v>
      </c>
      <c r="V492" s="17">
        <v>0.499890367759531</v>
      </c>
      <c r="W492" s="17">
        <v>0.54393593603058299</v>
      </c>
      <c r="X492" s="17">
        <v>0.43088255318050001</v>
      </c>
      <c r="Y492" s="17">
        <v>0.42522486593064901</v>
      </c>
      <c r="Z492" s="17">
        <v>0.42669960966328102</v>
      </c>
      <c r="AA492" s="17">
        <v>0.53695488070667796</v>
      </c>
      <c r="AB492" s="17" t="s">
        <v>74</v>
      </c>
      <c r="AC492" s="17" t="s">
        <v>74</v>
      </c>
      <c r="AD492" s="17" t="s">
        <v>74</v>
      </c>
      <c r="AE492" s="17"/>
      <c r="AF492" s="17">
        <v>0.46865128443839998</v>
      </c>
      <c r="AG492" s="17">
        <v>0.42033491885268198</v>
      </c>
      <c r="AH492" s="17">
        <v>0.49449562609567299</v>
      </c>
      <c r="AI492" s="17"/>
      <c r="AJ492" s="17">
        <v>0.45026997052195999</v>
      </c>
      <c r="AK492" s="17">
        <v>0.48025364908519602</v>
      </c>
      <c r="AL492" s="17">
        <v>0.418553435820467</v>
      </c>
      <c r="AM492" s="17">
        <v>0.50825106026056599</v>
      </c>
      <c r="AN492" s="17">
        <v>0.40197135827932201</v>
      </c>
      <c r="AO492" s="17"/>
      <c r="AP492" s="17">
        <v>0.39477232653700101</v>
      </c>
      <c r="AQ492" s="17">
        <v>0.51233889983084102</v>
      </c>
      <c r="AR492" s="17">
        <v>0.473031282879458</v>
      </c>
      <c r="AS492" s="17"/>
      <c r="AT492" s="17">
        <v>0.44943726801168499</v>
      </c>
      <c r="AU492" s="17">
        <v>0.48185676945956002</v>
      </c>
      <c r="AV492" s="17"/>
      <c r="AW492" s="17">
        <v>0.520126472743216</v>
      </c>
      <c r="AX492" s="17">
        <v>0.44248642585568698</v>
      </c>
    </row>
    <row r="493" spans="2:50" x14ac:dyDescent="0.35">
      <c r="B493" t="s">
        <v>262</v>
      </c>
      <c r="C493" s="17">
        <v>0.407566874921031</v>
      </c>
      <c r="D493" s="17">
        <v>0.41813249374308398</v>
      </c>
      <c r="E493" s="17">
        <v>0.394200181891456</v>
      </c>
      <c r="F493" s="17"/>
      <c r="G493" s="17">
        <v>0.47092163787095398</v>
      </c>
      <c r="H493" s="17">
        <v>0.44266034701272999</v>
      </c>
      <c r="I493" s="17">
        <v>0.353643733952206</v>
      </c>
      <c r="J493" s="17">
        <v>0.43831628253142702</v>
      </c>
      <c r="K493" s="17">
        <v>0.33616673167134897</v>
      </c>
      <c r="L493" s="17">
        <v>0.412471577623369</v>
      </c>
      <c r="M493" s="17"/>
      <c r="N493" s="17">
        <v>0.39080181337679798</v>
      </c>
      <c r="O493" s="17">
        <v>0.37750673505288701</v>
      </c>
      <c r="P493" s="17">
        <v>0.35136322722868302</v>
      </c>
      <c r="Q493" s="17">
        <v>0.50436261175157004</v>
      </c>
      <c r="R493" s="17"/>
      <c r="S493" s="17">
        <v>0.39879504257821602</v>
      </c>
      <c r="T493" s="17">
        <v>0.40617270850394399</v>
      </c>
      <c r="U493" s="17">
        <v>0.42080550435443598</v>
      </c>
      <c r="V493" s="17">
        <v>0.515675763653338</v>
      </c>
      <c r="W493" s="17">
        <v>0.42849136044758102</v>
      </c>
      <c r="X493" s="17">
        <v>0.36319613646811499</v>
      </c>
      <c r="Y493" s="17">
        <v>0.31835155295802697</v>
      </c>
      <c r="Z493" s="17">
        <v>0.271084592417138</v>
      </c>
      <c r="AA493" s="17">
        <v>0.439539851497742</v>
      </c>
      <c r="AB493" s="17" t="s">
        <v>74</v>
      </c>
      <c r="AC493" s="17" t="s">
        <v>74</v>
      </c>
      <c r="AD493" s="17" t="s">
        <v>74</v>
      </c>
      <c r="AE493" s="17"/>
      <c r="AF493" s="17">
        <v>0.40111430533002002</v>
      </c>
      <c r="AG493" s="17">
        <v>0.36717897657599002</v>
      </c>
      <c r="AH493" s="17">
        <v>0.39293928151804097</v>
      </c>
      <c r="AI493" s="17"/>
      <c r="AJ493" s="17">
        <v>0.35888887307075701</v>
      </c>
      <c r="AK493" s="17">
        <v>0.47616731875850998</v>
      </c>
      <c r="AL493" s="17">
        <v>0.38182533071434099</v>
      </c>
      <c r="AM493" s="17">
        <v>0.50643060166278697</v>
      </c>
      <c r="AN493" s="17">
        <v>0.39150273802372398</v>
      </c>
      <c r="AO493" s="17"/>
      <c r="AP493" s="17">
        <v>0.37346904744464798</v>
      </c>
      <c r="AQ493" s="17">
        <v>0.489681863691597</v>
      </c>
      <c r="AR493" s="17">
        <v>0.370719352864677</v>
      </c>
      <c r="AS493" s="17"/>
      <c r="AT493" s="17">
        <v>0.38981056625902499</v>
      </c>
      <c r="AU493" s="17">
        <v>0.448316403869636</v>
      </c>
      <c r="AV493" s="17"/>
      <c r="AW493" s="17">
        <v>0.338729279385031</v>
      </c>
      <c r="AX493" s="17">
        <v>0.428632404070179</v>
      </c>
    </row>
    <row r="494" spans="2:50" x14ac:dyDescent="0.35">
      <c r="B494" t="s">
        <v>263</v>
      </c>
      <c r="C494" s="17">
        <v>0.38960088542612797</v>
      </c>
      <c r="D494" s="17">
        <v>0.40153287955842498</v>
      </c>
      <c r="E494" s="17">
        <v>0.37499788416044499</v>
      </c>
      <c r="F494" s="17"/>
      <c r="G494" s="17">
        <v>0.501115377472517</v>
      </c>
      <c r="H494" s="17">
        <v>0.41104050796254898</v>
      </c>
      <c r="I494" s="17">
        <v>0.305878515435554</v>
      </c>
      <c r="J494" s="17">
        <v>0.402723266962008</v>
      </c>
      <c r="K494" s="17">
        <v>0.312097316666677</v>
      </c>
      <c r="L494" s="17">
        <v>0.41097886106512599</v>
      </c>
      <c r="M494" s="17"/>
      <c r="N494" s="17">
        <v>0.36683219341916901</v>
      </c>
      <c r="O494" s="17">
        <v>0.429615679235965</v>
      </c>
      <c r="P494" s="17">
        <v>0.34526044595942001</v>
      </c>
      <c r="Q494" s="17">
        <v>0.408313722294677</v>
      </c>
      <c r="R494" s="17"/>
      <c r="S494" s="17">
        <v>0.45818194333386397</v>
      </c>
      <c r="T494" s="17">
        <v>0.462314318402757</v>
      </c>
      <c r="U494" s="17">
        <v>0.40427394395859301</v>
      </c>
      <c r="V494" s="17">
        <v>0.38741439313435899</v>
      </c>
      <c r="W494" s="17">
        <v>0.35574831662657103</v>
      </c>
      <c r="X494" s="17">
        <v>0.21065632487969099</v>
      </c>
      <c r="Y494" s="17">
        <v>0.37623053129885697</v>
      </c>
      <c r="Z494" s="17">
        <v>0.34757187184448002</v>
      </c>
      <c r="AA494" s="17">
        <v>0.360161307431977</v>
      </c>
      <c r="AB494" s="17" t="s">
        <v>74</v>
      </c>
      <c r="AC494" s="17" t="s">
        <v>74</v>
      </c>
      <c r="AD494" s="17" t="s">
        <v>74</v>
      </c>
      <c r="AE494" s="17"/>
      <c r="AF494" s="17">
        <v>0.30343025121912698</v>
      </c>
      <c r="AG494" s="17">
        <v>0.46393019719495099</v>
      </c>
      <c r="AH494" s="17">
        <v>0.32655756199385499</v>
      </c>
      <c r="AI494" s="17"/>
      <c r="AJ494" s="17">
        <v>0.34480517699201302</v>
      </c>
      <c r="AK494" s="17">
        <v>0.399092170465774</v>
      </c>
      <c r="AL494" s="17">
        <v>0.431008768294319</v>
      </c>
      <c r="AM494" s="17">
        <v>0.34560034754707403</v>
      </c>
      <c r="AN494" s="17">
        <v>0.39704701815677201</v>
      </c>
      <c r="AO494" s="17"/>
      <c r="AP494" s="17">
        <v>0.34816529290118198</v>
      </c>
      <c r="AQ494" s="17">
        <v>0.438981972454491</v>
      </c>
      <c r="AR494" s="17">
        <v>0.34673327917013302</v>
      </c>
      <c r="AS494" s="17"/>
      <c r="AT494" s="17">
        <v>0.36170382705368198</v>
      </c>
      <c r="AU494" s="17">
        <v>0.44637612499596402</v>
      </c>
      <c r="AV494" s="17"/>
      <c r="AW494" s="17">
        <v>0.34379650916198901</v>
      </c>
      <c r="AX494" s="17">
        <v>0.40361783961864001</v>
      </c>
    </row>
    <row r="495" spans="2:50" x14ac:dyDescent="0.35">
      <c r="B495" t="s">
        <v>264</v>
      </c>
      <c r="C495" s="17">
        <v>0.24483460192911799</v>
      </c>
      <c r="D495" s="17">
        <v>0.242542446555786</v>
      </c>
      <c r="E495" s="17">
        <v>0.24031659873136699</v>
      </c>
      <c r="F495" s="17"/>
      <c r="G495" s="17">
        <v>0.312365980924246</v>
      </c>
      <c r="H495" s="17">
        <v>0.298629428410361</v>
      </c>
      <c r="I495" s="17">
        <v>0.30147430340232501</v>
      </c>
      <c r="J495" s="17">
        <v>0.25474533258507698</v>
      </c>
      <c r="K495" s="17">
        <v>0.15956204377156999</v>
      </c>
      <c r="L495" s="17">
        <v>0.17997432148046699</v>
      </c>
      <c r="M495" s="17"/>
      <c r="N495" s="17">
        <v>0.28124728120987202</v>
      </c>
      <c r="O495" s="17">
        <v>0.25908740985454998</v>
      </c>
      <c r="P495" s="17">
        <v>0.247209706305517</v>
      </c>
      <c r="Q495" s="17">
        <v>0.19068685344122299</v>
      </c>
      <c r="R495" s="17"/>
      <c r="S495" s="17">
        <v>0.34300512872955702</v>
      </c>
      <c r="T495" s="17">
        <v>0.28515590799388801</v>
      </c>
      <c r="U495" s="17">
        <v>0.247491485272126</v>
      </c>
      <c r="V495" s="17">
        <v>0.20489592872190501</v>
      </c>
      <c r="W495" s="17">
        <v>0.227831392337705</v>
      </c>
      <c r="X495" s="17">
        <v>0.29405435256658402</v>
      </c>
      <c r="Y495" s="17">
        <v>0.191335195968209</v>
      </c>
      <c r="Z495" s="17">
        <v>4.3490797445735203E-2</v>
      </c>
      <c r="AA495" s="17">
        <v>0.19235431317350299</v>
      </c>
      <c r="AB495" s="17" t="s">
        <v>74</v>
      </c>
      <c r="AC495" s="17" t="s">
        <v>74</v>
      </c>
      <c r="AD495" s="17" t="s">
        <v>74</v>
      </c>
      <c r="AE495" s="17"/>
      <c r="AF495" s="17">
        <v>0.18341634841639501</v>
      </c>
      <c r="AG495" s="17">
        <v>0.24575015332334699</v>
      </c>
      <c r="AH495" s="17">
        <v>0.29962836078577199</v>
      </c>
      <c r="AI495" s="17"/>
      <c r="AJ495" s="17">
        <v>0.16502462966859699</v>
      </c>
      <c r="AK495" s="17">
        <v>0.33493012367232999</v>
      </c>
      <c r="AL495" s="17">
        <v>0.17972767797081199</v>
      </c>
      <c r="AM495" s="17">
        <v>0.132897517878695</v>
      </c>
      <c r="AN495" s="17">
        <v>0.26727255625978602</v>
      </c>
      <c r="AO495" s="17"/>
      <c r="AP495" s="17">
        <v>0.237763768933861</v>
      </c>
      <c r="AQ495" s="17">
        <v>0.30666501219152398</v>
      </c>
      <c r="AR495" s="17">
        <v>0.23537269284215101</v>
      </c>
      <c r="AS495" s="17"/>
      <c r="AT495" s="17">
        <v>0.236561985007995</v>
      </c>
      <c r="AU495" s="17">
        <v>0.26413807621900298</v>
      </c>
      <c r="AV495" s="17"/>
      <c r="AW495" s="17">
        <v>0.25513396045764702</v>
      </c>
      <c r="AX495" s="17">
        <v>0.24168281494976701</v>
      </c>
    </row>
    <row r="496" spans="2:50" x14ac:dyDescent="0.35">
      <c r="B496" t="s">
        <v>265</v>
      </c>
      <c r="C496" s="17">
        <v>0.23413217616457599</v>
      </c>
      <c r="D496" s="17">
        <v>0.181632208056524</v>
      </c>
      <c r="E496" s="17">
        <v>0.26941127266957599</v>
      </c>
      <c r="F496" s="17"/>
      <c r="G496" s="17">
        <v>0.35833908942109799</v>
      </c>
      <c r="H496" s="17">
        <v>0.31572307392189702</v>
      </c>
      <c r="I496" s="17">
        <v>0.24202021571291901</v>
      </c>
      <c r="J496" s="17">
        <v>0.218308888542491</v>
      </c>
      <c r="K496" s="17">
        <v>0.115587548796847</v>
      </c>
      <c r="L496" s="17">
        <v>0.192647134353611</v>
      </c>
      <c r="M496" s="17"/>
      <c r="N496" s="17">
        <v>0.23318090921801499</v>
      </c>
      <c r="O496" s="17">
        <v>0.28206992825368998</v>
      </c>
      <c r="P496" s="17">
        <v>0.17156787265350501</v>
      </c>
      <c r="Q496" s="17">
        <v>0.23357532468468001</v>
      </c>
      <c r="R496" s="17"/>
      <c r="S496" s="17">
        <v>0.41427099411889901</v>
      </c>
      <c r="T496" s="17">
        <v>0.23200623258854899</v>
      </c>
      <c r="U496" s="17">
        <v>0.190156433254973</v>
      </c>
      <c r="V496" s="17">
        <v>0.138038937624851</v>
      </c>
      <c r="W496" s="17">
        <v>0.252848357554329</v>
      </c>
      <c r="X496" s="17">
        <v>0.19043440603199599</v>
      </c>
      <c r="Y496" s="17">
        <v>0.14197433095360301</v>
      </c>
      <c r="Z496" s="17">
        <v>0.18763673743974801</v>
      </c>
      <c r="AA496" s="17">
        <v>0.25408318588194101</v>
      </c>
      <c r="AB496" s="17" t="s">
        <v>74</v>
      </c>
      <c r="AC496" s="17" t="s">
        <v>74</v>
      </c>
      <c r="AD496" s="17" t="s">
        <v>74</v>
      </c>
      <c r="AE496" s="17"/>
      <c r="AF496" s="17">
        <v>0.14668638449957999</v>
      </c>
      <c r="AG496" s="17">
        <v>0.26742720409673498</v>
      </c>
      <c r="AH496" s="17">
        <v>0.21389054961927001</v>
      </c>
      <c r="AI496" s="17"/>
      <c r="AJ496" s="17">
        <v>0.13940607185135101</v>
      </c>
      <c r="AK496" s="17">
        <v>0.33644394460101201</v>
      </c>
      <c r="AL496" s="17">
        <v>0.25556551002015099</v>
      </c>
      <c r="AM496" s="17">
        <v>0.132897517878695</v>
      </c>
      <c r="AN496" s="17">
        <v>0.21140018857879</v>
      </c>
      <c r="AO496" s="17"/>
      <c r="AP496" s="17">
        <v>0.176372989196136</v>
      </c>
      <c r="AQ496" s="17">
        <v>0.32662808757154699</v>
      </c>
      <c r="AR496" s="17">
        <v>0.232036152452292</v>
      </c>
      <c r="AS496" s="17"/>
      <c r="AT496" s="17">
        <v>0.189670598507134</v>
      </c>
      <c r="AU496" s="17">
        <v>0.33161209919732898</v>
      </c>
      <c r="AV496" s="17"/>
      <c r="AW496" s="17">
        <v>0.15275958719914301</v>
      </c>
      <c r="AX496" s="17">
        <v>0.25903363635425602</v>
      </c>
    </row>
    <row r="497" spans="2:50" x14ac:dyDescent="0.35">
      <c r="B497" t="s">
        <v>70</v>
      </c>
      <c r="C497" s="17">
        <v>1.5790154416420801E-2</v>
      </c>
      <c r="D497" s="17">
        <v>2.4517892894997499E-2</v>
      </c>
      <c r="E497" s="17">
        <v>8.9890622038394201E-3</v>
      </c>
      <c r="F497" s="17"/>
      <c r="G497" s="17">
        <v>2.9690132661401199E-2</v>
      </c>
      <c r="H497" s="17">
        <v>0</v>
      </c>
      <c r="I497" s="17">
        <v>1.0320510837024399E-2</v>
      </c>
      <c r="J497" s="17">
        <v>2.0223259882744399E-2</v>
      </c>
      <c r="K497" s="17">
        <v>1.6588496720679701E-2</v>
      </c>
      <c r="L497" s="17">
        <v>1.7209850822065099E-2</v>
      </c>
      <c r="M497" s="17"/>
      <c r="N497" s="17">
        <v>5.6825425959231004E-3</v>
      </c>
      <c r="O497" s="17">
        <v>1.61831771142181E-2</v>
      </c>
      <c r="P497" s="17">
        <v>0</v>
      </c>
      <c r="Q497" s="17">
        <v>3.0023716025475301E-2</v>
      </c>
      <c r="R497" s="17"/>
      <c r="S497" s="17">
        <v>2.2618287057428899E-2</v>
      </c>
      <c r="T497" s="17">
        <v>2.4383452997393699E-2</v>
      </c>
      <c r="U497" s="17">
        <v>1.29945874490846E-2</v>
      </c>
      <c r="V497" s="17">
        <v>0</v>
      </c>
      <c r="W497" s="17">
        <v>1.6295309849940601E-2</v>
      </c>
      <c r="X497" s="17">
        <v>0</v>
      </c>
      <c r="Y497" s="17">
        <v>2.6089324685000401E-2</v>
      </c>
      <c r="Z497" s="17">
        <v>0</v>
      </c>
      <c r="AA497" s="17">
        <v>1.9026740121598301E-2</v>
      </c>
      <c r="AB497" s="17" t="s">
        <v>74</v>
      </c>
      <c r="AC497" s="17" t="s">
        <v>74</v>
      </c>
      <c r="AD497" s="17" t="s">
        <v>74</v>
      </c>
      <c r="AE497" s="17"/>
      <c r="AF497" s="17">
        <v>1.75672255766736E-2</v>
      </c>
      <c r="AG497" s="17">
        <v>4.9368095295330896E-3</v>
      </c>
      <c r="AH497" s="17">
        <v>6.1652233267364499E-2</v>
      </c>
      <c r="AI497" s="17"/>
      <c r="AJ497" s="17">
        <v>9.8502303871299199E-3</v>
      </c>
      <c r="AK497" s="17">
        <v>2.1291859587695298E-2</v>
      </c>
      <c r="AL497" s="17">
        <v>0</v>
      </c>
      <c r="AM497" s="17">
        <v>0.116975271437486</v>
      </c>
      <c r="AN497" s="17">
        <v>3.3162004063518498E-2</v>
      </c>
      <c r="AO497" s="17"/>
      <c r="AP497" s="17">
        <v>1.7437477292637098E-2</v>
      </c>
      <c r="AQ497" s="17">
        <v>1.6040008464886499E-2</v>
      </c>
      <c r="AR497" s="17">
        <v>6.2612057306368707E-2</v>
      </c>
      <c r="AS497" s="17"/>
      <c r="AT497" s="17">
        <v>1.1314751788429099E-2</v>
      </c>
      <c r="AU497" s="17">
        <v>2.5557205052458901E-2</v>
      </c>
      <c r="AV497" s="17"/>
      <c r="AW497" s="17">
        <v>1.40396726845622E-2</v>
      </c>
      <c r="AX497" s="17">
        <v>1.6325832974923599E-2</v>
      </c>
    </row>
    <row r="498" spans="2:50" x14ac:dyDescent="0.35">
      <c r="B498" t="s">
        <v>178</v>
      </c>
      <c r="C498" s="17">
        <v>5.5202372928228903E-2</v>
      </c>
      <c r="D498" s="17">
        <v>6.8134665371754999E-2</v>
      </c>
      <c r="E498" s="17">
        <v>4.5391860328534803E-2</v>
      </c>
      <c r="F498" s="17"/>
      <c r="G498" s="17">
        <v>1.08562246104767E-2</v>
      </c>
      <c r="H498" s="17">
        <v>5.50139668969356E-2</v>
      </c>
      <c r="I498" s="17">
        <v>6.6123373567653507E-2</v>
      </c>
      <c r="J498" s="17">
        <v>2.1792816660498201E-2</v>
      </c>
      <c r="K498" s="17">
        <v>0.15205712633266999</v>
      </c>
      <c r="L498" s="17">
        <v>3.37063763565058E-2</v>
      </c>
      <c r="M498" s="17"/>
      <c r="N498" s="17">
        <v>6.6434486434252094E-2</v>
      </c>
      <c r="O498" s="17">
        <v>6.3692162226201304E-2</v>
      </c>
      <c r="P498" s="17">
        <v>7.0161371916453899E-2</v>
      </c>
      <c r="Q498" s="17">
        <v>2.30277153825427E-2</v>
      </c>
      <c r="R498" s="17"/>
      <c r="S498" s="17">
        <v>4.3927345535794401E-2</v>
      </c>
      <c r="T498" s="17">
        <v>3.82077852956123E-2</v>
      </c>
      <c r="U498" s="17">
        <v>4.6656461599405702E-2</v>
      </c>
      <c r="V498" s="17">
        <v>4.6510811788400303E-2</v>
      </c>
      <c r="W498" s="17">
        <v>5.2068058764975701E-2</v>
      </c>
      <c r="X498" s="17">
        <v>0.18348935520189599</v>
      </c>
      <c r="Y498" s="17">
        <v>5.4541077632422302E-2</v>
      </c>
      <c r="Z498" s="17">
        <v>7.8540330851546603E-2</v>
      </c>
      <c r="AA498" s="17">
        <v>2.0263826979873001E-2</v>
      </c>
      <c r="AB498" s="17" t="s">
        <v>74</v>
      </c>
      <c r="AC498" s="17" t="s">
        <v>74</v>
      </c>
      <c r="AD498" s="17" t="s">
        <v>74</v>
      </c>
      <c r="AE498" s="17"/>
      <c r="AF498" s="17">
        <v>6.5710236035333797E-2</v>
      </c>
      <c r="AG498" s="17">
        <v>6.4411315170130906E-2</v>
      </c>
      <c r="AH498" s="17">
        <v>3.4513711264540399E-2</v>
      </c>
      <c r="AI498" s="17"/>
      <c r="AJ498" s="17">
        <v>8.6196694260332898E-2</v>
      </c>
      <c r="AK498" s="17">
        <v>1.40379354355636E-2</v>
      </c>
      <c r="AL498" s="17">
        <v>0.12291483691253501</v>
      </c>
      <c r="AM498" s="17">
        <v>0</v>
      </c>
      <c r="AN498" s="17">
        <v>6.5132970659756595E-2</v>
      </c>
      <c r="AO498" s="17"/>
      <c r="AP498" s="17">
        <v>0.111681809862908</v>
      </c>
      <c r="AQ498" s="17">
        <v>1.1351790750449601E-2</v>
      </c>
      <c r="AR498" s="17">
        <v>8.5093732972851402E-2</v>
      </c>
      <c r="AS498" s="17"/>
      <c r="AT498" s="17">
        <v>6.0614573703679502E-2</v>
      </c>
      <c r="AU498" s="17">
        <v>4.3821343110189599E-2</v>
      </c>
      <c r="AV498" s="17"/>
      <c r="AW498" s="17">
        <v>6.7150931609507997E-2</v>
      </c>
      <c r="AX498" s="17">
        <v>5.1545901355813897E-2</v>
      </c>
    </row>
    <row r="499" spans="2:50" x14ac:dyDescent="0.35">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row>
    <row r="500" spans="2:50" x14ac:dyDescent="0.35">
      <c r="B500" s="6" t="s">
        <v>271</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row>
    <row r="501" spans="2:50" x14ac:dyDescent="0.35">
      <c r="B501" s="24" t="s">
        <v>76</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row>
    <row r="502" spans="2:50" x14ac:dyDescent="0.35">
      <c r="B502" t="s">
        <v>268</v>
      </c>
      <c r="C502" s="17">
        <v>0.44012128378228099</v>
      </c>
      <c r="D502" s="17">
        <v>0.41157348139890798</v>
      </c>
      <c r="E502" s="17">
        <v>0.46696399466215999</v>
      </c>
      <c r="F502" s="17"/>
      <c r="G502" s="17">
        <v>0.55550099891279103</v>
      </c>
      <c r="H502" s="17">
        <v>0.44905270873004</v>
      </c>
      <c r="I502" s="17">
        <v>0.46266555630448197</v>
      </c>
      <c r="J502" s="17">
        <v>0.47476465718927902</v>
      </c>
      <c r="K502" s="17">
        <v>0.42592176642788598</v>
      </c>
      <c r="L502" s="17">
        <v>0.35086647965301598</v>
      </c>
      <c r="M502" s="17"/>
      <c r="N502" s="17">
        <v>0.53069551492299805</v>
      </c>
      <c r="O502" s="17">
        <v>0.43476600539971699</v>
      </c>
      <c r="P502" s="17">
        <v>0.41533127620467902</v>
      </c>
      <c r="Q502" s="17">
        <v>0.37524456372161202</v>
      </c>
      <c r="R502" s="17"/>
      <c r="S502" s="17">
        <v>0.48893615566930099</v>
      </c>
      <c r="T502" s="17">
        <v>0.39913923042173599</v>
      </c>
      <c r="U502" s="17">
        <v>0.39611595299496799</v>
      </c>
      <c r="V502" s="17">
        <v>0.372417066479588</v>
      </c>
      <c r="W502" s="17">
        <v>0.46899521629961599</v>
      </c>
      <c r="X502" s="17">
        <v>0.488500385031643</v>
      </c>
      <c r="Y502" s="17">
        <v>0.46588078057371002</v>
      </c>
      <c r="Z502" s="17">
        <v>0.51635970848141899</v>
      </c>
      <c r="AA502" s="17">
        <v>0.41826550840615601</v>
      </c>
      <c r="AB502" s="17" t="s">
        <v>74</v>
      </c>
      <c r="AC502" s="17" t="s">
        <v>74</v>
      </c>
      <c r="AD502" s="17" t="s">
        <v>74</v>
      </c>
      <c r="AE502" s="17"/>
      <c r="AF502" s="17">
        <v>0.39128822330673202</v>
      </c>
      <c r="AG502" s="17">
        <v>0.48886834310244398</v>
      </c>
      <c r="AH502" s="17">
        <v>0.39283020559167797</v>
      </c>
      <c r="AI502" s="17"/>
      <c r="AJ502" s="17">
        <v>0.41831775652250802</v>
      </c>
      <c r="AK502" s="17">
        <v>0.46540399595409898</v>
      </c>
      <c r="AL502" s="17">
        <v>0.46820949805758899</v>
      </c>
      <c r="AM502" s="17">
        <v>0.59556883572959296</v>
      </c>
      <c r="AN502" s="17">
        <v>0.45087530528819802</v>
      </c>
      <c r="AO502" s="17"/>
      <c r="AP502" s="17">
        <v>0.41217238661359001</v>
      </c>
      <c r="AQ502" s="17">
        <v>0.48045437844232602</v>
      </c>
      <c r="AR502" s="17">
        <v>0.43584482176477002</v>
      </c>
      <c r="AS502" s="17"/>
      <c r="AT502" s="17">
        <v>0.425963241185635</v>
      </c>
      <c r="AU502" s="17">
        <v>0.46959652951963599</v>
      </c>
      <c r="AV502" s="17"/>
      <c r="AW502" s="17">
        <v>0.48694948208861699</v>
      </c>
      <c r="AX502" s="17">
        <v>0.42527412874271397</v>
      </c>
    </row>
    <row r="503" spans="2:50" x14ac:dyDescent="0.35">
      <c r="B503" t="s">
        <v>269</v>
      </c>
      <c r="C503" s="17">
        <v>0.334946074497182</v>
      </c>
      <c r="D503" s="17">
        <v>0.34070938371892801</v>
      </c>
      <c r="E503" s="17">
        <v>0.32852534445839698</v>
      </c>
      <c r="F503" s="17"/>
      <c r="G503" s="17">
        <v>0.30608113725326103</v>
      </c>
      <c r="H503" s="17">
        <v>0.35723060470983398</v>
      </c>
      <c r="I503" s="17">
        <v>0.32240408639393198</v>
      </c>
      <c r="J503" s="17">
        <v>0.32914096975355001</v>
      </c>
      <c r="K503" s="17">
        <v>0.298256387277815</v>
      </c>
      <c r="L503" s="17">
        <v>0.36974915053574597</v>
      </c>
      <c r="M503" s="17"/>
      <c r="N503" s="17">
        <v>0.30324700656134301</v>
      </c>
      <c r="O503" s="17">
        <v>0.304727244805029</v>
      </c>
      <c r="P503" s="17">
        <v>0.35086442247584299</v>
      </c>
      <c r="Q503" s="17">
        <v>0.38605164834880301</v>
      </c>
      <c r="R503" s="17"/>
      <c r="S503" s="17">
        <v>0.312490473002422</v>
      </c>
      <c r="T503" s="17">
        <v>0.375970721088565</v>
      </c>
      <c r="U503" s="17">
        <v>0.34309950139866002</v>
      </c>
      <c r="V503" s="17">
        <v>0.36824543804023302</v>
      </c>
      <c r="W503" s="17">
        <v>0.224251981037248</v>
      </c>
      <c r="X503" s="17">
        <v>0.3719365345308</v>
      </c>
      <c r="Y503" s="17">
        <v>0.37679636479741302</v>
      </c>
      <c r="Z503" s="17">
        <v>0.25349886399751698</v>
      </c>
      <c r="AA503" s="17">
        <v>0.31850794906404201</v>
      </c>
      <c r="AB503" s="17" t="s">
        <v>74</v>
      </c>
      <c r="AC503" s="17" t="s">
        <v>74</v>
      </c>
      <c r="AD503" s="17" t="s">
        <v>74</v>
      </c>
      <c r="AE503" s="17"/>
      <c r="AF503" s="17">
        <v>0.35226448652323</v>
      </c>
      <c r="AG503" s="17">
        <v>0.31894021120796601</v>
      </c>
      <c r="AH503" s="17">
        <v>0.34894232518161</v>
      </c>
      <c r="AI503" s="17"/>
      <c r="AJ503" s="17">
        <v>0.34124897419482197</v>
      </c>
      <c r="AK503" s="17">
        <v>0.331669592291574</v>
      </c>
      <c r="AL503" s="17">
        <v>0.28473298971896499</v>
      </c>
      <c r="AM503" s="17">
        <v>0.17707973840015201</v>
      </c>
      <c r="AN503" s="17">
        <v>0.36085105526665301</v>
      </c>
      <c r="AO503" s="17"/>
      <c r="AP503" s="17">
        <v>0.36053737119638701</v>
      </c>
      <c r="AQ503" s="17">
        <v>0.33048334610533497</v>
      </c>
      <c r="AR503" s="17">
        <v>0.34273845178676299</v>
      </c>
      <c r="AS503" s="17"/>
      <c r="AT503" s="17">
        <v>0.364432493826224</v>
      </c>
      <c r="AU503" s="17">
        <v>0.272227557587989</v>
      </c>
      <c r="AV503" s="17"/>
      <c r="AW503" s="17">
        <v>0.36893512979214699</v>
      </c>
      <c r="AX503" s="17">
        <v>0.32416964508361601</v>
      </c>
    </row>
    <row r="504" spans="2:50" x14ac:dyDescent="0.35">
      <c r="B504" t="s">
        <v>270</v>
      </c>
      <c r="C504" s="17">
        <v>0.19531114114808101</v>
      </c>
      <c r="D504" s="17">
        <v>0.21197743139845501</v>
      </c>
      <c r="E504" s="17">
        <v>0.180491015246311</v>
      </c>
      <c r="F504" s="17"/>
      <c r="G504" s="17">
        <v>0.13023223800703801</v>
      </c>
      <c r="H504" s="17">
        <v>0.18651937845283501</v>
      </c>
      <c r="I504" s="17">
        <v>0.17237123543845201</v>
      </c>
      <c r="J504" s="17">
        <v>0.157728567931021</v>
      </c>
      <c r="K504" s="17">
        <v>0.232366353592214</v>
      </c>
      <c r="L504" s="17">
        <v>0.24867513793551799</v>
      </c>
      <c r="M504" s="17"/>
      <c r="N504" s="17">
        <v>0.125128577605612</v>
      </c>
      <c r="O504" s="17">
        <v>0.23420877316618399</v>
      </c>
      <c r="P504" s="17">
        <v>0.21936574140373</v>
      </c>
      <c r="Q504" s="17">
        <v>0.204132173688133</v>
      </c>
      <c r="R504" s="17"/>
      <c r="S504" s="17">
        <v>0.166116430914206</v>
      </c>
      <c r="T504" s="17">
        <v>0.18061220064244199</v>
      </c>
      <c r="U504" s="17">
        <v>0.24362010226418301</v>
      </c>
      <c r="V504" s="17">
        <v>0.25933749548017898</v>
      </c>
      <c r="W504" s="17">
        <v>0.273231502420832</v>
      </c>
      <c r="X504" s="17">
        <v>0.121319247424703</v>
      </c>
      <c r="Y504" s="17">
        <v>0.11064847472234</v>
      </c>
      <c r="Z504" s="17">
        <v>0.21640539641994599</v>
      </c>
      <c r="AA504" s="17">
        <v>0.220808007345559</v>
      </c>
      <c r="AB504" s="17" t="s">
        <v>74</v>
      </c>
      <c r="AC504" s="17" t="s">
        <v>74</v>
      </c>
      <c r="AD504" s="17" t="s">
        <v>74</v>
      </c>
      <c r="AE504" s="17"/>
      <c r="AF504" s="17">
        <v>0.22985046646403801</v>
      </c>
      <c r="AG504" s="17">
        <v>0.15825825976994901</v>
      </c>
      <c r="AH504" s="17">
        <v>0.23067775668034701</v>
      </c>
      <c r="AI504" s="17"/>
      <c r="AJ504" s="17">
        <v>0.211287653521574</v>
      </c>
      <c r="AK504" s="17">
        <v>0.181875589646388</v>
      </c>
      <c r="AL504" s="17">
        <v>0.22489160844519401</v>
      </c>
      <c r="AM504" s="17">
        <v>0.14401377090042999</v>
      </c>
      <c r="AN504" s="17">
        <v>0.16379218630835299</v>
      </c>
      <c r="AO504" s="17"/>
      <c r="AP504" s="17">
        <v>0.19592336870564001</v>
      </c>
      <c r="AQ504" s="17">
        <v>0.178099128662595</v>
      </c>
      <c r="AR504" s="17">
        <v>0.210573237333392</v>
      </c>
      <c r="AS504" s="17"/>
      <c r="AT504" s="17">
        <v>0.17790070028461699</v>
      </c>
      <c r="AU504" s="17">
        <v>0.23276440365220899</v>
      </c>
      <c r="AV504" s="17"/>
      <c r="AW504" s="17">
        <v>0.11463381790574401</v>
      </c>
      <c r="AX504" s="17">
        <v>0.220890359859855</v>
      </c>
    </row>
    <row r="505" spans="2:50" x14ac:dyDescent="0.35">
      <c r="B505" t="s">
        <v>70</v>
      </c>
      <c r="C505" s="17">
        <v>2.9621500572456799E-2</v>
      </c>
      <c r="D505" s="17">
        <v>3.5739703483710097E-2</v>
      </c>
      <c r="E505" s="17">
        <v>2.4019645633132199E-2</v>
      </c>
      <c r="F505" s="17"/>
      <c r="G505" s="17">
        <v>8.1856258269103702E-3</v>
      </c>
      <c r="H505" s="17">
        <v>7.1973081072913203E-3</v>
      </c>
      <c r="I505" s="17">
        <v>4.2559121863133598E-2</v>
      </c>
      <c r="J505" s="17">
        <v>3.8365805126149802E-2</v>
      </c>
      <c r="K505" s="17">
        <v>4.3455492702084902E-2</v>
      </c>
      <c r="L505" s="17">
        <v>3.0709231875719702E-2</v>
      </c>
      <c r="M505" s="17"/>
      <c r="N505" s="17">
        <v>4.0928900910047097E-2</v>
      </c>
      <c r="O505" s="17">
        <v>2.62979766290708E-2</v>
      </c>
      <c r="P505" s="17">
        <v>1.44385599157477E-2</v>
      </c>
      <c r="Q505" s="17">
        <v>3.45716142414524E-2</v>
      </c>
      <c r="R505" s="17"/>
      <c r="S505" s="17">
        <v>3.2456940414071801E-2</v>
      </c>
      <c r="T505" s="17">
        <v>4.42778478472566E-2</v>
      </c>
      <c r="U505" s="17">
        <v>1.71644433421889E-2</v>
      </c>
      <c r="V505" s="17">
        <v>0</v>
      </c>
      <c r="W505" s="17">
        <v>3.3521300242303598E-2</v>
      </c>
      <c r="X505" s="17">
        <v>1.8243833012854399E-2</v>
      </c>
      <c r="Y505" s="17">
        <v>4.6674379906537902E-2</v>
      </c>
      <c r="Z505" s="17">
        <v>1.37360311011182E-2</v>
      </c>
      <c r="AA505" s="17">
        <v>4.2418535184243197E-2</v>
      </c>
      <c r="AB505" s="17" t="s">
        <v>74</v>
      </c>
      <c r="AC505" s="17" t="s">
        <v>74</v>
      </c>
      <c r="AD505" s="17" t="s">
        <v>74</v>
      </c>
      <c r="AE505" s="17"/>
      <c r="AF505" s="17">
        <v>2.6596823705999799E-2</v>
      </c>
      <c r="AG505" s="17">
        <v>3.3933185919641201E-2</v>
      </c>
      <c r="AH505" s="17">
        <v>2.7549712546364701E-2</v>
      </c>
      <c r="AI505" s="17"/>
      <c r="AJ505" s="17">
        <v>2.91456157610962E-2</v>
      </c>
      <c r="AK505" s="17">
        <v>2.1050822107938499E-2</v>
      </c>
      <c r="AL505" s="17">
        <v>2.21659037782518E-2</v>
      </c>
      <c r="AM505" s="17">
        <v>8.3337654969824607E-2</v>
      </c>
      <c r="AN505" s="17">
        <v>2.4481453136795402E-2</v>
      </c>
      <c r="AO505" s="17"/>
      <c r="AP505" s="17">
        <v>3.1366873484382399E-2</v>
      </c>
      <c r="AQ505" s="17">
        <v>1.0963146789744299E-2</v>
      </c>
      <c r="AR505" s="17">
        <v>1.0843489115074399E-2</v>
      </c>
      <c r="AS505" s="17"/>
      <c r="AT505" s="17">
        <v>3.1703564703524402E-2</v>
      </c>
      <c r="AU505" s="17">
        <v>2.54115092401653E-2</v>
      </c>
      <c r="AV505" s="17"/>
      <c r="AW505" s="17">
        <v>2.9481570213490901E-2</v>
      </c>
      <c r="AX505" s="17">
        <v>2.9665866313814598E-2</v>
      </c>
    </row>
    <row r="506" spans="2:50" x14ac:dyDescent="0.35">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row>
    <row r="507" spans="2:50" x14ac:dyDescent="0.35">
      <c r="B507" s="6" t="s">
        <v>280</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row>
    <row r="508" spans="2:50" x14ac:dyDescent="0.35">
      <c r="B508" s="24" t="s">
        <v>76</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row>
    <row r="509" spans="2:50" x14ac:dyDescent="0.35">
      <c r="B509" t="s">
        <v>272</v>
      </c>
      <c r="C509" s="17">
        <v>1.10929524934891E-2</v>
      </c>
      <c r="D509" s="17">
        <v>9.4658692342898306E-3</v>
      </c>
      <c r="E509" s="17">
        <v>1.2655475479583801E-2</v>
      </c>
      <c r="F509" s="17"/>
      <c r="G509" s="17">
        <v>3.3502612695625197E-2</v>
      </c>
      <c r="H509" s="17">
        <v>1.03287580703256E-2</v>
      </c>
      <c r="I509" s="17">
        <v>2.0316162776177999E-2</v>
      </c>
      <c r="J509" s="17">
        <v>3.9357105192059901E-3</v>
      </c>
      <c r="K509" s="17">
        <v>1.1478438155325199E-2</v>
      </c>
      <c r="L509" s="17">
        <v>0</v>
      </c>
      <c r="M509" s="17"/>
      <c r="N509" s="17">
        <v>9.7902236396118295E-3</v>
      </c>
      <c r="O509" s="17">
        <v>1.5958550699008499E-2</v>
      </c>
      <c r="P509" s="17">
        <v>0</v>
      </c>
      <c r="Q509" s="17">
        <v>1.7314935613734001E-2</v>
      </c>
      <c r="R509" s="17"/>
      <c r="S509" s="17">
        <v>2.4708613458454699E-2</v>
      </c>
      <c r="T509" s="17">
        <v>9.8198936800173598E-3</v>
      </c>
      <c r="U509" s="17">
        <v>0</v>
      </c>
      <c r="V509" s="17">
        <v>0</v>
      </c>
      <c r="W509" s="17">
        <v>0</v>
      </c>
      <c r="X509" s="17">
        <v>2.4475895165720001E-2</v>
      </c>
      <c r="Y509" s="17">
        <v>2.1634402434003799E-2</v>
      </c>
      <c r="Z509" s="17">
        <v>0</v>
      </c>
      <c r="AA509" s="17">
        <v>7.12514598636907E-3</v>
      </c>
      <c r="AB509" s="17" t="s">
        <v>74</v>
      </c>
      <c r="AC509" s="17" t="s">
        <v>74</v>
      </c>
      <c r="AD509" s="17" t="s">
        <v>74</v>
      </c>
      <c r="AE509" s="17"/>
      <c r="AF509" s="17">
        <v>6.96570399926889E-3</v>
      </c>
      <c r="AG509" s="17">
        <v>8.3211071675117695E-3</v>
      </c>
      <c r="AH509" s="17">
        <v>1.4642371677156599E-2</v>
      </c>
      <c r="AI509" s="17"/>
      <c r="AJ509" s="17">
        <v>0</v>
      </c>
      <c r="AK509" s="17">
        <v>1.0079689600505501E-2</v>
      </c>
      <c r="AL509" s="17">
        <v>2.1747419855901302E-2</v>
      </c>
      <c r="AM509" s="17">
        <v>0</v>
      </c>
      <c r="AN509" s="17">
        <v>1.2907704072226101E-2</v>
      </c>
      <c r="AO509" s="17"/>
      <c r="AP509" s="17">
        <v>1.88238482264949E-2</v>
      </c>
      <c r="AQ509" s="17">
        <v>6.6252197025560601E-3</v>
      </c>
      <c r="AR509" s="17">
        <v>9.0965691959402194E-3</v>
      </c>
      <c r="AS509" s="17"/>
      <c r="AT509" s="17">
        <v>7.9634654244380796E-3</v>
      </c>
      <c r="AU509" s="17">
        <v>1.52937619466883E-2</v>
      </c>
      <c r="AV509" s="17"/>
      <c r="AW509" s="17">
        <v>1.4450195100470299E-2</v>
      </c>
      <c r="AX509" s="17">
        <v>1.0028519026174999E-2</v>
      </c>
    </row>
    <row r="510" spans="2:50" x14ac:dyDescent="0.35">
      <c r="B510" t="s">
        <v>273</v>
      </c>
      <c r="C510" s="17">
        <v>0.12214170730603501</v>
      </c>
      <c r="D510" s="17">
        <v>0.11702801617382801</v>
      </c>
      <c r="E510" s="17">
        <v>0.12738723400023699</v>
      </c>
      <c r="F510" s="17"/>
      <c r="G510" s="17">
        <v>0.16676996517596299</v>
      </c>
      <c r="H510" s="17">
        <v>0.224136557112942</v>
      </c>
      <c r="I510" s="17">
        <v>0.167865531874341</v>
      </c>
      <c r="J510" s="17">
        <v>8.1055856158078601E-2</v>
      </c>
      <c r="K510" s="17">
        <v>8.0675888092320194E-2</v>
      </c>
      <c r="L510" s="17">
        <v>5.3787983532615401E-2</v>
      </c>
      <c r="M510" s="17"/>
      <c r="N510" s="17">
        <v>0.159238421275293</v>
      </c>
      <c r="O510" s="17">
        <v>0.13147678358362</v>
      </c>
      <c r="P510" s="17">
        <v>8.0792494432563006E-2</v>
      </c>
      <c r="Q510" s="17">
        <v>0.105987326762279</v>
      </c>
      <c r="R510" s="17"/>
      <c r="S510" s="17">
        <v>0.11543428385308301</v>
      </c>
      <c r="T510" s="17">
        <v>0.14062832019274699</v>
      </c>
      <c r="U510" s="17">
        <v>4.9344528958408303E-2</v>
      </c>
      <c r="V510" s="17">
        <v>0.122976808742189</v>
      </c>
      <c r="W510" s="17">
        <v>0.13893664419593901</v>
      </c>
      <c r="X510" s="17">
        <v>0.122324280476381</v>
      </c>
      <c r="Y510" s="17">
        <v>0.154044632884584</v>
      </c>
      <c r="Z510" s="17">
        <v>0.14696889135553801</v>
      </c>
      <c r="AA510" s="17">
        <v>0.11892260481007701</v>
      </c>
      <c r="AB510" s="17" t="s">
        <v>74</v>
      </c>
      <c r="AC510" s="17" t="s">
        <v>74</v>
      </c>
      <c r="AD510" s="17" t="s">
        <v>74</v>
      </c>
      <c r="AE510" s="17"/>
      <c r="AF510" s="17">
        <v>8.6179010454406998E-2</v>
      </c>
      <c r="AG510" s="17">
        <v>0.14265987167490499</v>
      </c>
      <c r="AH510" s="17">
        <v>0.16764397225795699</v>
      </c>
      <c r="AI510" s="17"/>
      <c r="AJ510" s="17">
        <v>8.6193163089698294E-2</v>
      </c>
      <c r="AK510" s="17">
        <v>0.16715259652522199</v>
      </c>
      <c r="AL510" s="17">
        <v>7.1831374564501504E-2</v>
      </c>
      <c r="AM510" s="17">
        <v>0.16850832262070001</v>
      </c>
      <c r="AN510" s="17">
        <v>0.16653657161149801</v>
      </c>
      <c r="AO510" s="17"/>
      <c r="AP510" s="17">
        <v>0.10727381040642101</v>
      </c>
      <c r="AQ510" s="17">
        <v>0.16453020560013701</v>
      </c>
      <c r="AR510" s="17">
        <v>0.113366713475811</v>
      </c>
      <c r="AS510" s="17"/>
      <c r="AT510" s="17">
        <v>0.12125133795557499</v>
      </c>
      <c r="AU510" s="17">
        <v>0.124626396004893</v>
      </c>
      <c r="AV510" s="17"/>
      <c r="AW510" s="17">
        <v>0.123780458546508</v>
      </c>
      <c r="AX510" s="17">
        <v>0.121622131609798</v>
      </c>
    </row>
    <row r="511" spans="2:50" x14ac:dyDescent="0.35">
      <c r="B511" t="s">
        <v>274</v>
      </c>
      <c r="C511" s="17">
        <v>0.16824104524097899</v>
      </c>
      <c r="D511" s="17">
        <v>0.15737955928917099</v>
      </c>
      <c r="E511" s="17">
        <v>0.17903281487907299</v>
      </c>
      <c r="F511" s="17"/>
      <c r="G511" s="17">
        <v>0.25401207054195202</v>
      </c>
      <c r="H511" s="17">
        <v>0.235063388775055</v>
      </c>
      <c r="I511" s="17">
        <v>0.20274337514438401</v>
      </c>
      <c r="J511" s="17">
        <v>0.13350762317537099</v>
      </c>
      <c r="K511" s="17">
        <v>0.11781410453192701</v>
      </c>
      <c r="L511" s="17">
        <v>0.116416479729755</v>
      </c>
      <c r="M511" s="17"/>
      <c r="N511" s="17">
        <v>0.139989444784374</v>
      </c>
      <c r="O511" s="17">
        <v>0.16442764201215601</v>
      </c>
      <c r="P511" s="17">
        <v>0.217999698053296</v>
      </c>
      <c r="Q511" s="17">
        <v>0.16093764377535999</v>
      </c>
      <c r="R511" s="17"/>
      <c r="S511" s="17">
        <v>0.214730626186249</v>
      </c>
      <c r="T511" s="17">
        <v>0.17254423662527901</v>
      </c>
      <c r="U511" s="17">
        <v>0.19634830823719299</v>
      </c>
      <c r="V511" s="17">
        <v>0.110059080431473</v>
      </c>
      <c r="W511" s="17">
        <v>0.16472070942216599</v>
      </c>
      <c r="X511" s="17">
        <v>0.14767753954211801</v>
      </c>
      <c r="Y511" s="17">
        <v>0.18942401182004701</v>
      </c>
      <c r="Z511" s="17">
        <v>0.107491642883903</v>
      </c>
      <c r="AA511" s="17">
        <v>0.159693065310584</v>
      </c>
      <c r="AB511" s="17" t="s">
        <v>74</v>
      </c>
      <c r="AC511" s="17" t="s">
        <v>74</v>
      </c>
      <c r="AD511" s="17" t="s">
        <v>74</v>
      </c>
      <c r="AE511" s="17"/>
      <c r="AF511" s="17">
        <v>0.16341898157913201</v>
      </c>
      <c r="AG511" s="17">
        <v>0.148775790032558</v>
      </c>
      <c r="AH511" s="17">
        <v>0.20532313223002899</v>
      </c>
      <c r="AI511" s="17"/>
      <c r="AJ511" s="17">
        <v>0.17291957853940701</v>
      </c>
      <c r="AK511" s="17">
        <v>0.19722229247928799</v>
      </c>
      <c r="AL511" s="17">
        <v>0.102985003931908</v>
      </c>
      <c r="AM511" s="17">
        <v>6.3846880705567099E-2</v>
      </c>
      <c r="AN511" s="17">
        <v>0.159726779746967</v>
      </c>
      <c r="AO511" s="17"/>
      <c r="AP511" s="17">
        <v>0.19502649596473401</v>
      </c>
      <c r="AQ511" s="17">
        <v>0.195378146954263</v>
      </c>
      <c r="AR511" s="17">
        <v>0.131644926964818</v>
      </c>
      <c r="AS511" s="17"/>
      <c r="AT511" s="17">
        <v>0.17153331636551999</v>
      </c>
      <c r="AU511" s="17">
        <v>0.159533339776494</v>
      </c>
      <c r="AV511" s="17"/>
      <c r="AW511" s="17">
        <v>0.18738521626798399</v>
      </c>
      <c r="AX511" s="17">
        <v>0.162171273487591</v>
      </c>
    </row>
    <row r="512" spans="2:50" x14ac:dyDescent="0.35">
      <c r="B512" t="s">
        <v>275</v>
      </c>
      <c r="C512" s="17">
        <v>0.13056475097848899</v>
      </c>
      <c r="D512" s="17">
        <v>0.12786743700811401</v>
      </c>
      <c r="E512" s="17">
        <v>0.13358526730103601</v>
      </c>
      <c r="F512" s="17"/>
      <c r="G512" s="17">
        <v>0.226678704536491</v>
      </c>
      <c r="H512" s="17">
        <v>0.174866301466334</v>
      </c>
      <c r="I512" s="17">
        <v>7.9311292921632998E-2</v>
      </c>
      <c r="J512" s="17">
        <v>9.5568943960358296E-2</v>
      </c>
      <c r="K512" s="17">
        <v>0.139733506078107</v>
      </c>
      <c r="L512" s="17">
        <v>0.110128578766978</v>
      </c>
      <c r="M512" s="17"/>
      <c r="N512" s="17">
        <v>0.122686503557687</v>
      </c>
      <c r="O512" s="17">
        <v>0.12028208915708299</v>
      </c>
      <c r="P512" s="17">
        <v>0.142527274496799</v>
      </c>
      <c r="Q512" s="17">
        <v>0.140750292017428</v>
      </c>
      <c r="R512" s="17"/>
      <c r="S512" s="17">
        <v>0.122480180449226</v>
      </c>
      <c r="T512" s="17">
        <v>0.125147927731831</v>
      </c>
      <c r="U512" s="17">
        <v>0.12908392157844201</v>
      </c>
      <c r="V512" s="17">
        <v>9.3222352938869796E-2</v>
      </c>
      <c r="W512" s="17">
        <v>0.13162246338332101</v>
      </c>
      <c r="X512" s="17">
        <v>0.18067197380670899</v>
      </c>
      <c r="Y512" s="17">
        <v>0.15417748483656901</v>
      </c>
      <c r="Z512" s="17">
        <v>0.13239005175642299</v>
      </c>
      <c r="AA512" s="17">
        <v>0.120172541148467</v>
      </c>
      <c r="AB512" s="17" t="s">
        <v>74</v>
      </c>
      <c r="AC512" s="17" t="s">
        <v>74</v>
      </c>
      <c r="AD512" s="17" t="s">
        <v>74</v>
      </c>
      <c r="AE512" s="17"/>
      <c r="AF512" s="17">
        <v>0.14048471182184</v>
      </c>
      <c r="AG512" s="17">
        <v>0.118299488112439</v>
      </c>
      <c r="AH512" s="17">
        <v>0.111741163360633</v>
      </c>
      <c r="AI512" s="17"/>
      <c r="AJ512" s="17">
        <v>0.14805062201507599</v>
      </c>
      <c r="AK512" s="17">
        <v>0.12542225495831399</v>
      </c>
      <c r="AL512" s="17">
        <v>0.114929989411048</v>
      </c>
      <c r="AM512" s="17">
        <v>0.20818360162854499</v>
      </c>
      <c r="AN512" s="17">
        <v>9.8594194108426098E-2</v>
      </c>
      <c r="AO512" s="17"/>
      <c r="AP512" s="17">
        <v>0.13806954492742601</v>
      </c>
      <c r="AQ512" s="17">
        <v>0.112847648561266</v>
      </c>
      <c r="AR512" s="17">
        <v>0.16221674611724601</v>
      </c>
      <c r="AS512" s="17"/>
      <c r="AT512" s="17">
        <v>0.131749206319663</v>
      </c>
      <c r="AU512" s="17">
        <v>0.12874699880184401</v>
      </c>
      <c r="AV512" s="17"/>
      <c r="AW512" s="17">
        <v>0.13783019717674999</v>
      </c>
      <c r="AX512" s="17">
        <v>0.128261198631</v>
      </c>
    </row>
    <row r="513" spans="2:50" x14ac:dyDescent="0.35">
      <c r="B513" t="s">
        <v>276</v>
      </c>
      <c r="C513" s="17">
        <v>4.2552622119775597E-2</v>
      </c>
      <c r="D513" s="17">
        <v>3.4964365032631999E-2</v>
      </c>
      <c r="E513" s="17">
        <v>4.9804573288682402E-2</v>
      </c>
      <c r="F513" s="17"/>
      <c r="G513" s="17">
        <v>4.0616064535393397E-2</v>
      </c>
      <c r="H513" s="17">
        <v>4.3607988272565901E-2</v>
      </c>
      <c r="I513" s="17">
        <v>5.1433818841097899E-2</v>
      </c>
      <c r="J513" s="17">
        <v>3.9675360566796498E-2</v>
      </c>
      <c r="K513" s="17">
        <v>2.33221671403749E-2</v>
      </c>
      <c r="L513" s="17">
        <v>5.1626216779514802E-2</v>
      </c>
      <c r="M513" s="17"/>
      <c r="N513" s="17">
        <v>4.5430353558254401E-2</v>
      </c>
      <c r="O513" s="17">
        <v>3.4247742648175102E-2</v>
      </c>
      <c r="P513" s="17">
        <v>3.9551074920220503E-2</v>
      </c>
      <c r="Q513" s="17">
        <v>5.11982892615254E-2</v>
      </c>
      <c r="R513" s="17"/>
      <c r="S513" s="17">
        <v>3.44347061496749E-2</v>
      </c>
      <c r="T513" s="17">
        <v>2.7980358350019E-2</v>
      </c>
      <c r="U513" s="17">
        <v>4.3159828981523901E-2</v>
      </c>
      <c r="V513" s="17">
        <v>5.6722202570898599E-2</v>
      </c>
      <c r="W513" s="17">
        <v>5.7201908127226503E-2</v>
      </c>
      <c r="X513" s="17">
        <v>1.80467440525852E-2</v>
      </c>
      <c r="Y513" s="17">
        <v>2.8849362041201001E-2</v>
      </c>
      <c r="Z513" s="17">
        <v>5.12899980862703E-2</v>
      </c>
      <c r="AA513" s="17">
        <v>7.5256756991015999E-2</v>
      </c>
      <c r="AB513" s="17" t="s">
        <v>74</v>
      </c>
      <c r="AC513" s="17" t="s">
        <v>74</v>
      </c>
      <c r="AD513" s="17" t="s">
        <v>74</v>
      </c>
      <c r="AE513" s="17"/>
      <c r="AF513" s="17">
        <v>4.69390237946887E-2</v>
      </c>
      <c r="AG513" s="17">
        <v>3.9031314623138802E-2</v>
      </c>
      <c r="AH513" s="17">
        <v>5.4363494471496097E-2</v>
      </c>
      <c r="AI513" s="17"/>
      <c r="AJ513" s="17">
        <v>4.9491294750671599E-2</v>
      </c>
      <c r="AK513" s="17">
        <v>3.57961914362507E-2</v>
      </c>
      <c r="AL513" s="17">
        <v>5.57703217184181E-2</v>
      </c>
      <c r="AM513" s="17">
        <v>6.7535115702916898E-2</v>
      </c>
      <c r="AN513" s="17">
        <v>2.7844162111902201E-2</v>
      </c>
      <c r="AO513" s="17"/>
      <c r="AP513" s="17">
        <v>6.43259389665123E-2</v>
      </c>
      <c r="AQ513" s="17">
        <v>3.7500261567364399E-2</v>
      </c>
      <c r="AR513" s="17">
        <v>6.0041998627902902E-2</v>
      </c>
      <c r="AS513" s="17"/>
      <c r="AT513" s="17">
        <v>4.35842031530108E-2</v>
      </c>
      <c r="AU513" s="17">
        <v>4.0608246644767101E-2</v>
      </c>
      <c r="AV513" s="17"/>
      <c r="AW513" s="17">
        <v>4.9611900288413897E-2</v>
      </c>
      <c r="AX513" s="17">
        <v>4.03144365557793E-2</v>
      </c>
    </row>
    <row r="514" spans="2:50" x14ac:dyDescent="0.35">
      <c r="B514" t="s">
        <v>277</v>
      </c>
      <c r="C514" s="17">
        <v>2.9384186863875499E-2</v>
      </c>
      <c r="D514" s="17">
        <v>3.1590846823591798E-2</v>
      </c>
      <c r="E514" s="17">
        <v>2.7435481363650399E-2</v>
      </c>
      <c r="F514" s="17"/>
      <c r="G514" s="17">
        <v>1.9755897723123899E-2</v>
      </c>
      <c r="H514" s="17">
        <v>1.7412529729129E-2</v>
      </c>
      <c r="I514" s="17">
        <v>3.1299491140153603E-2</v>
      </c>
      <c r="J514" s="17">
        <v>4.7030452281260897E-2</v>
      </c>
      <c r="K514" s="17">
        <v>3.8935989801324997E-2</v>
      </c>
      <c r="L514" s="17">
        <v>2.1850888646828E-2</v>
      </c>
      <c r="M514" s="17"/>
      <c r="N514" s="17">
        <v>3.5900365899246403E-2</v>
      </c>
      <c r="O514" s="17">
        <v>1.82222088556179E-2</v>
      </c>
      <c r="P514" s="17">
        <v>4.0204504578997297E-2</v>
      </c>
      <c r="Q514" s="17">
        <v>2.4797893558793999E-2</v>
      </c>
      <c r="R514" s="17"/>
      <c r="S514" s="17">
        <v>2.36467071650245E-2</v>
      </c>
      <c r="T514" s="17">
        <v>3.24897820999729E-2</v>
      </c>
      <c r="U514" s="17">
        <v>1.6888852067038201E-2</v>
      </c>
      <c r="V514" s="17">
        <v>3.3046730569394299E-2</v>
      </c>
      <c r="W514" s="17">
        <v>2.22047608761064E-2</v>
      </c>
      <c r="X514" s="17">
        <v>3.2543086619854798E-2</v>
      </c>
      <c r="Y514" s="17">
        <v>4.3220350980841503E-2</v>
      </c>
      <c r="Z514" s="17">
        <v>4.3765661620738402E-2</v>
      </c>
      <c r="AA514" s="17">
        <v>2.5516794455255998E-2</v>
      </c>
      <c r="AB514" s="17" t="s">
        <v>74</v>
      </c>
      <c r="AC514" s="17" t="s">
        <v>74</v>
      </c>
      <c r="AD514" s="17" t="s">
        <v>74</v>
      </c>
      <c r="AE514" s="17"/>
      <c r="AF514" s="17">
        <v>2.9783973621661599E-2</v>
      </c>
      <c r="AG514" s="17">
        <v>3.4981256606783501E-2</v>
      </c>
      <c r="AH514" s="17">
        <v>1.2601572292940399E-2</v>
      </c>
      <c r="AI514" s="17"/>
      <c r="AJ514" s="17">
        <v>3.0673510782568001E-2</v>
      </c>
      <c r="AK514" s="17">
        <v>3.46708873127579E-2</v>
      </c>
      <c r="AL514" s="17">
        <v>3.3046548159733298E-2</v>
      </c>
      <c r="AM514" s="17">
        <v>0</v>
      </c>
      <c r="AN514" s="17">
        <v>2.1359000004586799E-2</v>
      </c>
      <c r="AO514" s="17"/>
      <c r="AP514" s="17">
        <v>1.8715085559519201E-2</v>
      </c>
      <c r="AQ514" s="17">
        <v>3.1301464772682502E-2</v>
      </c>
      <c r="AR514" s="17">
        <v>2.0035634205379901E-2</v>
      </c>
      <c r="AS514" s="17"/>
      <c r="AT514" s="17">
        <v>3.4299042812413298E-2</v>
      </c>
      <c r="AU514" s="17">
        <v>1.9240419911634998E-2</v>
      </c>
      <c r="AV514" s="17"/>
      <c r="AW514" s="17">
        <v>3.2565998100665197E-2</v>
      </c>
      <c r="AX514" s="17">
        <v>2.8375374941832E-2</v>
      </c>
    </row>
    <row r="515" spans="2:50" x14ac:dyDescent="0.35">
      <c r="B515" t="s">
        <v>278</v>
      </c>
      <c r="C515" s="17">
        <v>3.93180568862204E-2</v>
      </c>
      <c r="D515" s="17">
        <v>4.5935567031965802E-2</v>
      </c>
      <c r="E515" s="17">
        <v>3.3286951746616202E-2</v>
      </c>
      <c r="F515" s="17"/>
      <c r="G515" s="17">
        <v>7.1396987931668904E-2</v>
      </c>
      <c r="H515" s="17">
        <v>1.7287439650143999E-2</v>
      </c>
      <c r="I515" s="17">
        <v>5.00836075218897E-2</v>
      </c>
      <c r="J515" s="17">
        <v>2.8602650782516201E-2</v>
      </c>
      <c r="K515" s="17">
        <v>4.20419253062327E-2</v>
      </c>
      <c r="L515" s="17">
        <v>3.9211010749443297E-2</v>
      </c>
      <c r="M515" s="17"/>
      <c r="N515" s="17">
        <v>4.1495290865481503E-2</v>
      </c>
      <c r="O515" s="17">
        <v>3.8123116098213498E-2</v>
      </c>
      <c r="P515" s="17">
        <v>2.07708803100113E-2</v>
      </c>
      <c r="Q515" s="17">
        <v>5.4947935184993899E-2</v>
      </c>
      <c r="R515" s="17"/>
      <c r="S515" s="17">
        <v>3.1551033919416202E-2</v>
      </c>
      <c r="T515" s="17">
        <v>3.42048895564631E-2</v>
      </c>
      <c r="U515" s="17">
        <v>1.9488836694954301E-2</v>
      </c>
      <c r="V515" s="17">
        <v>6.3678630710339607E-2</v>
      </c>
      <c r="W515" s="17">
        <v>2.8165912852705199E-2</v>
      </c>
      <c r="X515" s="17">
        <v>5.9344971099538603E-2</v>
      </c>
      <c r="Y515" s="17">
        <v>3.5371936288286998E-2</v>
      </c>
      <c r="Z515" s="17">
        <v>5.8456661476865103E-2</v>
      </c>
      <c r="AA515" s="17">
        <v>3.70667449222725E-2</v>
      </c>
      <c r="AB515" s="17" t="s">
        <v>74</v>
      </c>
      <c r="AC515" s="17" t="s">
        <v>74</v>
      </c>
      <c r="AD515" s="17" t="s">
        <v>74</v>
      </c>
      <c r="AE515" s="17"/>
      <c r="AF515" s="17">
        <v>2.98368443525504E-2</v>
      </c>
      <c r="AG515" s="17">
        <v>4.2602991987282499E-2</v>
      </c>
      <c r="AH515" s="17">
        <v>3.5560375520317503E-2</v>
      </c>
      <c r="AI515" s="17"/>
      <c r="AJ515" s="17">
        <v>2.84171700751343E-2</v>
      </c>
      <c r="AK515" s="17">
        <v>5.3393156780026201E-2</v>
      </c>
      <c r="AL515" s="17">
        <v>3.3406185871717897E-2</v>
      </c>
      <c r="AM515" s="17">
        <v>8.8832646287850495E-2</v>
      </c>
      <c r="AN515" s="17">
        <v>3.6804900108851901E-2</v>
      </c>
      <c r="AO515" s="17"/>
      <c r="AP515" s="17">
        <v>3.7106724683707001E-2</v>
      </c>
      <c r="AQ515" s="17">
        <v>4.9505306389068401E-2</v>
      </c>
      <c r="AR515" s="17">
        <v>1.26336191267217E-2</v>
      </c>
      <c r="AS515" s="17"/>
      <c r="AT515" s="17">
        <v>3.7300281350382498E-2</v>
      </c>
      <c r="AU515" s="17">
        <v>4.3743373044079201E-2</v>
      </c>
      <c r="AV515" s="17"/>
      <c r="AW515" s="17">
        <v>3.4416017579102398E-2</v>
      </c>
      <c r="AX515" s="17">
        <v>4.0872277211476502E-2</v>
      </c>
    </row>
    <row r="516" spans="2:50" x14ac:dyDescent="0.35">
      <c r="B516" t="s">
        <v>279</v>
      </c>
      <c r="C516" s="17">
        <v>2.7362174133828802E-2</v>
      </c>
      <c r="D516" s="17">
        <v>3.1637110259589402E-2</v>
      </c>
      <c r="E516" s="17">
        <v>2.19596918219459E-2</v>
      </c>
      <c r="F516" s="17"/>
      <c r="G516" s="17">
        <v>2.9716987867149901E-2</v>
      </c>
      <c r="H516" s="17">
        <v>3.7895627632856303E-2</v>
      </c>
      <c r="I516" s="17">
        <v>3.2157549983956799E-2</v>
      </c>
      <c r="J516" s="17">
        <v>4.2134244565409401E-2</v>
      </c>
      <c r="K516" s="17">
        <v>1.7866674757077299E-2</v>
      </c>
      <c r="L516" s="17">
        <v>1.11635584264002E-2</v>
      </c>
      <c r="M516" s="17"/>
      <c r="N516" s="17">
        <v>2.3914235854956299E-2</v>
      </c>
      <c r="O516" s="17">
        <v>3.5365210241854898E-2</v>
      </c>
      <c r="P516" s="17">
        <v>3.1751684708420297E-2</v>
      </c>
      <c r="Q516" s="17">
        <v>1.9257426256036599E-2</v>
      </c>
      <c r="R516" s="17"/>
      <c r="S516" s="17">
        <v>2.0102558671443099E-2</v>
      </c>
      <c r="T516" s="17">
        <v>2.31723826882262E-2</v>
      </c>
      <c r="U516" s="17">
        <v>2.48802221866023E-2</v>
      </c>
      <c r="V516" s="17">
        <v>1.37987423363276E-2</v>
      </c>
      <c r="W516" s="17">
        <v>5.8184002835345999E-2</v>
      </c>
      <c r="X516" s="17">
        <v>6.5238247829153204E-2</v>
      </c>
      <c r="Y516" s="17">
        <v>0</v>
      </c>
      <c r="Z516" s="17">
        <v>1.70569794831241E-2</v>
      </c>
      <c r="AA516" s="17">
        <v>2.8242466121463802E-2</v>
      </c>
      <c r="AB516" s="17" t="s">
        <v>74</v>
      </c>
      <c r="AC516" s="17" t="s">
        <v>74</v>
      </c>
      <c r="AD516" s="17" t="s">
        <v>74</v>
      </c>
      <c r="AE516" s="17"/>
      <c r="AF516" s="17">
        <v>1.7968198959668301E-2</v>
      </c>
      <c r="AG516" s="17">
        <v>3.2627286218369897E-2</v>
      </c>
      <c r="AH516" s="17">
        <v>3.5257430749406897E-2</v>
      </c>
      <c r="AI516" s="17"/>
      <c r="AJ516" s="17">
        <v>3.4274929808051503E-2</v>
      </c>
      <c r="AK516" s="17">
        <v>2.7132702582446301E-2</v>
      </c>
      <c r="AL516" s="17">
        <v>2.5294530861817599E-2</v>
      </c>
      <c r="AM516" s="17">
        <v>0</v>
      </c>
      <c r="AN516" s="17">
        <v>2.39758847650214E-2</v>
      </c>
      <c r="AO516" s="17"/>
      <c r="AP516" s="17">
        <v>2.9314685437953E-2</v>
      </c>
      <c r="AQ516" s="17">
        <v>3.34450924046013E-2</v>
      </c>
      <c r="AR516" s="17">
        <v>1.17373707876123E-2</v>
      </c>
      <c r="AS516" s="17"/>
      <c r="AT516" s="17">
        <v>2.6665131163390102E-2</v>
      </c>
      <c r="AU516" s="17">
        <v>2.8960855455576001E-2</v>
      </c>
      <c r="AV516" s="17"/>
      <c r="AW516" s="17">
        <v>4.3978688886820799E-2</v>
      </c>
      <c r="AX516" s="17">
        <v>2.20938106332512E-2</v>
      </c>
    </row>
    <row r="517" spans="2:50" x14ac:dyDescent="0.35">
      <c r="B517" t="s">
        <v>70</v>
      </c>
      <c r="C517" s="17">
        <v>0.429342503977307</v>
      </c>
      <c r="D517" s="17">
        <v>0.44413122914681802</v>
      </c>
      <c r="E517" s="17">
        <v>0.41485251011917601</v>
      </c>
      <c r="F517" s="17"/>
      <c r="G517" s="17">
        <v>0.15755070899263299</v>
      </c>
      <c r="H517" s="17">
        <v>0.23940140929064799</v>
      </c>
      <c r="I517" s="17">
        <v>0.364789169796366</v>
      </c>
      <c r="J517" s="17">
        <v>0.52848915799100304</v>
      </c>
      <c r="K517" s="17">
        <v>0.52813130613730996</v>
      </c>
      <c r="L517" s="17">
        <v>0.59581528336846501</v>
      </c>
      <c r="M517" s="17"/>
      <c r="N517" s="17">
        <v>0.42155516056509501</v>
      </c>
      <c r="O517" s="17">
        <v>0.44189665670427097</v>
      </c>
      <c r="P517" s="17">
        <v>0.42640238849969198</v>
      </c>
      <c r="Q517" s="17">
        <v>0.42480825756984802</v>
      </c>
      <c r="R517" s="17"/>
      <c r="S517" s="17">
        <v>0.412911290147428</v>
      </c>
      <c r="T517" s="17">
        <v>0.43401220907544402</v>
      </c>
      <c r="U517" s="17">
        <v>0.52080550129583902</v>
      </c>
      <c r="V517" s="17">
        <v>0.50649545170050903</v>
      </c>
      <c r="W517" s="17">
        <v>0.39896359830719003</v>
      </c>
      <c r="X517" s="17">
        <v>0.34967726140793998</v>
      </c>
      <c r="Y517" s="17">
        <v>0.37327781871446702</v>
      </c>
      <c r="Z517" s="17">
        <v>0.44258011333713798</v>
      </c>
      <c r="AA517" s="17">
        <v>0.42800388025449498</v>
      </c>
      <c r="AB517" s="17" t="s">
        <v>74</v>
      </c>
      <c r="AC517" s="17" t="s">
        <v>74</v>
      </c>
      <c r="AD517" s="17" t="s">
        <v>74</v>
      </c>
      <c r="AE517" s="17"/>
      <c r="AF517" s="17">
        <v>0.478423551416783</v>
      </c>
      <c r="AG517" s="17">
        <v>0.43270089357701202</v>
      </c>
      <c r="AH517" s="17">
        <v>0.362866487440064</v>
      </c>
      <c r="AI517" s="17"/>
      <c r="AJ517" s="17">
        <v>0.44997973093939297</v>
      </c>
      <c r="AK517" s="17">
        <v>0.34913022832518897</v>
      </c>
      <c r="AL517" s="17">
        <v>0.54098862562495498</v>
      </c>
      <c r="AM517" s="17">
        <v>0.40309343305442102</v>
      </c>
      <c r="AN517" s="17">
        <v>0.45225080347052099</v>
      </c>
      <c r="AO517" s="17"/>
      <c r="AP517" s="17">
        <v>0.39134386582723202</v>
      </c>
      <c r="AQ517" s="17">
        <v>0.36886665404806102</v>
      </c>
      <c r="AR517" s="17">
        <v>0.47922642149856798</v>
      </c>
      <c r="AS517" s="17"/>
      <c r="AT517" s="17">
        <v>0.42565401545560699</v>
      </c>
      <c r="AU517" s="17">
        <v>0.43924660841402302</v>
      </c>
      <c r="AV517" s="17"/>
      <c r="AW517" s="17">
        <v>0.37598132805328599</v>
      </c>
      <c r="AX517" s="17">
        <v>0.44626097790309799</v>
      </c>
    </row>
    <row r="518" spans="2:50"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row>
    <row r="519" spans="2:50" x14ac:dyDescent="0.35">
      <c r="B519" s="6" t="s">
        <v>281</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row>
    <row r="520" spans="2:50" x14ac:dyDescent="0.35">
      <c r="B520" s="24" t="s">
        <v>76</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row>
    <row r="521" spans="2:50" x14ac:dyDescent="0.35">
      <c r="B521" t="s">
        <v>268</v>
      </c>
      <c r="C521" s="17">
        <v>0.51797044430246697</v>
      </c>
      <c r="D521" s="17">
        <v>0.52235009230004503</v>
      </c>
      <c r="E521" s="17">
        <v>0.51435178113852997</v>
      </c>
      <c r="F521" s="17"/>
      <c r="G521" s="17">
        <v>0.66747472211346204</v>
      </c>
      <c r="H521" s="17">
        <v>0.59565457866793803</v>
      </c>
      <c r="I521" s="17">
        <v>0.53200240755612505</v>
      </c>
      <c r="J521" s="17">
        <v>0.57879450633227703</v>
      </c>
      <c r="K521" s="17">
        <v>0.44935348916126999</v>
      </c>
      <c r="L521" s="17">
        <v>0.387815269240881</v>
      </c>
      <c r="M521" s="17"/>
      <c r="N521" s="17">
        <v>0.56853539198024505</v>
      </c>
      <c r="O521" s="17">
        <v>0.52793455605739803</v>
      </c>
      <c r="P521" s="17">
        <v>0.50826675145781797</v>
      </c>
      <c r="Q521" s="17">
        <v>0.46794938661540397</v>
      </c>
      <c r="R521" s="17"/>
      <c r="S521" s="17">
        <v>0.55248093998380798</v>
      </c>
      <c r="T521" s="17">
        <v>0.50645852910021005</v>
      </c>
      <c r="U521" s="17">
        <v>0.48085829367167998</v>
      </c>
      <c r="V521" s="17">
        <v>0.53560019134136405</v>
      </c>
      <c r="W521" s="17">
        <v>0.49330869252036802</v>
      </c>
      <c r="X521" s="17">
        <v>0.46549019510612999</v>
      </c>
      <c r="Y521" s="17">
        <v>0.54109092535189696</v>
      </c>
      <c r="Z521" s="17">
        <v>0.54991971415475605</v>
      </c>
      <c r="AA521" s="17">
        <v>0.53438734254188902</v>
      </c>
      <c r="AB521" s="17" t="s">
        <v>74</v>
      </c>
      <c r="AC521" s="17" t="s">
        <v>74</v>
      </c>
      <c r="AD521" s="17" t="s">
        <v>74</v>
      </c>
      <c r="AE521" s="17"/>
      <c r="AF521" s="17">
        <v>0.49876516738997601</v>
      </c>
      <c r="AG521" s="17">
        <v>0.55069004954637402</v>
      </c>
      <c r="AH521" s="17">
        <v>0.433009620982377</v>
      </c>
      <c r="AI521" s="17"/>
      <c r="AJ521" s="17">
        <v>0.48274667789811998</v>
      </c>
      <c r="AK521" s="17">
        <v>0.54919444944440399</v>
      </c>
      <c r="AL521" s="17">
        <v>0.55247117704480597</v>
      </c>
      <c r="AM521" s="17">
        <v>0.65941571643515995</v>
      </c>
      <c r="AN521" s="17">
        <v>0.50679250791904296</v>
      </c>
      <c r="AO521" s="17"/>
      <c r="AP521" s="17">
        <v>0.44033407663805801</v>
      </c>
      <c r="AQ521" s="17">
        <v>0.57512890610216605</v>
      </c>
      <c r="AR521" s="17">
        <v>0.53168663547078399</v>
      </c>
      <c r="AS521" s="17"/>
      <c r="AT521" s="17">
        <v>0.50842605349213799</v>
      </c>
      <c r="AU521" s="17">
        <v>0.53817874459127701</v>
      </c>
      <c r="AV521" s="17"/>
      <c r="AW521" s="17">
        <v>0.55533730542844995</v>
      </c>
      <c r="AX521" s="17">
        <v>0.50612306173074995</v>
      </c>
    </row>
    <row r="522" spans="2:50" x14ac:dyDescent="0.35">
      <c r="B522" t="s">
        <v>269</v>
      </c>
      <c r="C522" s="17">
        <v>0.28818464995683102</v>
      </c>
      <c r="D522" s="17">
        <v>0.29107756099771998</v>
      </c>
      <c r="E522" s="17">
        <v>0.28658744870471298</v>
      </c>
      <c r="F522" s="17"/>
      <c r="G522" s="17">
        <v>0.20486969251534601</v>
      </c>
      <c r="H522" s="17">
        <v>0.25715327703452201</v>
      </c>
      <c r="I522" s="17">
        <v>0.28580209101363002</v>
      </c>
      <c r="J522" s="17">
        <v>0.28598377255350699</v>
      </c>
      <c r="K522" s="17">
        <v>0.33249883412648301</v>
      </c>
      <c r="L522" s="17">
        <v>0.32107354902594598</v>
      </c>
      <c r="M522" s="17"/>
      <c r="N522" s="17">
        <v>0.27584820265166299</v>
      </c>
      <c r="O522" s="17">
        <v>0.31844982306992897</v>
      </c>
      <c r="P522" s="17">
        <v>0.28545044647027701</v>
      </c>
      <c r="Q522" s="17">
        <v>0.27593377677262998</v>
      </c>
      <c r="R522" s="17"/>
      <c r="S522" s="17">
        <v>0.25406729763525798</v>
      </c>
      <c r="T522" s="17">
        <v>0.285884769353215</v>
      </c>
      <c r="U522" s="17">
        <v>0.222311729675022</v>
      </c>
      <c r="V522" s="17">
        <v>0.27454971369157</v>
      </c>
      <c r="W522" s="17">
        <v>0.34005498801533002</v>
      </c>
      <c r="X522" s="17">
        <v>0.38665346703558301</v>
      </c>
      <c r="Y522" s="17">
        <v>0.297846745548553</v>
      </c>
      <c r="Z522" s="17">
        <v>0.310649095006925</v>
      </c>
      <c r="AA522" s="17">
        <v>0.26579140167110399</v>
      </c>
      <c r="AB522" s="17" t="s">
        <v>74</v>
      </c>
      <c r="AC522" s="17" t="s">
        <v>74</v>
      </c>
      <c r="AD522" s="17" t="s">
        <v>74</v>
      </c>
      <c r="AE522" s="17"/>
      <c r="AF522" s="17">
        <v>0.28880095972289999</v>
      </c>
      <c r="AG522" s="17">
        <v>0.269096191654907</v>
      </c>
      <c r="AH522" s="17">
        <v>0.36773675442970999</v>
      </c>
      <c r="AI522" s="17"/>
      <c r="AJ522" s="17">
        <v>0.27172096258342598</v>
      </c>
      <c r="AK522" s="17">
        <v>0.31099272676692102</v>
      </c>
      <c r="AL522" s="17">
        <v>0.27612067759690601</v>
      </c>
      <c r="AM522" s="17">
        <v>0.11323285769458501</v>
      </c>
      <c r="AN522" s="17">
        <v>0.32766786926059499</v>
      </c>
      <c r="AO522" s="17"/>
      <c r="AP522" s="17">
        <v>0.30388606868207801</v>
      </c>
      <c r="AQ522" s="17">
        <v>0.27833853383807</v>
      </c>
      <c r="AR522" s="17">
        <v>0.292177461831582</v>
      </c>
      <c r="AS522" s="17"/>
      <c r="AT522" s="17">
        <v>0.297927429866714</v>
      </c>
      <c r="AU522" s="17">
        <v>0.26657684945392901</v>
      </c>
      <c r="AV522" s="17"/>
      <c r="AW522" s="17">
        <v>0.28500825190235701</v>
      </c>
      <c r="AX522" s="17">
        <v>0.28919174559765998</v>
      </c>
    </row>
    <row r="523" spans="2:50" x14ac:dyDescent="0.35">
      <c r="B523" t="s">
        <v>270</v>
      </c>
      <c r="C523" s="17">
        <v>0.16829858968321401</v>
      </c>
      <c r="D523" s="17">
        <v>0.163864808620899</v>
      </c>
      <c r="E523" s="17">
        <v>0.17076456483733601</v>
      </c>
      <c r="F523" s="17"/>
      <c r="G523" s="17">
        <v>0.119469959544282</v>
      </c>
      <c r="H523" s="17">
        <v>0.12148150897811499</v>
      </c>
      <c r="I523" s="17">
        <v>0.153517856227607</v>
      </c>
      <c r="J523" s="17">
        <v>0.10727560376454</v>
      </c>
      <c r="K523" s="17">
        <v>0.17361548333926</v>
      </c>
      <c r="L523" s="17">
        <v>0.27479079557862002</v>
      </c>
      <c r="M523" s="17"/>
      <c r="N523" s="17">
        <v>0.14295838870226699</v>
      </c>
      <c r="O523" s="17">
        <v>0.13000261750082301</v>
      </c>
      <c r="P523" s="17">
        <v>0.19071056445260001</v>
      </c>
      <c r="Q523" s="17">
        <v>0.20565689345486299</v>
      </c>
      <c r="R523" s="17"/>
      <c r="S523" s="17">
        <v>0.154965481267615</v>
      </c>
      <c r="T523" s="17">
        <v>0.194129377497675</v>
      </c>
      <c r="U523" s="17">
        <v>0.282260400160533</v>
      </c>
      <c r="V523" s="17">
        <v>0.150726722766579</v>
      </c>
      <c r="W523" s="17">
        <v>0.15113853245716699</v>
      </c>
      <c r="X523" s="17">
        <v>0.13085399420961599</v>
      </c>
      <c r="Y523" s="17">
        <v>0.124037793324748</v>
      </c>
      <c r="Z523" s="17">
        <v>0.117046134357607</v>
      </c>
      <c r="AA523" s="17">
        <v>0.17161827810963901</v>
      </c>
      <c r="AB523" s="17" t="s">
        <v>74</v>
      </c>
      <c r="AC523" s="17" t="s">
        <v>74</v>
      </c>
      <c r="AD523" s="17" t="s">
        <v>74</v>
      </c>
      <c r="AE523" s="17"/>
      <c r="AF523" s="17">
        <v>0.20058649025080999</v>
      </c>
      <c r="AG523" s="17">
        <v>0.151605857218788</v>
      </c>
      <c r="AH523" s="17">
        <v>0.16096628308321001</v>
      </c>
      <c r="AI523" s="17"/>
      <c r="AJ523" s="17">
        <v>0.21569172639096901</v>
      </c>
      <c r="AK523" s="17">
        <v>0.12760362753955801</v>
      </c>
      <c r="AL523" s="17">
        <v>0.146621009107545</v>
      </c>
      <c r="AM523" s="17">
        <v>0.14401377090042999</v>
      </c>
      <c r="AN523" s="17">
        <v>0.121022333847326</v>
      </c>
      <c r="AO523" s="17"/>
      <c r="AP523" s="17">
        <v>0.21166040077592399</v>
      </c>
      <c r="AQ523" s="17">
        <v>0.129234465234665</v>
      </c>
      <c r="AR523" s="17">
        <v>0.17613590269763399</v>
      </c>
      <c r="AS523" s="17"/>
      <c r="AT523" s="17">
        <v>0.17307953170708101</v>
      </c>
      <c r="AU523" s="17">
        <v>0.15914044957235801</v>
      </c>
      <c r="AV523" s="17"/>
      <c r="AW523" s="17">
        <v>0.147394842614293</v>
      </c>
      <c r="AX523" s="17">
        <v>0.174926245345083</v>
      </c>
    </row>
    <row r="524" spans="2:50" x14ac:dyDescent="0.35">
      <c r="B524" t="s">
        <v>70</v>
      </c>
      <c r="C524" s="17">
        <v>2.5546316057487601E-2</v>
      </c>
      <c r="D524" s="17">
        <v>2.2707538081336E-2</v>
      </c>
      <c r="E524" s="17">
        <v>2.8296205319421001E-2</v>
      </c>
      <c r="F524" s="17"/>
      <c r="G524" s="17">
        <v>8.1856258269103702E-3</v>
      </c>
      <c r="H524" s="17">
        <v>2.57106353194256E-2</v>
      </c>
      <c r="I524" s="17">
        <v>2.8677645202638199E-2</v>
      </c>
      <c r="J524" s="17">
        <v>2.7946117349675701E-2</v>
      </c>
      <c r="K524" s="17">
        <v>4.4532193372986799E-2</v>
      </c>
      <c r="L524" s="17">
        <v>1.6320386154553699E-2</v>
      </c>
      <c r="M524" s="17"/>
      <c r="N524" s="17">
        <v>1.2658016665825E-2</v>
      </c>
      <c r="O524" s="17">
        <v>2.3613003371848899E-2</v>
      </c>
      <c r="P524" s="17">
        <v>1.55722376193054E-2</v>
      </c>
      <c r="Q524" s="17">
        <v>5.04599431571029E-2</v>
      </c>
      <c r="R524" s="17"/>
      <c r="S524" s="17">
        <v>3.8486281113318602E-2</v>
      </c>
      <c r="T524" s="17">
        <v>1.35273240488988E-2</v>
      </c>
      <c r="U524" s="17">
        <v>1.4569576492765E-2</v>
      </c>
      <c r="V524" s="17">
        <v>3.9123372200486402E-2</v>
      </c>
      <c r="W524" s="17">
        <v>1.54977870071364E-2</v>
      </c>
      <c r="X524" s="17">
        <v>1.7002343648671502E-2</v>
      </c>
      <c r="Y524" s="17">
        <v>3.7024535774802199E-2</v>
      </c>
      <c r="Z524" s="17">
        <v>2.2385056480711599E-2</v>
      </c>
      <c r="AA524" s="17">
        <v>2.8202977677367101E-2</v>
      </c>
      <c r="AB524" s="17" t="s">
        <v>74</v>
      </c>
      <c r="AC524" s="17" t="s">
        <v>74</v>
      </c>
      <c r="AD524" s="17" t="s">
        <v>74</v>
      </c>
      <c r="AE524" s="17"/>
      <c r="AF524" s="17">
        <v>1.1847382636314199E-2</v>
      </c>
      <c r="AG524" s="17">
        <v>2.8607901579931601E-2</v>
      </c>
      <c r="AH524" s="17">
        <v>3.82873415047029E-2</v>
      </c>
      <c r="AI524" s="17"/>
      <c r="AJ524" s="17">
        <v>2.9840633127485201E-2</v>
      </c>
      <c r="AK524" s="17">
        <v>1.2209196249117499E-2</v>
      </c>
      <c r="AL524" s="17">
        <v>2.4787136250743001E-2</v>
      </c>
      <c r="AM524" s="17">
        <v>8.3337654969824607E-2</v>
      </c>
      <c r="AN524" s="17">
        <v>4.4517288973036598E-2</v>
      </c>
      <c r="AO524" s="17"/>
      <c r="AP524" s="17">
        <v>4.4119453903940203E-2</v>
      </c>
      <c r="AQ524" s="17">
        <v>1.7298094825099801E-2</v>
      </c>
      <c r="AR524" s="17">
        <v>0</v>
      </c>
      <c r="AS524" s="17"/>
      <c r="AT524" s="17">
        <v>2.0566984934067899E-2</v>
      </c>
      <c r="AU524" s="17">
        <v>3.6103956382435999E-2</v>
      </c>
      <c r="AV524" s="17"/>
      <c r="AW524" s="17">
        <v>1.22596000549006E-2</v>
      </c>
      <c r="AX524" s="17">
        <v>2.97589473265066E-2</v>
      </c>
    </row>
    <row r="525" spans="2:50" x14ac:dyDescent="0.35">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row>
    <row r="526" spans="2:50" x14ac:dyDescent="0.35">
      <c r="B526" s="6" t="s">
        <v>286</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row>
    <row r="527" spans="2:50" x14ac:dyDescent="0.35">
      <c r="B527" s="24" t="s">
        <v>76</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row>
    <row r="528" spans="2:50" x14ac:dyDescent="0.35">
      <c r="B528" t="s">
        <v>93</v>
      </c>
      <c r="C528" s="17">
        <v>0.18407201613397101</v>
      </c>
      <c r="D528" s="17">
        <v>0.211267198976863</v>
      </c>
      <c r="E528" s="17">
        <v>0.15937297260435301</v>
      </c>
      <c r="F528" s="17"/>
      <c r="G528" s="17">
        <v>0.30520761694697401</v>
      </c>
      <c r="H528" s="17">
        <v>0.279951540312741</v>
      </c>
      <c r="I528" s="17">
        <v>0.19546788818281499</v>
      </c>
      <c r="J528" s="17">
        <v>0.15077400275219999</v>
      </c>
      <c r="K528" s="17">
        <v>0.133867596075952</v>
      </c>
      <c r="L528" s="17">
        <v>0.110315004222172</v>
      </c>
      <c r="M528" s="17"/>
      <c r="N528" s="17">
        <v>0.195735389045358</v>
      </c>
      <c r="O528" s="17">
        <v>0.17529959972053999</v>
      </c>
      <c r="P528" s="17">
        <v>0.16399162509271301</v>
      </c>
      <c r="Q528" s="17">
        <v>0.20041649666349301</v>
      </c>
      <c r="R528" s="17"/>
      <c r="S528" s="17">
        <v>0.24703664149062499</v>
      </c>
      <c r="T528" s="17">
        <v>0.16374302829038601</v>
      </c>
      <c r="U528" s="17">
        <v>0.184427683328342</v>
      </c>
      <c r="V528" s="17">
        <v>0.16455692856057899</v>
      </c>
      <c r="W528" s="17">
        <v>0.121213951235246</v>
      </c>
      <c r="X528" s="17">
        <v>0.187700381230573</v>
      </c>
      <c r="Y528" s="17">
        <v>0.19384910180555801</v>
      </c>
      <c r="Z528" s="17">
        <v>0.167278354964641</v>
      </c>
      <c r="AA528" s="17">
        <v>0.18756214904235199</v>
      </c>
      <c r="AB528" s="17" t="s">
        <v>74</v>
      </c>
      <c r="AC528" s="17" t="s">
        <v>74</v>
      </c>
      <c r="AD528" s="17" t="s">
        <v>74</v>
      </c>
      <c r="AE528" s="17"/>
      <c r="AF528" s="17">
        <v>0.160407874888853</v>
      </c>
      <c r="AG528" s="17">
        <v>0.18566323584213101</v>
      </c>
      <c r="AH528" s="17">
        <v>0.21565151389672199</v>
      </c>
      <c r="AI528" s="17"/>
      <c r="AJ528" s="17">
        <v>0.197612721257825</v>
      </c>
      <c r="AK528" s="17">
        <v>0.17590794710230501</v>
      </c>
      <c r="AL528" s="17">
        <v>0.118019581015192</v>
      </c>
      <c r="AM528" s="17">
        <v>0</v>
      </c>
      <c r="AN528" s="17">
        <v>0.192173787202187</v>
      </c>
      <c r="AO528" s="17"/>
      <c r="AP528" s="17">
        <v>0.20483530163400901</v>
      </c>
      <c r="AQ528" s="17">
        <v>0.207581182495225</v>
      </c>
      <c r="AR528" s="17">
        <v>0.17411492131338099</v>
      </c>
      <c r="AS528" s="17"/>
      <c r="AT528" s="17">
        <v>0.17408382467035999</v>
      </c>
      <c r="AU528" s="17">
        <v>0.20351476101461</v>
      </c>
      <c r="AV528" s="17"/>
      <c r="AW528" s="17">
        <v>0.17962137487327101</v>
      </c>
      <c r="AX528" s="17">
        <v>0.185483118060012</v>
      </c>
    </row>
    <row r="529" spans="2:50" x14ac:dyDescent="0.35">
      <c r="B529" t="s">
        <v>94</v>
      </c>
      <c r="C529" s="17">
        <v>0.36140028362399701</v>
      </c>
      <c r="D529" s="17">
        <v>0.366911584327483</v>
      </c>
      <c r="E529" s="17">
        <v>0.35763785740012999</v>
      </c>
      <c r="F529" s="17"/>
      <c r="G529" s="17">
        <v>0.33076818907327599</v>
      </c>
      <c r="H529" s="17">
        <v>0.39782249080191401</v>
      </c>
      <c r="I529" s="17">
        <v>0.47689455473188802</v>
      </c>
      <c r="J529" s="17">
        <v>0.348410644801668</v>
      </c>
      <c r="K529" s="17">
        <v>0.31594372115792502</v>
      </c>
      <c r="L529" s="17">
        <v>0.307999813858992</v>
      </c>
      <c r="M529" s="17"/>
      <c r="N529" s="17">
        <v>0.35162819389767602</v>
      </c>
      <c r="O529" s="17">
        <v>0.37346843728496898</v>
      </c>
      <c r="P529" s="17">
        <v>0.40171164919128</v>
      </c>
      <c r="Q529" s="17">
        <v>0.32835995533360801</v>
      </c>
      <c r="R529" s="17"/>
      <c r="S529" s="17">
        <v>0.38084448531451498</v>
      </c>
      <c r="T529" s="17">
        <v>0.33443225022453599</v>
      </c>
      <c r="U529" s="17">
        <v>0.26555895687860698</v>
      </c>
      <c r="V529" s="17">
        <v>0.43000294605831801</v>
      </c>
      <c r="W529" s="17">
        <v>0.38401848659565802</v>
      </c>
      <c r="X529" s="17">
        <v>0.38199162212252702</v>
      </c>
      <c r="Y529" s="17">
        <v>0.34010780192245199</v>
      </c>
      <c r="Z529" s="17">
        <v>0.45800893816018001</v>
      </c>
      <c r="AA529" s="17">
        <v>0.337203536313889</v>
      </c>
      <c r="AB529" s="17" t="s">
        <v>74</v>
      </c>
      <c r="AC529" s="17" t="s">
        <v>74</v>
      </c>
      <c r="AD529" s="17" t="s">
        <v>74</v>
      </c>
      <c r="AE529" s="17"/>
      <c r="AF529" s="17">
        <v>0.37139164632677202</v>
      </c>
      <c r="AG529" s="17">
        <v>0.37193974751493403</v>
      </c>
      <c r="AH529" s="17">
        <v>0.34845557497153301</v>
      </c>
      <c r="AI529" s="17"/>
      <c r="AJ529" s="17">
        <v>0.33951178340214799</v>
      </c>
      <c r="AK529" s="17">
        <v>0.37820327869281201</v>
      </c>
      <c r="AL529" s="17">
        <v>0.406862920347206</v>
      </c>
      <c r="AM529" s="17">
        <v>0.68965183767412097</v>
      </c>
      <c r="AN529" s="17">
        <v>0.33533760568002002</v>
      </c>
      <c r="AO529" s="17"/>
      <c r="AP529" s="17">
        <v>0.35961388801904598</v>
      </c>
      <c r="AQ529" s="17">
        <v>0.35135575321851098</v>
      </c>
      <c r="AR529" s="17">
        <v>0.41927844288379401</v>
      </c>
      <c r="AS529" s="17"/>
      <c r="AT529" s="17">
        <v>0.37296598425692901</v>
      </c>
      <c r="AU529" s="17">
        <v>0.339013422047518</v>
      </c>
      <c r="AV529" s="17"/>
      <c r="AW529" s="17">
        <v>0.44574487763213</v>
      </c>
      <c r="AX529" s="17">
        <v>0.33465833519805099</v>
      </c>
    </row>
    <row r="530" spans="2:50" x14ac:dyDescent="0.35">
      <c r="B530" t="s">
        <v>96</v>
      </c>
      <c r="C530" s="17">
        <v>0.199388343172132</v>
      </c>
      <c r="D530" s="17">
        <v>0.19027919957950601</v>
      </c>
      <c r="E530" s="17">
        <v>0.20714868779440199</v>
      </c>
      <c r="F530" s="17"/>
      <c r="G530" s="17">
        <v>0.20955391078128699</v>
      </c>
      <c r="H530" s="17">
        <v>0.16571969321139199</v>
      </c>
      <c r="I530" s="17">
        <v>0.1478998608939</v>
      </c>
      <c r="J530" s="17">
        <v>0.22077776695974599</v>
      </c>
      <c r="K530" s="17">
        <v>0.17059508598408701</v>
      </c>
      <c r="L530" s="17">
        <v>0.259733795032424</v>
      </c>
      <c r="M530" s="17"/>
      <c r="N530" s="17">
        <v>0.21871326730292001</v>
      </c>
      <c r="O530" s="17">
        <v>0.19394798470132299</v>
      </c>
      <c r="P530" s="17">
        <v>0.19452710588389399</v>
      </c>
      <c r="Q530" s="17">
        <v>0.19087793678980999</v>
      </c>
      <c r="R530" s="17"/>
      <c r="S530" s="17">
        <v>0.176320212680528</v>
      </c>
      <c r="T530" s="17">
        <v>0.18172366336767901</v>
      </c>
      <c r="U530" s="17">
        <v>0.198831521217334</v>
      </c>
      <c r="V530" s="17">
        <v>0.173210156757648</v>
      </c>
      <c r="W530" s="17">
        <v>0.26286186667478201</v>
      </c>
      <c r="X530" s="17">
        <v>0.18052104895013299</v>
      </c>
      <c r="Y530" s="17">
        <v>0.26456920600801598</v>
      </c>
      <c r="Z530" s="17">
        <v>0.21085906739378099</v>
      </c>
      <c r="AA530" s="17">
        <v>0.191503064473804</v>
      </c>
      <c r="AB530" s="17" t="s">
        <v>74</v>
      </c>
      <c r="AC530" s="17" t="s">
        <v>74</v>
      </c>
      <c r="AD530" s="17" t="s">
        <v>74</v>
      </c>
      <c r="AE530" s="17"/>
      <c r="AF530" s="17">
        <v>0.20038741702203799</v>
      </c>
      <c r="AG530" s="17">
        <v>0.18348584300022999</v>
      </c>
      <c r="AH530" s="17">
        <v>0.20222545250173199</v>
      </c>
      <c r="AI530" s="17"/>
      <c r="AJ530" s="17">
        <v>0.19490820433206199</v>
      </c>
      <c r="AK530" s="17">
        <v>0.23262663319358801</v>
      </c>
      <c r="AL530" s="17">
        <v>0.17968371115385501</v>
      </c>
      <c r="AM530" s="17">
        <v>0</v>
      </c>
      <c r="AN530" s="17">
        <v>0.18413259529030801</v>
      </c>
      <c r="AO530" s="17"/>
      <c r="AP530" s="17">
        <v>0.21228163487037099</v>
      </c>
      <c r="AQ530" s="17">
        <v>0.220819124884922</v>
      </c>
      <c r="AR530" s="17">
        <v>0.14773136949791901</v>
      </c>
      <c r="AS530" s="17"/>
      <c r="AT530" s="17">
        <v>0.200600932983346</v>
      </c>
      <c r="AU530" s="17">
        <v>0.19786104287525899</v>
      </c>
      <c r="AV530" s="17"/>
      <c r="AW530" s="17">
        <v>0.17952023648075999</v>
      </c>
      <c r="AX530" s="17">
        <v>0.20568764297563399</v>
      </c>
    </row>
    <row r="531" spans="2:50" x14ac:dyDescent="0.35">
      <c r="B531" t="s">
        <v>97</v>
      </c>
      <c r="C531" s="17">
        <v>4.8812582480938303E-2</v>
      </c>
      <c r="D531" s="17">
        <v>4.54283858675152E-2</v>
      </c>
      <c r="E531" s="17">
        <v>4.9839796993946001E-2</v>
      </c>
      <c r="F531" s="17"/>
      <c r="G531" s="17">
        <v>4.1018439072626402E-2</v>
      </c>
      <c r="H531" s="17">
        <v>2.7984345249675E-2</v>
      </c>
      <c r="I531" s="17">
        <v>6.4721210228797399E-2</v>
      </c>
      <c r="J531" s="17">
        <v>4.9655554574120402E-2</v>
      </c>
      <c r="K531" s="17">
        <v>7.2192926357467394E-2</v>
      </c>
      <c r="L531" s="17">
        <v>3.96904629786878E-2</v>
      </c>
      <c r="M531" s="17"/>
      <c r="N531" s="17">
        <v>5.0860703394860297E-2</v>
      </c>
      <c r="O531" s="17">
        <v>6.4983152785143994E-2</v>
      </c>
      <c r="P531" s="17">
        <v>3.7876874282239299E-2</v>
      </c>
      <c r="Q531" s="17">
        <v>4.0033493759845801E-2</v>
      </c>
      <c r="R531" s="17"/>
      <c r="S531" s="17">
        <v>4.5547908578159498E-2</v>
      </c>
      <c r="T531" s="17">
        <v>3.8125995303276899E-2</v>
      </c>
      <c r="U531" s="17">
        <v>5.40120480092754E-2</v>
      </c>
      <c r="V531" s="17">
        <v>5.3869993788269302E-2</v>
      </c>
      <c r="W531" s="17">
        <v>3.7740366275683099E-2</v>
      </c>
      <c r="X531" s="17">
        <v>8.6589510652716098E-2</v>
      </c>
      <c r="Y531" s="17">
        <v>2.4869960517159902E-2</v>
      </c>
      <c r="Z531" s="17">
        <v>3.11000636230052E-2</v>
      </c>
      <c r="AA531" s="17">
        <v>5.9277968062134999E-2</v>
      </c>
      <c r="AB531" s="17" t="s">
        <v>74</v>
      </c>
      <c r="AC531" s="17" t="s">
        <v>74</v>
      </c>
      <c r="AD531" s="17" t="s">
        <v>74</v>
      </c>
      <c r="AE531" s="17"/>
      <c r="AF531" s="17">
        <v>5.1406829996817997E-2</v>
      </c>
      <c r="AG531" s="17">
        <v>5.4969248413822898E-2</v>
      </c>
      <c r="AH531" s="17">
        <v>1.07376289583382E-2</v>
      </c>
      <c r="AI531" s="17"/>
      <c r="AJ531" s="17">
        <v>4.19768782005253E-2</v>
      </c>
      <c r="AK531" s="17">
        <v>7.2531279072067301E-2</v>
      </c>
      <c r="AL531" s="17">
        <v>2.4685770620347901E-2</v>
      </c>
      <c r="AM531" s="17">
        <v>0.137402605552809</v>
      </c>
      <c r="AN531" s="17">
        <v>3.1486364829909998E-2</v>
      </c>
      <c r="AO531" s="17"/>
      <c r="AP531" s="17">
        <v>3.8173849704125802E-2</v>
      </c>
      <c r="AQ531" s="17">
        <v>5.7548290785267298E-2</v>
      </c>
      <c r="AR531" s="17">
        <v>1.4245158375613199E-2</v>
      </c>
      <c r="AS531" s="17"/>
      <c r="AT531" s="17">
        <v>5.4668607884469103E-2</v>
      </c>
      <c r="AU531" s="17">
        <v>3.6796397788951898E-2</v>
      </c>
      <c r="AV531" s="17"/>
      <c r="AW531" s="17">
        <v>4.400576118802E-2</v>
      </c>
      <c r="AX531" s="17">
        <v>5.0336613376096302E-2</v>
      </c>
    </row>
    <row r="532" spans="2:50" x14ac:dyDescent="0.35">
      <c r="B532" t="s">
        <v>70</v>
      </c>
      <c r="C532" s="17">
        <v>0.20632677458896201</v>
      </c>
      <c r="D532" s="17">
        <v>0.186113631248633</v>
      </c>
      <c r="E532" s="17">
        <v>0.22600068520717001</v>
      </c>
      <c r="F532" s="17"/>
      <c r="G532" s="17">
        <v>0.113451844125837</v>
      </c>
      <c r="H532" s="17">
        <v>0.12852193042427801</v>
      </c>
      <c r="I532" s="17">
        <v>0.115016485962599</v>
      </c>
      <c r="J532" s="17">
        <v>0.230382030912266</v>
      </c>
      <c r="K532" s="17">
        <v>0.30740067042456798</v>
      </c>
      <c r="L532" s="17">
        <v>0.282260923907724</v>
      </c>
      <c r="M532" s="17"/>
      <c r="N532" s="17">
        <v>0.183062446359187</v>
      </c>
      <c r="O532" s="17">
        <v>0.19230082550802399</v>
      </c>
      <c r="P532" s="17">
        <v>0.20189274554987399</v>
      </c>
      <c r="Q532" s="17">
        <v>0.24031211745324399</v>
      </c>
      <c r="R532" s="17"/>
      <c r="S532" s="17">
        <v>0.15025075193617299</v>
      </c>
      <c r="T532" s="17">
        <v>0.28197506281412199</v>
      </c>
      <c r="U532" s="17">
        <v>0.29716979056644099</v>
      </c>
      <c r="V532" s="17">
        <v>0.17835997483518501</v>
      </c>
      <c r="W532" s="17">
        <v>0.194165329218631</v>
      </c>
      <c r="X532" s="17">
        <v>0.16319743704404999</v>
      </c>
      <c r="Y532" s="17">
        <v>0.17660392974681399</v>
      </c>
      <c r="Z532" s="17">
        <v>0.13275357585839201</v>
      </c>
      <c r="AA532" s="17">
        <v>0.22445328210782001</v>
      </c>
      <c r="AB532" s="17" t="s">
        <v>74</v>
      </c>
      <c r="AC532" s="17" t="s">
        <v>74</v>
      </c>
      <c r="AD532" s="17" t="s">
        <v>74</v>
      </c>
      <c r="AE532" s="17"/>
      <c r="AF532" s="17">
        <v>0.21640623176551901</v>
      </c>
      <c r="AG532" s="17">
        <v>0.20394192522888099</v>
      </c>
      <c r="AH532" s="17">
        <v>0.22292982967167499</v>
      </c>
      <c r="AI532" s="17"/>
      <c r="AJ532" s="17">
        <v>0.22599041280744001</v>
      </c>
      <c r="AK532" s="17">
        <v>0.14073086193922699</v>
      </c>
      <c r="AL532" s="17">
        <v>0.270748016863399</v>
      </c>
      <c r="AM532" s="17">
        <v>0.17294555677307</v>
      </c>
      <c r="AN532" s="17">
        <v>0.25686964699757597</v>
      </c>
      <c r="AO532" s="17"/>
      <c r="AP532" s="17">
        <v>0.185095325772448</v>
      </c>
      <c r="AQ532" s="17">
        <v>0.16269564861607499</v>
      </c>
      <c r="AR532" s="17">
        <v>0.24463010792929199</v>
      </c>
      <c r="AS532" s="17"/>
      <c r="AT532" s="17">
        <v>0.197680650204897</v>
      </c>
      <c r="AU532" s="17">
        <v>0.22281437627366099</v>
      </c>
      <c r="AV532" s="17"/>
      <c r="AW532" s="17">
        <v>0.15110774982581901</v>
      </c>
      <c r="AX532" s="17">
        <v>0.223834290390207</v>
      </c>
    </row>
    <row r="533" spans="2:50" x14ac:dyDescent="0.35">
      <c r="B533" t="s">
        <v>98</v>
      </c>
      <c r="C533" s="17">
        <v>0.54547229975796796</v>
      </c>
      <c r="D533" s="17">
        <v>0.57817878330434602</v>
      </c>
      <c r="E533" s="17">
        <v>0.517010830004483</v>
      </c>
      <c r="F533" s="17"/>
      <c r="G533" s="17">
        <v>0.63597580602024995</v>
      </c>
      <c r="H533" s="17">
        <v>0.67777403111465495</v>
      </c>
      <c r="I533" s="17">
        <v>0.67236244291470304</v>
      </c>
      <c r="J533" s="17">
        <v>0.49918464755386799</v>
      </c>
      <c r="K533" s="17">
        <v>0.44981131723387702</v>
      </c>
      <c r="L533" s="17">
        <v>0.418314818081164</v>
      </c>
      <c r="M533" s="17"/>
      <c r="N533" s="17">
        <v>0.547363582943033</v>
      </c>
      <c r="O533" s="17">
        <v>0.54876803700550902</v>
      </c>
      <c r="P533" s="17">
        <v>0.56570327428399303</v>
      </c>
      <c r="Q533" s="17">
        <v>0.52877645199709999</v>
      </c>
      <c r="R533" s="17"/>
      <c r="S533" s="17">
        <v>0.62788112680513897</v>
      </c>
      <c r="T533" s="17">
        <v>0.49817527851492199</v>
      </c>
      <c r="U533" s="17">
        <v>0.44998664020694901</v>
      </c>
      <c r="V533" s="17">
        <v>0.59455987461889703</v>
      </c>
      <c r="W533" s="17">
        <v>0.50523243783090399</v>
      </c>
      <c r="X533" s="17">
        <v>0.5696920033531</v>
      </c>
      <c r="Y533" s="17">
        <v>0.53395690372800997</v>
      </c>
      <c r="Z533" s="17">
        <v>0.62528729312482101</v>
      </c>
      <c r="AA533" s="17">
        <v>0.52476568535624102</v>
      </c>
      <c r="AB533" s="17" t="s">
        <v>74</v>
      </c>
      <c r="AC533" s="17" t="s">
        <v>74</v>
      </c>
      <c r="AD533" s="17" t="s">
        <v>74</v>
      </c>
      <c r="AE533" s="17"/>
      <c r="AF533" s="17">
        <v>0.53179952121562502</v>
      </c>
      <c r="AG533" s="17">
        <v>0.55760298335706504</v>
      </c>
      <c r="AH533" s="17">
        <v>0.564107088868255</v>
      </c>
      <c r="AI533" s="17"/>
      <c r="AJ533" s="17">
        <v>0.53712450465997297</v>
      </c>
      <c r="AK533" s="17">
        <v>0.55411122579511696</v>
      </c>
      <c r="AL533" s="17">
        <v>0.524882501362399</v>
      </c>
      <c r="AM533" s="17">
        <v>0.68965183767412097</v>
      </c>
      <c r="AN533" s="17">
        <v>0.52751139288220705</v>
      </c>
      <c r="AO533" s="17"/>
      <c r="AP533" s="17">
        <v>0.56444918965305502</v>
      </c>
      <c r="AQ533" s="17">
        <v>0.55893693571373604</v>
      </c>
      <c r="AR533" s="17">
        <v>0.59339336419717503</v>
      </c>
      <c r="AS533" s="17"/>
      <c r="AT533" s="17">
        <v>0.54704980892728905</v>
      </c>
      <c r="AU533" s="17">
        <v>0.54252818306212802</v>
      </c>
      <c r="AV533" s="17"/>
      <c r="AW533" s="17">
        <v>0.62536625250540201</v>
      </c>
      <c r="AX533" s="17">
        <v>0.52014145325806305</v>
      </c>
    </row>
    <row r="534" spans="2:50" x14ac:dyDescent="0.35">
      <c r="B534" t="s">
        <v>99</v>
      </c>
      <c r="C534" s="17">
        <v>0.24820092565307</v>
      </c>
      <c r="D534" s="17">
        <v>0.235707585447021</v>
      </c>
      <c r="E534" s="17">
        <v>0.25698848478834802</v>
      </c>
      <c r="F534" s="17"/>
      <c r="G534" s="17">
        <v>0.25057234985391302</v>
      </c>
      <c r="H534" s="17">
        <v>0.19370403846106701</v>
      </c>
      <c r="I534" s="17">
        <v>0.21262107112269801</v>
      </c>
      <c r="J534" s="17">
        <v>0.27043332153386601</v>
      </c>
      <c r="K534" s="17">
        <v>0.242788012341555</v>
      </c>
      <c r="L534" s="17">
        <v>0.299424258011112</v>
      </c>
      <c r="M534" s="17"/>
      <c r="N534" s="17">
        <v>0.26957397069778</v>
      </c>
      <c r="O534" s="17">
        <v>0.25893113748646701</v>
      </c>
      <c r="P534" s="17">
        <v>0.23240398016613301</v>
      </c>
      <c r="Q534" s="17">
        <v>0.23091143054965499</v>
      </c>
      <c r="R534" s="17"/>
      <c r="S534" s="17">
        <v>0.22186812125868799</v>
      </c>
      <c r="T534" s="17">
        <v>0.21984965867095599</v>
      </c>
      <c r="U534" s="17">
        <v>0.252843569226609</v>
      </c>
      <c r="V534" s="17">
        <v>0.22708015054591699</v>
      </c>
      <c r="W534" s="17">
        <v>0.30060223295046501</v>
      </c>
      <c r="X534" s="17">
        <v>0.26711055960284902</v>
      </c>
      <c r="Y534" s="17">
        <v>0.28943916652517598</v>
      </c>
      <c r="Z534" s="17">
        <v>0.24195913101678701</v>
      </c>
      <c r="AA534" s="17">
        <v>0.25078103253593897</v>
      </c>
      <c r="AB534" s="17" t="s">
        <v>74</v>
      </c>
      <c r="AC534" s="17" t="s">
        <v>74</v>
      </c>
      <c r="AD534" s="17" t="s">
        <v>74</v>
      </c>
      <c r="AE534" s="17"/>
      <c r="AF534" s="17">
        <v>0.251794247018856</v>
      </c>
      <c r="AG534" s="17">
        <v>0.23845509141405299</v>
      </c>
      <c r="AH534" s="17">
        <v>0.21296308146007001</v>
      </c>
      <c r="AI534" s="17"/>
      <c r="AJ534" s="17">
        <v>0.236885082532587</v>
      </c>
      <c r="AK534" s="17">
        <v>0.30515791226565597</v>
      </c>
      <c r="AL534" s="17">
        <v>0.204369481774202</v>
      </c>
      <c r="AM534" s="17">
        <v>0.137402605552809</v>
      </c>
      <c r="AN534" s="17">
        <v>0.215618960120218</v>
      </c>
      <c r="AO534" s="17"/>
      <c r="AP534" s="17">
        <v>0.25045548457449701</v>
      </c>
      <c r="AQ534" s="17">
        <v>0.27836741567018902</v>
      </c>
      <c r="AR534" s="17">
        <v>0.161976527873533</v>
      </c>
      <c r="AS534" s="17"/>
      <c r="AT534" s="17">
        <v>0.255269540867815</v>
      </c>
      <c r="AU534" s="17">
        <v>0.23465744066421099</v>
      </c>
      <c r="AV534" s="17"/>
      <c r="AW534" s="17">
        <v>0.22352599766878001</v>
      </c>
      <c r="AX534" s="17">
        <v>0.25602425635172998</v>
      </c>
    </row>
    <row r="535" spans="2:50" x14ac:dyDescent="0.35">
      <c r="B535" t="s">
        <v>100</v>
      </c>
      <c r="C535" s="17">
        <v>0.29727137410489801</v>
      </c>
      <c r="D535" s="17">
        <v>0.34247119785732499</v>
      </c>
      <c r="E535" s="17">
        <v>0.26002234521613499</v>
      </c>
      <c r="F535" s="17"/>
      <c r="G535" s="17">
        <v>0.38540345616633598</v>
      </c>
      <c r="H535" s="17">
        <v>0.48406999265358802</v>
      </c>
      <c r="I535" s="17">
        <v>0.45974137179200603</v>
      </c>
      <c r="J535" s="17">
        <v>0.228751326020002</v>
      </c>
      <c r="K535" s="17">
        <v>0.20702330489232201</v>
      </c>
      <c r="L535" s="17">
        <v>0.118890560070052</v>
      </c>
      <c r="M535" s="17"/>
      <c r="N535" s="17">
        <v>0.277789612245253</v>
      </c>
      <c r="O535" s="17">
        <v>0.28983689951904201</v>
      </c>
      <c r="P535" s="17">
        <v>0.33329929411786002</v>
      </c>
      <c r="Q535" s="17">
        <v>0.29786502144744498</v>
      </c>
      <c r="R535" s="17"/>
      <c r="S535" s="17">
        <v>0.40601300554645198</v>
      </c>
      <c r="T535" s="17">
        <v>0.27832561984396698</v>
      </c>
      <c r="U535" s="17">
        <v>0.19714307098034001</v>
      </c>
      <c r="V535" s="17">
        <v>0.36747972407298002</v>
      </c>
      <c r="W535" s="17">
        <v>0.20463020488043901</v>
      </c>
      <c r="X535" s="17">
        <v>0.30258144375025098</v>
      </c>
      <c r="Y535" s="17">
        <v>0.24451773720283401</v>
      </c>
      <c r="Z535" s="17">
        <v>0.383328162108034</v>
      </c>
      <c r="AA535" s="17">
        <v>0.27398465282030199</v>
      </c>
      <c r="AB535" s="17" t="s">
        <v>74</v>
      </c>
      <c r="AC535" s="17" t="s">
        <v>74</v>
      </c>
      <c r="AD535" s="17" t="s">
        <v>74</v>
      </c>
      <c r="AE535" s="17"/>
      <c r="AF535" s="17">
        <v>0.28000527419676802</v>
      </c>
      <c r="AG535" s="17">
        <v>0.31914789194301202</v>
      </c>
      <c r="AH535" s="17">
        <v>0.35114400740818502</v>
      </c>
      <c r="AI535" s="17"/>
      <c r="AJ535" s="17">
        <v>0.30023942212738602</v>
      </c>
      <c r="AK535" s="17">
        <v>0.24895331352946101</v>
      </c>
      <c r="AL535" s="17">
        <v>0.320513019588196</v>
      </c>
      <c r="AM535" s="17">
        <v>0.55224923212131205</v>
      </c>
      <c r="AN535" s="17">
        <v>0.31189243276198902</v>
      </c>
      <c r="AO535" s="17"/>
      <c r="AP535" s="17">
        <v>0.31399370507855801</v>
      </c>
      <c r="AQ535" s="17">
        <v>0.28056952004354702</v>
      </c>
      <c r="AR535" s="17">
        <v>0.43141683632364303</v>
      </c>
      <c r="AS535" s="17"/>
      <c r="AT535" s="17">
        <v>0.29178026805947399</v>
      </c>
      <c r="AU535" s="17">
        <v>0.30787074239791701</v>
      </c>
      <c r="AV535" s="17"/>
      <c r="AW535" s="17">
        <v>0.401840254836622</v>
      </c>
      <c r="AX535" s="17">
        <v>0.26411719690633301</v>
      </c>
    </row>
    <row r="536" spans="2:50"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row>
    <row r="537" spans="2:50" x14ac:dyDescent="0.35">
      <c r="B537" s="6" t="s">
        <v>287</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row>
    <row r="538" spans="2:50" x14ac:dyDescent="0.35">
      <c r="B538" s="24" t="s">
        <v>76</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row>
    <row r="539" spans="2:50" x14ac:dyDescent="0.35">
      <c r="B539" t="s">
        <v>93</v>
      </c>
      <c r="C539" s="17">
        <v>0.16999955804450201</v>
      </c>
      <c r="D539" s="17">
        <v>0.18815512790116201</v>
      </c>
      <c r="E539" s="17">
        <v>0.15369110871730601</v>
      </c>
      <c r="F539" s="17"/>
      <c r="G539" s="17">
        <v>0.24105068000095201</v>
      </c>
      <c r="H539" s="17">
        <v>0.30196425467348098</v>
      </c>
      <c r="I539" s="17">
        <v>0.177342733096156</v>
      </c>
      <c r="J539" s="17">
        <v>0.17227496779020099</v>
      </c>
      <c r="K539" s="17">
        <v>0.100519337559752</v>
      </c>
      <c r="L539" s="17">
        <v>8.2955421061781401E-2</v>
      </c>
      <c r="M539" s="17"/>
      <c r="N539" s="17">
        <v>0.19914083411709399</v>
      </c>
      <c r="O539" s="17">
        <v>0.16142282177484599</v>
      </c>
      <c r="P539" s="17">
        <v>0.15814547558220399</v>
      </c>
      <c r="Q539" s="17">
        <v>0.159963816969142</v>
      </c>
      <c r="R539" s="17"/>
      <c r="S539" s="17">
        <v>0.20676955722260401</v>
      </c>
      <c r="T539" s="17">
        <v>0.12142609194663</v>
      </c>
      <c r="U539" s="17">
        <v>0.15376583497233401</v>
      </c>
      <c r="V539" s="17">
        <v>0.14465679129922801</v>
      </c>
      <c r="W539" s="17">
        <v>0.11463957634422001</v>
      </c>
      <c r="X539" s="17">
        <v>0.21731026352191801</v>
      </c>
      <c r="Y539" s="17">
        <v>0.15702933852304199</v>
      </c>
      <c r="Z539" s="17">
        <v>0.238277150107993</v>
      </c>
      <c r="AA539" s="17">
        <v>0.20347104691484699</v>
      </c>
      <c r="AB539" s="17" t="s">
        <v>74</v>
      </c>
      <c r="AC539" s="17" t="s">
        <v>74</v>
      </c>
      <c r="AD539" s="17" t="s">
        <v>74</v>
      </c>
      <c r="AE539" s="17"/>
      <c r="AF539" s="17">
        <v>0.15726602393949199</v>
      </c>
      <c r="AG539" s="17">
        <v>0.16719116266753101</v>
      </c>
      <c r="AH539" s="17">
        <v>0.200809404889851</v>
      </c>
      <c r="AI539" s="17"/>
      <c r="AJ539" s="17">
        <v>0.15479723715875901</v>
      </c>
      <c r="AK539" s="17">
        <v>0.17655718663169401</v>
      </c>
      <c r="AL539" s="17">
        <v>0.16449520388414399</v>
      </c>
      <c r="AM539" s="17">
        <v>0</v>
      </c>
      <c r="AN539" s="17">
        <v>0.18654514395045499</v>
      </c>
      <c r="AO539" s="17"/>
      <c r="AP539" s="17">
        <v>0.16293270978292601</v>
      </c>
      <c r="AQ539" s="17">
        <v>0.20600336166409999</v>
      </c>
      <c r="AR539" s="17">
        <v>0.150116016461422</v>
      </c>
      <c r="AS539" s="17"/>
      <c r="AT539" s="17">
        <v>0.159781192942205</v>
      </c>
      <c r="AU539" s="17">
        <v>0.18985290711185801</v>
      </c>
      <c r="AV539" s="17"/>
      <c r="AW539" s="17">
        <v>0.18571973771715899</v>
      </c>
      <c r="AX539" s="17">
        <v>0.16501538284043099</v>
      </c>
    </row>
    <row r="540" spans="2:50" x14ac:dyDescent="0.35">
      <c r="B540" t="s">
        <v>94</v>
      </c>
      <c r="C540" s="17">
        <v>0.367964610036222</v>
      </c>
      <c r="D540" s="17">
        <v>0.37133487568708801</v>
      </c>
      <c r="E540" s="17">
        <v>0.36471356515720499</v>
      </c>
      <c r="F540" s="17"/>
      <c r="G540" s="17">
        <v>0.37661845774649699</v>
      </c>
      <c r="H540" s="17">
        <v>0.34880457170877999</v>
      </c>
      <c r="I540" s="17">
        <v>0.489637725865259</v>
      </c>
      <c r="J540" s="17">
        <v>0.32993997496459398</v>
      </c>
      <c r="K540" s="17">
        <v>0.370277384223346</v>
      </c>
      <c r="L540" s="17">
        <v>0.31832596214591602</v>
      </c>
      <c r="M540" s="17"/>
      <c r="N540" s="17">
        <v>0.36288207823555102</v>
      </c>
      <c r="O540" s="17">
        <v>0.39690149705003003</v>
      </c>
      <c r="P540" s="17">
        <v>0.41772216621758701</v>
      </c>
      <c r="Q540" s="17">
        <v>0.304203945438623</v>
      </c>
      <c r="R540" s="17"/>
      <c r="S540" s="17">
        <v>0.39030585374272903</v>
      </c>
      <c r="T540" s="17">
        <v>0.39526885304580001</v>
      </c>
      <c r="U540" s="17">
        <v>0.298109750947055</v>
      </c>
      <c r="V540" s="17">
        <v>0.38416307494317897</v>
      </c>
      <c r="W540" s="17">
        <v>0.44624407320475201</v>
      </c>
      <c r="X540" s="17">
        <v>0.36859704315129999</v>
      </c>
      <c r="Y540" s="17">
        <v>0.351361725220739</v>
      </c>
      <c r="Z540" s="17">
        <v>0.33393256640945301</v>
      </c>
      <c r="AA540" s="17">
        <v>0.32082349872747301</v>
      </c>
      <c r="AB540" s="17" t="s">
        <v>74</v>
      </c>
      <c r="AC540" s="17" t="s">
        <v>74</v>
      </c>
      <c r="AD540" s="17" t="s">
        <v>74</v>
      </c>
      <c r="AE540" s="17"/>
      <c r="AF540" s="17">
        <v>0.33736545732098</v>
      </c>
      <c r="AG540" s="17">
        <v>0.37528304064116202</v>
      </c>
      <c r="AH540" s="17">
        <v>0.42805941329331998</v>
      </c>
      <c r="AI540" s="17"/>
      <c r="AJ540" s="17">
        <v>0.350689418056638</v>
      </c>
      <c r="AK540" s="17">
        <v>0.39052688977422501</v>
      </c>
      <c r="AL540" s="17">
        <v>0.36410842719154302</v>
      </c>
      <c r="AM540" s="17">
        <v>0.40169838002036701</v>
      </c>
      <c r="AN540" s="17">
        <v>0.39427244453029597</v>
      </c>
      <c r="AO540" s="17"/>
      <c r="AP540" s="17">
        <v>0.39243912962560701</v>
      </c>
      <c r="AQ540" s="17">
        <v>0.37526538767261203</v>
      </c>
      <c r="AR540" s="17">
        <v>0.38368351643833998</v>
      </c>
      <c r="AS540" s="17"/>
      <c r="AT540" s="17">
        <v>0.390372176231644</v>
      </c>
      <c r="AU540" s="17">
        <v>0.32290550705368998</v>
      </c>
      <c r="AV540" s="17"/>
      <c r="AW540" s="17">
        <v>0.438998316693201</v>
      </c>
      <c r="AX540" s="17">
        <v>0.34544295654718499</v>
      </c>
    </row>
    <row r="541" spans="2:50" x14ac:dyDescent="0.35">
      <c r="B541" t="s">
        <v>96</v>
      </c>
      <c r="C541" s="17">
        <v>0.202248985395377</v>
      </c>
      <c r="D541" s="17">
        <v>0.19735175264458801</v>
      </c>
      <c r="E541" s="17">
        <v>0.20759953921354399</v>
      </c>
      <c r="F541" s="17"/>
      <c r="G541" s="17">
        <v>0.26639724764154998</v>
      </c>
      <c r="H541" s="17">
        <v>0.17253633326895099</v>
      </c>
      <c r="I541" s="17">
        <v>0.130369688461386</v>
      </c>
      <c r="J541" s="17">
        <v>0.25354862126710898</v>
      </c>
      <c r="K541" s="17">
        <v>0.145670907420338</v>
      </c>
      <c r="L541" s="17">
        <v>0.24731559866939601</v>
      </c>
      <c r="M541" s="17"/>
      <c r="N541" s="17">
        <v>0.192643604603528</v>
      </c>
      <c r="O541" s="17">
        <v>0.21188717932513901</v>
      </c>
      <c r="P541" s="17">
        <v>0.19001509257782701</v>
      </c>
      <c r="Q541" s="17">
        <v>0.21573282209295</v>
      </c>
      <c r="R541" s="17"/>
      <c r="S541" s="17">
        <v>0.165263097240825</v>
      </c>
      <c r="T541" s="17">
        <v>0.20427768667322199</v>
      </c>
      <c r="U541" s="17">
        <v>0.19001770468832899</v>
      </c>
      <c r="V541" s="17">
        <v>0.16304228399453199</v>
      </c>
      <c r="W541" s="17">
        <v>0.228892579855764</v>
      </c>
      <c r="X541" s="17">
        <v>0.198735604982332</v>
      </c>
      <c r="Y541" s="17">
        <v>0.26204021356541202</v>
      </c>
      <c r="Z541" s="17">
        <v>0.25195403364330299</v>
      </c>
      <c r="AA541" s="17">
        <v>0.208527356191198</v>
      </c>
      <c r="AB541" s="17" t="s">
        <v>74</v>
      </c>
      <c r="AC541" s="17" t="s">
        <v>74</v>
      </c>
      <c r="AD541" s="17" t="s">
        <v>74</v>
      </c>
      <c r="AE541" s="17"/>
      <c r="AF541" s="17">
        <v>0.21833991390978899</v>
      </c>
      <c r="AG541" s="17">
        <v>0.19444969641718601</v>
      </c>
      <c r="AH541" s="17">
        <v>0.172562775742229</v>
      </c>
      <c r="AI541" s="17"/>
      <c r="AJ541" s="17">
        <v>0.20627937334263799</v>
      </c>
      <c r="AK541" s="17">
        <v>0.22714322447911001</v>
      </c>
      <c r="AL541" s="17">
        <v>0.148897639488661</v>
      </c>
      <c r="AM541" s="17">
        <v>8.8317536224360393E-2</v>
      </c>
      <c r="AN541" s="17">
        <v>0.174725923628721</v>
      </c>
      <c r="AO541" s="17"/>
      <c r="AP541" s="17">
        <v>0.199966652563945</v>
      </c>
      <c r="AQ541" s="17">
        <v>0.204518237535775</v>
      </c>
      <c r="AR541" s="17">
        <v>0.12185779507694</v>
      </c>
      <c r="AS541" s="17"/>
      <c r="AT541" s="17">
        <v>0.198981334219927</v>
      </c>
      <c r="AU541" s="17">
        <v>0.21011894613085899</v>
      </c>
      <c r="AV541" s="17"/>
      <c r="AW541" s="17">
        <v>0.18226179660356201</v>
      </c>
      <c r="AX541" s="17">
        <v>0.20858604087754401</v>
      </c>
    </row>
    <row r="542" spans="2:50" x14ac:dyDescent="0.35">
      <c r="B542" t="s">
        <v>97</v>
      </c>
      <c r="C542" s="17">
        <v>4.6327000871193701E-2</v>
      </c>
      <c r="D542" s="17">
        <v>4.5296645036229703E-2</v>
      </c>
      <c r="E542" s="17">
        <v>4.5145786807054E-2</v>
      </c>
      <c r="F542" s="17"/>
      <c r="G542" s="17">
        <v>0</v>
      </c>
      <c r="H542" s="17">
        <v>5.8674866808409297E-2</v>
      </c>
      <c r="I542" s="17">
        <v>5.1302462514895099E-2</v>
      </c>
      <c r="J542" s="17">
        <v>3.4944637637687501E-2</v>
      </c>
      <c r="K542" s="17">
        <v>8.3409414200775495E-2</v>
      </c>
      <c r="L542" s="17">
        <v>3.7487235689060899E-2</v>
      </c>
      <c r="M542" s="17"/>
      <c r="N542" s="17">
        <v>5.1036429308928398E-2</v>
      </c>
      <c r="O542" s="17">
        <v>4.4507982056855903E-2</v>
      </c>
      <c r="P542" s="17">
        <v>4.8654728288702799E-2</v>
      </c>
      <c r="Q542" s="17">
        <v>4.1656612169845002E-2</v>
      </c>
      <c r="R542" s="17"/>
      <c r="S542" s="17">
        <v>5.4034881395717403E-2</v>
      </c>
      <c r="T542" s="17">
        <v>2.7446671637674901E-2</v>
      </c>
      <c r="U542" s="17">
        <v>4.6382846513681401E-2</v>
      </c>
      <c r="V542" s="17">
        <v>5.2241761533590003E-2</v>
      </c>
      <c r="W542" s="17">
        <v>5.1573547217725203E-2</v>
      </c>
      <c r="X542" s="17">
        <v>7.4053219659305794E-2</v>
      </c>
      <c r="Y542" s="17">
        <v>1.0538824459447999E-2</v>
      </c>
      <c r="Z542" s="17">
        <v>3.07536937158835E-2</v>
      </c>
      <c r="AA542" s="17">
        <v>6.2570632538812399E-2</v>
      </c>
      <c r="AB542" s="17" t="s">
        <v>74</v>
      </c>
      <c r="AC542" s="17" t="s">
        <v>74</v>
      </c>
      <c r="AD542" s="17" t="s">
        <v>74</v>
      </c>
      <c r="AE542" s="17"/>
      <c r="AF542" s="17">
        <v>5.0073276590430503E-2</v>
      </c>
      <c r="AG542" s="17">
        <v>5.2044784404355303E-2</v>
      </c>
      <c r="AH542" s="17">
        <v>2.8371640814093799E-2</v>
      </c>
      <c r="AI542" s="17"/>
      <c r="AJ542" s="17">
        <v>4.2108400509171001E-2</v>
      </c>
      <c r="AK542" s="17">
        <v>6.8985867875152096E-2</v>
      </c>
      <c r="AL542" s="17">
        <v>2.4685770620347901E-2</v>
      </c>
      <c r="AM542" s="17">
        <v>0.137402605552809</v>
      </c>
      <c r="AN542" s="17">
        <v>3.3112597631845701E-2</v>
      </c>
      <c r="AO542" s="17"/>
      <c r="AP542" s="17">
        <v>3.7293110640511697E-2</v>
      </c>
      <c r="AQ542" s="17">
        <v>6.1364543160498698E-2</v>
      </c>
      <c r="AR542" s="17">
        <v>1.4245158375613199E-2</v>
      </c>
      <c r="AS542" s="17"/>
      <c r="AT542" s="17">
        <v>5.2127788965199498E-2</v>
      </c>
      <c r="AU542" s="17">
        <v>3.4413879174091902E-2</v>
      </c>
      <c r="AV542" s="17"/>
      <c r="AW542" s="17">
        <v>3.93264060825343E-2</v>
      </c>
      <c r="AX542" s="17">
        <v>4.8546580525240302E-2</v>
      </c>
    </row>
    <row r="543" spans="2:50" x14ac:dyDescent="0.35">
      <c r="B543" t="s">
        <v>70</v>
      </c>
      <c r="C543" s="17">
        <v>0.21345984565270501</v>
      </c>
      <c r="D543" s="17">
        <v>0.19786159873093301</v>
      </c>
      <c r="E543" s="17">
        <v>0.22885000010489001</v>
      </c>
      <c r="F543" s="17"/>
      <c r="G543" s="17">
        <v>0.115933614611</v>
      </c>
      <c r="H543" s="17">
        <v>0.11801997354037801</v>
      </c>
      <c r="I543" s="17">
        <v>0.15134739006230299</v>
      </c>
      <c r="J543" s="17">
        <v>0.20929179834040901</v>
      </c>
      <c r="K543" s="17">
        <v>0.30012295659578803</v>
      </c>
      <c r="L543" s="17">
        <v>0.31391578243384499</v>
      </c>
      <c r="M543" s="17"/>
      <c r="N543" s="17">
        <v>0.194297053734899</v>
      </c>
      <c r="O543" s="17">
        <v>0.18528051979312901</v>
      </c>
      <c r="P543" s="17">
        <v>0.18546253733367901</v>
      </c>
      <c r="Q543" s="17">
        <v>0.27844280332944099</v>
      </c>
      <c r="R543" s="17"/>
      <c r="S543" s="17">
        <v>0.183626610398124</v>
      </c>
      <c r="T543" s="17">
        <v>0.25158069669667299</v>
      </c>
      <c r="U543" s="17">
        <v>0.31172386287860099</v>
      </c>
      <c r="V543" s="17">
        <v>0.25589608822947102</v>
      </c>
      <c r="W543" s="17">
        <v>0.15865022337753901</v>
      </c>
      <c r="X543" s="17">
        <v>0.141303868685144</v>
      </c>
      <c r="Y543" s="17">
        <v>0.21902989823135899</v>
      </c>
      <c r="Z543" s="17">
        <v>0.14508255612336701</v>
      </c>
      <c r="AA543" s="17">
        <v>0.20460746562766999</v>
      </c>
      <c r="AB543" s="17" t="s">
        <v>74</v>
      </c>
      <c r="AC543" s="17" t="s">
        <v>74</v>
      </c>
      <c r="AD543" s="17" t="s">
        <v>74</v>
      </c>
      <c r="AE543" s="17"/>
      <c r="AF543" s="17">
        <v>0.23695532823930801</v>
      </c>
      <c r="AG543" s="17">
        <v>0.21103131586976601</v>
      </c>
      <c r="AH543" s="17">
        <v>0.17019676526050601</v>
      </c>
      <c r="AI543" s="17"/>
      <c r="AJ543" s="17">
        <v>0.246125570932794</v>
      </c>
      <c r="AK543" s="17">
        <v>0.136786831239819</v>
      </c>
      <c r="AL543" s="17">
        <v>0.29781295881530401</v>
      </c>
      <c r="AM543" s="17">
        <v>0.37258147820246401</v>
      </c>
      <c r="AN543" s="17">
        <v>0.211343890258682</v>
      </c>
      <c r="AO543" s="17"/>
      <c r="AP543" s="17">
        <v>0.20736839738700899</v>
      </c>
      <c r="AQ543" s="17">
        <v>0.15284846996701401</v>
      </c>
      <c r="AR543" s="17">
        <v>0.33009751364768503</v>
      </c>
      <c r="AS543" s="17"/>
      <c r="AT543" s="17">
        <v>0.19873750764102399</v>
      </c>
      <c r="AU543" s="17">
        <v>0.2427087605295</v>
      </c>
      <c r="AV543" s="17"/>
      <c r="AW543" s="17">
        <v>0.15369374290354401</v>
      </c>
      <c r="AX543" s="17">
        <v>0.23240903920959999</v>
      </c>
    </row>
    <row r="544" spans="2:50" x14ac:dyDescent="0.35">
      <c r="B544" t="s">
        <v>98</v>
      </c>
      <c r="C544" s="17">
        <v>0.537964168080724</v>
      </c>
      <c r="D544" s="17">
        <v>0.55949000358824896</v>
      </c>
      <c r="E544" s="17">
        <v>0.51840467387451195</v>
      </c>
      <c r="F544" s="17"/>
      <c r="G544" s="17">
        <v>0.61766913774744903</v>
      </c>
      <c r="H544" s="17">
        <v>0.65076882638226197</v>
      </c>
      <c r="I544" s="17">
        <v>0.666980458961415</v>
      </c>
      <c r="J544" s="17">
        <v>0.50221494275479495</v>
      </c>
      <c r="K544" s="17">
        <v>0.470796721783098</v>
      </c>
      <c r="L544" s="17">
        <v>0.40128138320769802</v>
      </c>
      <c r="M544" s="17"/>
      <c r="N544" s="17">
        <v>0.56202291235264501</v>
      </c>
      <c r="O544" s="17">
        <v>0.55832431882487599</v>
      </c>
      <c r="P544" s="17">
        <v>0.575867641799791</v>
      </c>
      <c r="Q544" s="17">
        <v>0.46416776240776503</v>
      </c>
      <c r="R544" s="17"/>
      <c r="S544" s="17">
        <v>0.59707541096533301</v>
      </c>
      <c r="T544" s="17">
        <v>0.51669494499242996</v>
      </c>
      <c r="U544" s="17">
        <v>0.45187558591938898</v>
      </c>
      <c r="V544" s="17">
        <v>0.52881986624240696</v>
      </c>
      <c r="W544" s="17">
        <v>0.56088364954897196</v>
      </c>
      <c r="X544" s="17">
        <v>0.585907306673218</v>
      </c>
      <c r="Y544" s="17">
        <v>0.50839106374378096</v>
      </c>
      <c r="Z544" s="17">
        <v>0.57220971651744701</v>
      </c>
      <c r="AA544" s="17">
        <v>0.52429454564231903</v>
      </c>
      <c r="AB544" s="17" t="s">
        <v>74</v>
      </c>
      <c r="AC544" s="17" t="s">
        <v>74</v>
      </c>
      <c r="AD544" s="17" t="s">
        <v>74</v>
      </c>
      <c r="AE544" s="17"/>
      <c r="AF544" s="17">
        <v>0.49463148126047202</v>
      </c>
      <c r="AG544" s="17">
        <v>0.542474203308693</v>
      </c>
      <c r="AH544" s="17">
        <v>0.62886881818317097</v>
      </c>
      <c r="AI544" s="17"/>
      <c r="AJ544" s="17">
        <v>0.50548665521539704</v>
      </c>
      <c r="AK544" s="17">
        <v>0.56708407640591896</v>
      </c>
      <c r="AL544" s="17">
        <v>0.52860363107568697</v>
      </c>
      <c r="AM544" s="17">
        <v>0.40169838002036701</v>
      </c>
      <c r="AN544" s="17">
        <v>0.58081758848075205</v>
      </c>
      <c r="AO544" s="17"/>
      <c r="AP544" s="17">
        <v>0.55537183940853396</v>
      </c>
      <c r="AQ544" s="17">
        <v>0.58126874933671202</v>
      </c>
      <c r="AR544" s="17">
        <v>0.53379953289976201</v>
      </c>
      <c r="AS544" s="17"/>
      <c r="AT544" s="17">
        <v>0.55015336917384905</v>
      </c>
      <c r="AU544" s="17">
        <v>0.51275841416554901</v>
      </c>
      <c r="AV544" s="17"/>
      <c r="AW544" s="17">
        <v>0.62471805441035999</v>
      </c>
      <c r="AX544" s="17">
        <v>0.51045833938761598</v>
      </c>
    </row>
    <row r="545" spans="2:50" x14ac:dyDescent="0.35">
      <c r="B545" t="s">
        <v>99</v>
      </c>
      <c r="C545" s="17">
        <v>0.24857598626657099</v>
      </c>
      <c r="D545" s="17">
        <v>0.242648397680818</v>
      </c>
      <c r="E545" s="17">
        <v>0.25274532602059802</v>
      </c>
      <c r="F545" s="17"/>
      <c r="G545" s="17">
        <v>0.26639724764154998</v>
      </c>
      <c r="H545" s="17">
        <v>0.23121120007736101</v>
      </c>
      <c r="I545" s="17">
        <v>0.181672150976281</v>
      </c>
      <c r="J545" s="17">
        <v>0.28849325890479699</v>
      </c>
      <c r="K545" s="17">
        <v>0.229080321621114</v>
      </c>
      <c r="L545" s="17">
        <v>0.28480283435845699</v>
      </c>
      <c r="M545" s="17"/>
      <c r="N545" s="17">
        <v>0.24368003391245599</v>
      </c>
      <c r="O545" s="17">
        <v>0.25639516138199497</v>
      </c>
      <c r="P545" s="17">
        <v>0.23866982086652999</v>
      </c>
      <c r="Q545" s="17">
        <v>0.25738943426279498</v>
      </c>
      <c r="R545" s="17"/>
      <c r="S545" s="17">
        <v>0.21929797863654299</v>
      </c>
      <c r="T545" s="17">
        <v>0.23172435831089699</v>
      </c>
      <c r="U545" s="17">
        <v>0.23640055120201001</v>
      </c>
      <c r="V545" s="17">
        <v>0.215284045528122</v>
      </c>
      <c r="W545" s="17">
        <v>0.280466127073489</v>
      </c>
      <c r="X545" s="17">
        <v>0.27278882464163801</v>
      </c>
      <c r="Y545" s="17">
        <v>0.27257903802486</v>
      </c>
      <c r="Z545" s="17">
        <v>0.28270772735918598</v>
      </c>
      <c r="AA545" s="17">
        <v>0.27109798873001101</v>
      </c>
      <c r="AB545" s="17" t="s">
        <v>74</v>
      </c>
      <c r="AC545" s="17" t="s">
        <v>74</v>
      </c>
      <c r="AD545" s="17" t="s">
        <v>74</v>
      </c>
      <c r="AE545" s="17"/>
      <c r="AF545" s="17">
        <v>0.26841319050022</v>
      </c>
      <c r="AG545" s="17">
        <v>0.24649448082154099</v>
      </c>
      <c r="AH545" s="17">
        <v>0.20093441655632299</v>
      </c>
      <c r="AI545" s="17"/>
      <c r="AJ545" s="17">
        <v>0.24838777385180899</v>
      </c>
      <c r="AK545" s="17">
        <v>0.29612909235426199</v>
      </c>
      <c r="AL545" s="17">
        <v>0.17358341010900899</v>
      </c>
      <c r="AM545" s="17">
        <v>0.22572014177716901</v>
      </c>
      <c r="AN545" s="17">
        <v>0.20783852126056601</v>
      </c>
      <c r="AO545" s="17"/>
      <c r="AP545" s="17">
        <v>0.23725976320445699</v>
      </c>
      <c r="AQ545" s="17">
        <v>0.26588278069627402</v>
      </c>
      <c r="AR545" s="17">
        <v>0.13610295345255299</v>
      </c>
      <c r="AS545" s="17"/>
      <c r="AT545" s="17">
        <v>0.25110912318512701</v>
      </c>
      <c r="AU545" s="17">
        <v>0.24453282530495099</v>
      </c>
      <c r="AV545" s="17"/>
      <c r="AW545" s="17">
        <v>0.221588202686096</v>
      </c>
      <c r="AX545" s="17">
        <v>0.25713262140278398</v>
      </c>
    </row>
    <row r="546" spans="2:50" x14ac:dyDescent="0.35">
      <c r="B546" t="s">
        <v>100</v>
      </c>
      <c r="C546" s="17">
        <v>0.28938818181415299</v>
      </c>
      <c r="D546" s="17">
        <v>0.31684160590743199</v>
      </c>
      <c r="E546" s="17">
        <v>0.26565934785391299</v>
      </c>
      <c r="F546" s="17"/>
      <c r="G546" s="17">
        <v>0.35127189010589899</v>
      </c>
      <c r="H546" s="17">
        <v>0.41955762630490101</v>
      </c>
      <c r="I546" s="17">
        <v>0.48530830798513402</v>
      </c>
      <c r="J546" s="17">
        <v>0.21372168384999801</v>
      </c>
      <c r="K546" s="17">
        <v>0.24171640016198401</v>
      </c>
      <c r="L546" s="17">
        <v>0.116478548849241</v>
      </c>
      <c r="M546" s="17"/>
      <c r="N546" s="17">
        <v>0.31834287844018899</v>
      </c>
      <c r="O546" s="17">
        <v>0.30192915744288101</v>
      </c>
      <c r="P546" s="17">
        <v>0.33719782093326101</v>
      </c>
      <c r="Q546" s="17">
        <v>0.20677832814496999</v>
      </c>
      <c r="R546" s="17"/>
      <c r="S546" s="17">
        <v>0.37777743232879002</v>
      </c>
      <c r="T546" s="17">
        <v>0.28497058668153302</v>
      </c>
      <c r="U546" s="17">
        <v>0.215475034717379</v>
      </c>
      <c r="V546" s="17">
        <v>0.31353582071428499</v>
      </c>
      <c r="W546" s="17">
        <v>0.28041752247548202</v>
      </c>
      <c r="X546" s="17">
        <v>0.31311848203157999</v>
      </c>
      <c r="Y546" s="17">
        <v>0.23581202571892201</v>
      </c>
      <c r="Z546" s="17">
        <v>0.28950198915825998</v>
      </c>
      <c r="AA546" s="17">
        <v>0.25319655691230902</v>
      </c>
      <c r="AB546" s="17" t="s">
        <v>74</v>
      </c>
      <c r="AC546" s="17" t="s">
        <v>74</v>
      </c>
      <c r="AD546" s="17" t="s">
        <v>74</v>
      </c>
      <c r="AE546" s="17"/>
      <c r="AF546" s="17">
        <v>0.22621829076025199</v>
      </c>
      <c r="AG546" s="17">
        <v>0.29597972248715199</v>
      </c>
      <c r="AH546" s="17">
        <v>0.42793440162684798</v>
      </c>
      <c r="AI546" s="17"/>
      <c r="AJ546" s="17">
        <v>0.25709888136358899</v>
      </c>
      <c r="AK546" s="17">
        <v>0.27095498405165702</v>
      </c>
      <c r="AL546" s="17">
        <v>0.35502022096667801</v>
      </c>
      <c r="AM546" s="17">
        <v>0.175978238243198</v>
      </c>
      <c r="AN546" s="17">
        <v>0.37297906722018498</v>
      </c>
      <c r="AO546" s="17"/>
      <c r="AP546" s="17">
        <v>0.318112076204076</v>
      </c>
      <c r="AQ546" s="17">
        <v>0.315385968640439</v>
      </c>
      <c r="AR546" s="17">
        <v>0.39769657944720799</v>
      </c>
      <c r="AS546" s="17"/>
      <c r="AT546" s="17">
        <v>0.29904424598872298</v>
      </c>
      <c r="AU546" s="17">
        <v>0.268225588860598</v>
      </c>
      <c r="AV546" s="17"/>
      <c r="AW546" s="17">
        <v>0.40312985172426402</v>
      </c>
      <c r="AX546" s="17">
        <v>0.253325717984831</v>
      </c>
    </row>
    <row r="547" spans="2:50" x14ac:dyDescent="0.35">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row>
    <row r="548" spans="2:50" x14ac:dyDescent="0.35">
      <c r="B548" s="6" t="s">
        <v>288</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row>
    <row r="549" spans="2:50" x14ac:dyDescent="0.35">
      <c r="B549" s="24" t="s">
        <v>289</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row>
    <row r="550" spans="2:50" x14ac:dyDescent="0.35">
      <c r="B550" t="s">
        <v>93</v>
      </c>
      <c r="C550" s="17">
        <v>0.26035027543287698</v>
      </c>
      <c r="D550" s="17">
        <v>0.28183834930329699</v>
      </c>
      <c r="E550" s="17">
        <v>0.24001038264109001</v>
      </c>
      <c r="F550" s="17"/>
      <c r="G550" s="17">
        <v>0.41366146034400603</v>
      </c>
      <c r="H550" s="17">
        <v>0.23620068986380199</v>
      </c>
      <c r="I550" s="17">
        <v>0.31264492253564402</v>
      </c>
      <c r="J550" s="17">
        <v>0.21431330255629499</v>
      </c>
      <c r="K550" s="17">
        <v>0.251703185453034</v>
      </c>
      <c r="L550" s="17">
        <v>0.24729144360133501</v>
      </c>
      <c r="M550" s="17"/>
      <c r="N550" s="17">
        <v>0.29598417726628801</v>
      </c>
      <c r="O550" s="17">
        <v>0.26691531866596002</v>
      </c>
      <c r="P550" s="17">
        <v>0.21718607328050299</v>
      </c>
      <c r="Q550" s="17">
        <v>0.22642024130498001</v>
      </c>
      <c r="R550" s="17"/>
      <c r="S550" s="17">
        <v>0.40068962123329299</v>
      </c>
      <c r="T550" s="17">
        <v>0.31772189450900601</v>
      </c>
      <c r="U550" s="17">
        <v>0.19242039386787499</v>
      </c>
      <c r="V550" s="17">
        <v>0.16795840993341599</v>
      </c>
      <c r="W550" s="17">
        <v>0.29340876138655902</v>
      </c>
      <c r="X550" s="17">
        <v>0.19801410352875901</v>
      </c>
      <c r="Y550" s="17">
        <v>0.354801294896127</v>
      </c>
      <c r="Z550" s="17">
        <v>0.24580255413771099</v>
      </c>
      <c r="AA550" s="17">
        <v>0.19969947841899899</v>
      </c>
      <c r="AB550" s="17" t="s">
        <v>74</v>
      </c>
      <c r="AC550" s="17" t="s">
        <v>74</v>
      </c>
      <c r="AD550" s="17" t="s">
        <v>74</v>
      </c>
      <c r="AE550" s="17"/>
      <c r="AF550" s="17">
        <v>0.29596296996224902</v>
      </c>
      <c r="AG550" s="17">
        <v>0.26583194344534</v>
      </c>
      <c r="AH550" s="17">
        <v>0.16001447744754199</v>
      </c>
      <c r="AI550" s="17"/>
      <c r="AJ550" s="17">
        <v>0.28226871666786801</v>
      </c>
      <c r="AK550" s="17">
        <v>0.28595708938987102</v>
      </c>
      <c r="AL550" s="17">
        <v>0.297390328937849</v>
      </c>
      <c r="AM550" s="17">
        <v>0</v>
      </c>
      <c r="AN550" s="17">
        <v>0.17462318647366201</v>
      </c>
      <c r="AO550" s="17"/>
      <c r="AP550" s="17">
        <v>0.225942138502606</v>
      </c>
      <c r="AQ550" s="17">
        <v>0.28089744797152899</v>
      </c>
      <c r="AR550" s="17">
        <v>0.150893356838954</v>
      </c>
      <c r="AS550" s="17"/>
      <c r="AT550" s="17">
        <v>0.26035027543287698</v>
      </c>
      <c r="AU550" s="17" t="s">
        <v>74</v>
      </c>
      <c r="AV550" s="17"/>
      <c r="AW550" s="17">
        <v>0.23602469871686699</v>
      </c>
      <c r="AX550" s="17">
        <v>0.312226833309031</v>
      </c>
    </row>
    <row r="551" spans="2:50" x14ac:dyDescent="0.35">
      <c r="B551" t="s">
        <v>94</v>
      </c>
      <c r="C551" s="17">
        <v>0.42790094652465499</v>
      </c>
      <c r="D551" s="17">
        <v>0.41673907643779601</v>
      </c>
      <c r="E551" s="17">
        <v>0.438466399821755</v>
      </c>
      <c r="F551" s="17"/>
      <c r="G551" s="17">
        <v>0.58633853965599403</v>
      </c>
      <c r="H551" s="17">
        <v>0.43533974048675</v>
      </c>
      <c r="I551" s="17">
        <v>0.42089688943130499</v>
      </c>
      <c r="J551" s="17">
        <v>0.42613631956405001</v>
      </c>
      <c r="K551" s="17">
        <v>0.430322529693342</v>
      </c>
      <c r="L551" s="17">
        <v>0.350956488777391</v>
      </c>
      <c r="M551" s="17"/>
      <c r="N551" s="17">
        <v>0.42581308553125002</v>
      </c>
      <c r="O551" s="17">
        <v>0.44710680104108902</v>
      </c>
      <c r="P551" s="17">
        <v>0.43332122555817598</v>
      </c>
      <c r="Q551" s="17">
        <v>0.40568924696707298</v>
      </c>
      <c r="R551" s="17"/>
      <c r="S551" s="17">
        <v>0.33567968906877599</v>
      </c>
      <c r="T551" s="17">
        <v>0.47841877366283803</v>
      </c>
      <c r="U551" s="17">
        <v>0.373273172858608</v>
      </c>
      <c r="V551" s="17">
        <v>0.30125100574995001</v>
      </c>
      <c r="W551" s="17">
        <v>0.43991931025741499</v>
      </c>
      <c r="X551" s="17">
        <v>0.51412375418370304</v>
      </c>
      <c r="Y551" s="17">
        <v>0.37868323738165099</v>
      </c>
      <c r="Z551" s="17">
        <v>0.38609054058645598</v>
      </c>
      <c r="AA551" s="17">
        <v>0.47065021469794999</v>
      </c>
      <c r="AB551" s="17" t="s">
        <v>74</v>
      </c>
      <c r="AC551" s="17" t="s">
        <v>74</v>
      </c>
      <c r="AD551" s="17" t="s">
        <v>74</v>
      </c>
      <c r="AE551" s="17"/>
      <c r="AF551" s="17">
        <v>0.402583720469603</v>
      </c>
      <c r="AG551" s="17">
        <v>0.44006613410433998</v>
      </c>
      <c r="AH551" s="17">
        <v>0.44865009327320998</v>
      </c>
      <c r="AI551" s="17"/>
      <c r="AJ551" s="17">
        <v>0.43945453394586598</v>
      </c>
      <c r="AK551" s="17">
        <v>0.42514564136747501</v>
      </c>
      <c r="AL551" s="17">
        <v>0.35110547728234598</v>
      </c>
      <c r="AM551" s="17">
        <v>0.74699824097130796</v>
      </c>
      <c r="AN551" s="17">
        <v>0.45004719298630502</v>
      </c>
      <c r="AO551" s="17"/>
      <c r="AP551" s="17">
        <v>0.54600549535072695</v>
      </c>
      <c r="AQ551" s="17">
        <v>0.40065524372234801</v>
      </c>
      <c r="AR551" s="17">
        <v>0.60099225330664197</v>
      </c>
      <c r="AS551" s="17"/>
      <c r="AT551" s="17">
        <v>0.42790094652465499</v>
      </c>
      <c r="AU551" s="17" t="s">
        <v>74</v>
      </c>
      <c r="AV551" s="17"/>
      <c r="AW551" s="17">
        <v>0.43865539800972703</v>
      </c>
      <c r="AX551" s="17">
        <v>0.40496607713163402</v>
      </c>
    </row>
    <row r="552" spans="2:50" x14ac:dyDescent="0.35">
      <c r="B552" t="s">
        <v>96</v>
      </c>
      <c r="C552" s="17">
        <v>0.137388800252951</v>
      </c>
      <c r="D552" s="17">
        <v>0.12424966650112</v>
      </c>
      <c r="E552" s="17">
        <v>0.149825865273334</v>
      </c>
      <c r="F552" s="17"/>
      <c r="G552" s="17">
        <v>0</v>
      </c>
      <c r="H552" s="17">
        <v>0.18132391023274999</v>
      </c>
      <c r="I552" s="17">
        <v>0.106706640404879</v>
      </c>
      <c r="J552" s="17">
        <v>0.17600512376205699</v>
      </c>
      <c r="K552" s="17">
        <v>9.7169500627495894E-2</v>
      </c>
      <c r="L552" s="17">
        <v>9.9260997132051901E-2</v>
      </c>
      <c r="M552" s="17"/>
      <c r="N552" s="17">
        <v>0.132991769806032</v>
      </c>
      <c r="O552" s="17">
        <v>0.16085757092408201</v>
      </c>
      <c r="P552" s="17">
        <v>0.128242326953564</v>
      </c>
      <c r="Q552" s="17">
        <v>0.12724704827979499</v>
      </c>
      <c r="R552" s="17"/>
      <c r="S552" s="17">
        <v>0.118413001262432</v>
      </c>
      <c r="T552" s="17">
        <v>6.6764313435381903E-2</v>
      </c>
      <c r="U552" s="17">
        <v>0.19509166532771999</v>
      </c>
      <c r="V552" s="17">
        <v>0.18547208679520699</v>
      </c>
      <c r="W552" s="17">
        <v>0.14788733586022901</v>
      </c>
      <c r="X552" s="17">
        <v>0.13905267717392</v>
      </c>
      <c r="Y552" s="17">
        <v>0.12838235133495501</v>
      </c>
      <c r="Z552" s="17">
        <v>0.18349498985617299</v>
      </c>
      <c r="AA552" s="17">
        <v>0.13915179393354299</v>
      </c>
      <c r="AB552" s="17" t="s">
        <v>74</v>
      </c>
      <c r="AC552" s="17" t="s">
        <v>74</v>
      </c>
      <c r="AD552" s="17" t="s">
        <v>74</v>
      </c>
      <c r="AE552" s="17"/>
      <c r="AF552" s="17">
        <v>0.115513064388302</v>
      </c>
      <c r="AG552" s="17">
        <v>0.151811878952582</v>
      </c>
      <c r="AH552" s="17">
        <v>0.162901290069731</v>
      </c>
      <c r="AI552" s="17"/>
      <c r="AJ552" s="17">
        <v>0.12352904762037201</v>
      </c>
      <c r="AK552" s="17">
        <v>0.14730187461204999</v>
      </c>
      <c r="AL552" s="17">
        <v>0.17508286313323199</v>
      </c>
      <c r="AM552" s="17">
        <v>0</v>
      </c>
      <c r="AN552" s="17">
        <v>0.211733452905218</v>
      </c>
      <c r="AO552" s="17"/>
      <c r="AP552" s="17">
        <v>0.131103684865572</v>
      </c>
      <c r="AQ552" s="17">
        <v>0.147850592012884</v>
      </c>
      <c r="AR552" s="17">
        <v>0.134708091961457</v>
      </c>
      <c r="AS552" s="17"/>
      <c r="AT552" s="17">
        <v>0.137388800252951</v>
      </c>
      <c r="AU552" s="17" t="s">
        <v>74</v>
      </c>
      <c r="AV552" s="17"/>
      <c r="AW552" s="17">
        <v>0.15448333352319699</v>
      </c>
      <c r="AX552" s="17">
        <v>0.100933115978217</v>
      </c>
    </row>
    <row r="553" spans="2:50" x14ac:dyDescent="0.35">
      <c r="B553" t="s">
        <v>97</v>
      </c>
      <c r="C553" s="17">
        <v>9.9574847209563902E-2</v>
      </c>
      <c r="D553" s="17">
        <v>9.8181792643885504E-2</v>
      </c>
      <c r="E553" s="17">
        <v>0.10089346611835399</v>
      </c>
      <c r="F553" s="17"/>
      <c r="G553" s="17">
        <v>0</v>
      </c>
      <c r="H553" s="17">
        <v>3.2759928598439597E-2</v>
      </c>
      <c r="I553" s="17">
        <v>0.10256607926384199</v>
      </c>
      <c r="J553" s="17">
        <v>0.13808705706365401</v>
      </c>
      <c r="K553" s="17">
        <v>0.101220851730404</v>
      </c>
      <c r="L553" s="17">
        <v>0.135730477695194</v>
      </c>
      <c r="M553" s="17"/>
      <c r="N553" s="17">
        <v>9.7306556665331806E-2</v>
      </c>
      <c r="O553" s="17">
        <v>7.6338619721756096E-2</v>
      </c>
      <c r="P553" s="17">
        <v>0.12446068478370501</v>
      </c>
      <c r="Q553" s="17">
        <v>0.10779654954911</v>
      </c>
      <c r="R553" s="17"/>
      <c r="S553" s="17">
        <v>0.11159900215364001</v>
      </c>
      <c r="T553" s="17">
        <v>3.1696701054064698E-2</v>
      </c>
      <c r="U553" s="17">
        <v>0.135397092596552</v>
      </c>
      <c r="V553" s="17">
        <v>0.30162178191555999</v>
      </c>
      <c r="W553" s="17">
        <v>8.4968548892668902E-2</v>
      </c>
      <c r="X553" s="17">
        <v>8.3943959701964999E-2</v>
      </c>
      <c r="Y553" s="17">
        <v>2.9386445634044502E-2</v>
      </c>
      <c r="Z553" s="17">
        <v>0.109726845269149</v>
      </c>
      <c r="AA553" s="17">
        <v>9.7864255456662594E-2</v>
      </c>
      <c r="AB553" s="17" t="s">
        <v>74</v>
      </c>
      <c r="AC553" s="17" t="s">
        <v>74</v>
      </c>
      <c r="AD553" s="17" t="s">
        <v>74</v>
      </c>
      <c r="AE553" s="17"/>
      <c r="AF553" s="17">
        <v>0.116568636520967</v>
      </c>
      <c r="AG553" s="17">
        <v>8.4177849649579597E-2</v>
      </c>
      <c r="AH553" s="17">
        <v>0.120321881425298</v>
      </c>
      <c r="AI553" s="17"/>
      <c r="AJ553" s="17">
        <v>0.11613355959366101</v>
      </c>
      <c r="AK553" s="17">
        <v>5.7738136782841197E-2</v>
      </c>
      <c r="AL553" s="17">
        <v>0.108633616891611</v>
      </c>
      <c r="AM553" s="17">
        <v>0.114081825849768</v>
      </c>
      <c r="AN553" s="17">
        <v>0.117487899692377</v>
      </c>
      <c r="AO553" s="17"/>
      <c r="AP553" s="17">
        <v>5.0486944883415201E-2</v>
      </c>
      <c r="AQ553" s="17">
        <v>8.3529974101048607E-2</v>
      </c>
      <c r="AR553" s="17">
        <v>0.113406297892947</v>
      </c>
      <c r="AS553" s="17"/>
      <c r="AT553" s="17">
        <v>9.9574847209563902E-2</v>
      </c>
      <c r="AU553" s="17" t="s">
        <v>74</v>
      </c>
      <c r="AV553" s="17"/>
      <c r="AW553" s="17">
        <v>9.7006745321652599E-2</v>
      </c>
      <c r="AX553" s="17">
        <v>0.105051563662186</v>
      </c>
    </row>
    <row r="554" spans="2:50" x14ac:dyDescent="0.35">
      <c r="B554" t="s">
        <v>70</v>
      </c>
      <c r="C554" s="17">
        <v>7.4785130579952494E-2</v>
      </c>
      <c r="D554" s="17">
        <v>7.8991115113901195E-2</v>
      </c>
      <c r="E554" s="17">
        <v>7.0803886145466496E-2</v>
      </c>
      <c r="F554" s="17"/>
      <c r="G554" s="17">
        <v>0</v>
      </c>
      <c r="H554" s="17">
        <v>0.114375730818258</v>
      </c>
      <c r="I554" s="17">
        <v>5.7185468364329799E-2</v>
      </c>
      <c r="J554" s="17">
        <v>4.5458197053944299E-2</v>
      </c>
      <c r="K554" s="17">
        <v>0.11958393249572399</v>
      </c>
      <c r="L554" s="17">
        <v>0.166760592794027</v>
      </c>
      <c r="M554" s="17"/>
      <c r="N554" s="17">
        <v>4.7904410731098399E-2</v>
      </c>
      <c r="O554" s="17">
        <v>4.8781689647112998E-2</v>
      </c>
      <c r="P554" s="17">
        <v>9.6789689424052597E-2</v>
      </c>
      <c r="Q554" s="17">
        <v>0.13284691389904199</v>
      </c>
      <c r="R554" s="17"/>
      <c r="S554" s="17">
        <v>3.3618686281858302E-2</v>
      </c>
      <c r="T554" s="17">
        <v>0.105398317338709</v>
      </c>
      <c r="U554" s="17">
        <v>0.10381767534924501</v>
      </c>
      <c r="V554" s="17">
        <v>4.3696715605867298E-2</v>
      </c>
      <c r="W554" s="17">
        <v>3.3816043603127399E-2</v>
      </c>
      <c r="X554" s="17">
        <v>6.4865505411652896E-2</v>
      </c>
      <c r="Y554" s="17">
        <v>0.108746670753222</v>
      </c>
      <c r="Z554" s="17">
        <v>7.4885070150511296E-2</v>
      </c>
      <c r="AA554" s="17">
        <v>9.2634257492845304E-2</v>
      </c>
      <c r="AB554" s="17" t="s">
        <v>74</v>
      </c>
      <c r="AC554" s="17" t="s">
        <v>74</v>
      </c>
      <c r="AD554" s="17" t="s">
        <v>74</v>
      </c>
      <c r="AE554" s="17"/>
      <c r="AF554" s="17">
        <v>6.93716086588788E-2</v>
      </c>
      <c r="AG554" s="17">
        <v>5.8112193848158397E-2</v>
      </c>
      <c r="AH554" s="17">
        <v>0.108112257784219</v>
      </c>
      <c r="AI554" s="17"/>
      <c r="AJ554" s="17">
        <v>3.8614142172233398E-2</v>
      </c>
      <c r="AK554" s="17">
        <v>8.3857257847763295E-2</v>
      </c>
      <c r="AL554" s="17">
        <v>6.77877137549623E-2</v>
      </c>
      <c r="AM554" s="17">
        <v>0.13891993317892401</v>
      </c>
      <c r="AN554" s="17">
        <v>4.61082679424384E-2</v>
      </c>
      <c r="AO554" s="17"/>
      <c r="AP554" s="17">
        <v>4.6461736397680302E-2</v>
      </c>
      <c r="AQ554" s="17">
        <v>8.7066742192190294E-2</v>
      </c>
      <c r="AR554" s="17">
        <v>0</v>
      </c>
      <c r="AS554" s="17"/>
      <c r="AT554" s="17">
        <v>7.4785130579952494E-2</v>
      </c>
      <c r="AU554" s="17" t="s">
        <v>74</v>
      </c>
      <c r="AV554" s="17"/>
      <c r="AW554" s="17">
        <v>7.3829824428557206E-2</v>
      </c>
      <c r="AX554" s="17">
        <v>7.6822409918932494E-2</v>
      </c>
    </row>
    <row r="555" spans="2:50" x14ac:dyDescent="0.35">
      <c r="B555" t="s">
        <v>98</v>
      </c>
      <c r="C555" s="17">
        <v>0.68825122195753197</v>
      </c>
      <c r="D555" s="17">
        <v>0.69857742574109305</v>
      </c>
      <c r="E555" s="17">
        <v>0.67847678246284504</v>
      </c>
      <c r="F555" s="17"/>
      <c r="G555" s="17">
        <v>1</v>
      </c>
      <c r="H555" s="17">
        <v>0.671540430350552</v>
      </c>
      <c r="I555" s="17">
        <v>0.73354181196694901</v>
      </c>
      <c r="J555" s="17">
        <v>0.64044962212034495</v>
      </c>
      <c r="K555" s="17">
        <v>0.682025715146376</v>
      </c>
      <c r="L555" s="17">
        <v>0.59824793237872698</v>
      </c>
      <c r="M555" s="17"/>
      <c r="N555" s="17">
        <v>0.72179726279753798</v>
      </c>
      <c r="O555" s="17">
        <v>0.71402211970704899</v>
      </c>
      <c r="P555" s="17">
        <v>0.65050729883867897</v>
      </c>
      <c r="Q555" s="17">
        <v>0.63210948827205304</v>
      </c>
      <c r="R555" s="17"/>
      <c r="S555" s="17">
        <v>0.73636931030206898</v>
      </c>
      <c r="T555" s="17">
        <v>0.79614066817184403</v>
      </c>
      <c r="U555" s="17">
        <v>0.56569356672648297</v>
      </c>
      <c r="V555" s="17">
        <v>0.46920941568336499</v>
      </c>
      <c r="W555" s="17">
        <v>0.73332807164397396</v>
      </c>
      <c r="X555" s="17">
        <v>0.71213785771246296</v>
      </c>
      <c r="Y555" s="17">
        <v>0.73348453227777899</v>
      </c>
      <c r="Z555" s="17">
        <v>0.63189309472416699</v>
      </c>
      <c r="AA555" s="17">
        <v>0.67034969311694903</v>
      </c>
      <c r="AB555" s="17" t="s">
        <v>74</v>
      </c>
      <c r="AC555" s="17" t="s">
        <v>74</v>
      </c>
      <c r="AD555" s="17" t="s">
        <v>74</v>
      </c>
      <c r="AE555" s="17"/>
      <c r="AF555" s="17">
        <v>0.69854669043185202</v>
      </c>
      <c r="AG555" s="17">
        <v>0.70589807754968004</v>
      </c>
      <c r="AH555" s="17">
        <v>0.60866457072075297</v>
      </c>
      <c r="AI555" s="17"/>
      <c r="AJ555" s="17">
        <v>0.72172325061373299</v>
      </c>
      <c r="AK555" s="17">
        <v>0.71110273075734598</v>
      </c>
      <c r="AL555" s="17">
        <v>0.64849580622019398</v>
      </c>
      <c r="AM555" s="17">
        <v>0.74699824097130796</v>
      </c>
      <c r="AN555" s="17">
        <v>0.62467037945996695</v>
      </c>
      <c r="AO555" s="17"/>
      <c r="AP555" s="17">
        <v>0.77194763385333298</v>
      </c>
      <c r="AQ555" s="17">
        <v>0.681552691693877</v>
      </c>
      <c r="AR555" s="17">
        <v>0.75188561014559596</v>
      </c>
      <c r="AS555" s="17"/>
      <c r="AT555" s="17">
        <v>0.68825122195753197</v>
      </c>
      <c r="AU555" s="17" t="s">
        <v>74</v>
      </c>
      <c r="AV555" s="17"/>
      <c r="AW555" s="17">
        <v>0.67468009672659301</v>
      </c>
      <c r="AX555" s="17">
        <v>0.71719291044066502</v>
      </c>
    </row>
    <row r="556" spans="2:50" x14ac:dyDescent="0.35">
      <c r="B556" t="s">
        <v>99</v>
      </c>
      <c r="C556" s="17">
        <v>0.236963647462515</v>
      </c>
      <c r="D556" s="17">
        <v>0.22243145914500601</v>
      </c>
      <c r="E556" s="17">
        <v>0.25071933139168801</v>
      </c>
      <c r="F556" s="17"/>
      <c r="G556" s="17">
        <v>0</v>
      </c>
      <c r="H556" s="17">
        <v>0.21408383883119</v>
      </c>
      <c r="I556" s="17">
        <v>0.20927271966872099</v>
      </c>
      <c r="J556" s="17">
        <v>0.314092180825711</v>
      </c>
      <c r="K556" s="17">
        <v>0.19839035235790001</v>
      </c>
      <c r="L556" s="17">
        <v>0.234991474827246</v>
      </c>
      <c r="M556" s="17"/>
      <c r="N556" s="17">
        <v>0.230298326471364</v>
      </c>
      <c r="O556" s="17">
        <v>0.237196190645838</v>
      </c>
      <c r="P556" s="17">
        <v>0.252703011737269</v>
      </c>
      <c r="Q556" s="17">
        <v>0.23504359782890499</v>
      </c>
      <c r="R556" s="17"/>
      <c r="S556" s="17">
        <v>0.230012003416072</v>
      </c>
      <c r="T556" s="17">
        <v>9.8461014489446705E-2</v>
      </c>
      <c r="U556" s="17">
        <v>0.33048875792427201</v>
      </c>
      <c r="V556" s="17">
        <v>0.48709386871076699</v>
      </c>
      <c r="W556" s="17">
        <v>0.23285588475289801</v>
      </c>
      <c r="X556" s="17">
        <v>0.222996636875885</v>
      </c>
      <c r="Y556" s="17">
        <v>0.15776879696899901</v>
      </c>
      <c r="Z556" s="17">
        <v>0.29322183512532202</v>
      </c>
      <c r="AA556" s="17">
        <v>0.23701604939020501</v>
      </c>
      <c r="AB556" s="17" t="s">
        <v>74</v>
      </c>
      <c r="AC556" s="17" t="s">
        <v>74</v>
      </c>
      <c r="AD556" s="17" t="s">
        <v>74</v>
      </c>
      <c r="AE556" s="17"/>
      <c r="AF556" s="17">
        <v>0.232081700909269</v>
      </c>
      <c r="AG556" s="17">
        <v>0.235989728602161</v>
      </c>
      <c r="AH556" s="17">
        <v>0.28322317149502901</v>
      </c>
      <c r="AI556" s="17"/>
      <c r="AJ556" s="17">
        <v>0.23966260721403301</v>
      </c>
      <c r="AK556" s="17">
        <v>0.205040011394891</v>
      </c>
      <c r="AL556" s="17">
        <v>0.28371648002484301</v>
      </c>
      <c r="AM556" s="17">
        <v>0.114081825849768</v>
      </c>
      <c r="AN556" s="17">
        <v>0.329221352597595</v>
      </c>
      <c r="AO556" s="17"/>
      <c r="AP556" s="17">
        <v>0.18159062974898699</v>
      </c>
      <c r="AQ556" s="17">
        <v>0.23138056611393301</v>
      </c>
      <c r="AR556" s="17">
        <v>0.24811438985440401</v>
      </c>
      <c r="AS556" s="17"/>
      <c r="AT556" s="17">
        <v>0.236963647462515</v>
      </c>
      <c r="AU556" s="17" t="s">
        <v>74</v>
      </c>
      <c r="AV556" s="17"/>
      <c r="AW556" s="17">
        <v>0.25149007884484897</v>
      </c>
      <c r="AX556" s="17">
        <v>0.20598467964040301</v>
      </c>
    </row>
    <row r="557" spans="2:50" x14ac:dyDescent="0.35">
      <c r="B557" t="s">
        <v>100</v>
      </c>
      <c r="C557" s="17">
        <v>0.451287574495017</v>
      </c>
      <c r="D557" s="17">
        <v>0.47614596659608699</v>
      </c>
      <c r="E557" s="17">
        <v>0.42775745107115698</v>
      </c>
      <c r="F557" s="17"/>
      <c r="G557" s="17">
        <v>1</v>
      </c>
      <c r="H557" s="17">
        <v>0.45745659151936202</v>
      </c>
      <c r="I557" s="17">
        <v>0.52426909229822805</v>
      </c>
      <c r="J557" s="17">
        <v>0.32635744129463401</v>
      </c>
      <c r="K557" s="17">
        <v>0.48363536278847602</v>
      </c>
      <c r="L557" s="17">
        <v>0.363256457551481</v>
      </c>
      <c r="M557" s="17"/>
      <c r="N557" s="17">
        <v>0.49149893632617397</v>
      </c>
      <c r="O557" s="17">
        <v>0.47682592906121102</v>
      </c>
      <c r="P557" s="17">
        <v>0.39780428710141003</v>
      </c>
      <c r="Q557" s="17">
        <v>0.397065890443148</v>
      </c>
      <c r="R557" s="17"/>
      <c r="S557" s="17">
        <v>0.506357306885997</v>
      </c>
      <c r="T557" s="17">
        <v>0.69767965368239704</v>
      </c>
      <c r="U557" s="17">
        <v>0.23520480880221101</v>
      </c>
      <c r="V557" s="17">
        <v>-1.7884453027401999E-2</v>
      </c>
      <c r="W557" s="17">
        <v>0.50047218689107598</v>
      </c>
      <c r="X557" s="17">
        <v>0.48914122083657802</v>
      </c>
      <c r="Y557" s="17">
        <v>0.57571573530877895</v>
      </c>
      <c r="Z557" s="17">
        <v>0.33867125959884498</v>
      </c>
      <c r="AA557" s="17">
        <v>0.43333364372674399</v>
      </c>
      <c r="AB557" s="17" t="s">
        <v>74</v>
      </c>
      <c r="AC557" s="17" t="s">
        <v>74</v>
      </c>
      <c r="AD557" s="17" t="s">
        <v>74</v>
      </c>
      <c r="AE557" s="17"/>
      <c r="AF557" s="17">
        <v>0.46646498952258297</v>
      </c>
      <c r="AG557" s="17">
        <v>0.46990834894751898</v>
      </c>
      <c r="AH557" s="17">
        <v>0.32544139922572402</v>
      </c>
      <c r="AI557" s="17"/>
      <c r="AJ557" s="17">
        <v>0.48206064339970001</v>
      </c>
      <c r="AK557" s="17">
        <v>0.50606271936245495</v>
      </c>
      <c r="AL557" s="17">
        <v>0.36477932619535097</v>
      </c>
      <c r="AM557" s="17">
        <v>0.63291641512153995</v>
      </c>
      <c r="AN557" s="17">
        <v>0.29544902686237201</v>
      </c>
      <c r="AO557" s="17"/>
      <c r="AP557" s="17">
        <v>0.59035700410434599</v>
      </c>
      <c r="AQ557" s="17">
        <v>0.45017212557994402</v>
      </c>
      <c r="AR557" s="17">
        <v>0.50377122029119203</v>
      </c>
      <c r="AS557" s="17"/>
      <c r="AT557" s="17">
        <v>0.451287574495017</v>
      </c>
      <c r="AU557" s="17" t="s">
        <v>74</v>
      </c>
      <c r="AV557" s="17"/>
      <c r="AW557" s="17">
        <v>0.42319001788174399</v>
      </c>
      <c r="AX557" s="17">
        <v>0.51120823080026201</v>
      </c>
    </row>
    <row r="558" spans="2:50" x14ac:dyDescent="0.35">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row>
    <row r="559" spans="2:50" x14ac:dyDescent="0.35">
      <c r="B559" s="6" t="s">
        <v>290</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row>
    <row r="560" spans="2:50" x14ac:dyDescent="0.35">
      <c r="B560" s="24" t="s">
        <v>76</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row>
    <row r="561" spans="2:50" x14ac:dyDescent="0.35">
      <c r="B561" t="s">
        <v>93</v>
      </c>
      <c r="C561" s="17">
        <v>0.121870755827062</v>
      </c>
      <c r="D561" s="17">
        <v>0.133172301123899</v>
      </c>
      <c r="E561" s="17">
        <v>0.11178056512732799</v>
      </c>
      <c r="F561" s="17"/>
      <c r="G561" s="17">
        <v>0.24401124255578099</v>
      </c>
      <c r="H561" s="17">
        <v>0.186281174764272</v>
      </c>
      <c r="I561" s="17">
        <v>0.146623903443135</v>
      </c>
      <c r="J561" s="17">
        <v>0.10510431636853899</v>
      </c>
      <c r="K561" s="17">
        <v>5.3801136436864003E-2</v>
      </c>
      <c r="L561" s="17">
        <v>6.14740801256188E-2</v>
      </c>
      <c r="M561" s="17"/>
      <c r="N561" s="17">
        <v>0.144734003343745</v>
      </c>
      <c r="O561" s="17">
        <v>9.4233387137000496E-2</v>
      </c>
      <c r="P561" s="17">
        <v>0.124022548607528</v>
      </c>
      <c r="Q561" s="17">
        <v>0.12547186381945599</v>
      </c>
      <c r="R561" s="17"/>
      <c r="S561" s="17">
        <v>0.19596137450854401</v>
      </c>
      <c r="T561" s="17">
        <v>0.102820696145171</v>
      </c>
      <c r="U561" s="17">
        <v>7.2191183596020003E-2</v>
      </c>
      <c r="V561" s="17">
        <v>0.13785497907687499</v>
      </c>
      <c r="W561" s="17">
        <v>0.109728111924384</v>
      </c>
      <c r="X561" s="17">
        <v>0.13242405374015701</v>
      </c>
      <c r="Y561" s="17">
        <v>8.0367206454048504E-2</v>
      </c>
      <c r="Z561" s="17">
        <v>0.15006285057947399</v>
      </c>
      <c r="AA561" s="17">
        <v>0.10223392592682699</v>
      </c>
      <c r="AB561" s="17" t="s">
        <v>74</v>
      </c>
      <c r="AC561" s="17" t="s">
        <v>74</v>
      </c>
      <c r="AD561" s="17" t="s">
        <v>74</v>
      </c>
      <c r="AE561" s="17"/>
      <c r="AF561" s="17">
        <v>0.10599928406782599</v>
      </c>
      <c r="AG561" s="17">
        <v>0.12095073335225701</v>
      </c>
      <c r="AH561" s="17">
        <v>0.143719323917502</v>
      </c>
      <c r="AI561" s="17"/>
      <c r="AJ561" s="17">
        <v>0.120513370941172</v>
      </c>
      <c r="AK561" s="17">
        <v>0.119291922490724</v>
      </c>
      <c r="AL561" s="17">
        <v>0.11046478153822401</v>
      </c>
      <c r="AM561" s="17">
        <v>0</v>
      </c>
      <c r="AN561" s="17">
        <v>0.14887673185935699</v>
      </c>
      <c r="AO561" s="17"/>
      <c r="AP561" s="17">
        <v>0.12936530128802901</v>
      </c>
      <c r="AQ561" s="17">
        <v>0.14949320578495401</v>
      </c>
      <c r="AR561" s="17">
        <v>9.0875092315127803E-2</v>
      </c>
      <c r="AS561" s="17"/>
      <c r="AT561" s="17">
        <v>0.115634780091019</v>
      </c>
      <c r="AU561" s="17">
        <v>0.133139672128265</v>
      </c>
      <c r="AV561" s="17"/>
      <c r="AW561" s="17">
        <v>0.13115905413828099</v>
      </c>
      <c r="AX561" s="17">
        <v>0.118925846347985</v>
      </c>
    </row>
    <row r="562" spans="2:50" x14ac:dyDescent="0.35">
      <c r="B562" t="s">
        <v>94</v>
      </c>
      <c r="C562" s="17">
        <v>0.34632865291961501</v>
      </c>
      <c r="D562" s="17">
        <v>0.35866134432013103</v>
      </c>
      <c r="E562" s="17">
        <v>0.33613606006708002</v>
      </c>
      <c r="F562" s="17"/>
      <c r="G562" s="17">
        <v>0.345685337070543</v>
      </c>
      <c r="H562" s="17">
        <v>0.39479001378423501</v>
      </c>
      <c r="I562" s="17">
        <v>0.46159361093492002</v>
      </c>
      <c r="J562" s="17">
        <v>0.37631255870075497</v>
      </c>
      <c r="K562" s="17">
        <v>0.26564636624891802</v>
      </c>
      <c r="L562" s="17">
        <v>0.26408673366480301</v>
      </c>
      <c r="M562" s="17"/>
      <c r="N562" s="17">
        <v>0.32904541556696898</v>
      </c>
      <c r="O562" s="17">
        <v>0.371812331594224</v>
      </c>
      <c r="P562" s="17">
        <v>0.35320934918313002</v>
      </c>
      <c r="Q562" s="17">
        <v>0.33660988019348698</v>
      </c>
      <c r="R562" s="17"/>
      <c r="S562" s="17">
        <v>0.36747380862156798</v>
      </c>
      <c r="T562" s="17">
        <v>0.35475529263239503</v>
      </c>
      <c r="U562" s="17">
        <v>0.27673730164622701</v>
      </c>
      <c r="V562" s="17">
        <v>0.29462343485042403</v>
      </c>
      <c r="W562" s="17">
        <v>0.36112583622273497</v>
      </c>
      <c r="X562" s="17">
        <v>0.38993830271747099</v>
      </c>
      <c r="Y562" s="17">
        <v>0.35823243776952801</v>
      </c>
      <c r="Z562" s="17">
        <v>0.31468993001628098</v>
      </c>
      <c r="AA562" s="17">
        <v>0.36656964222448002</v>
      </c>
      <c r="AB562" s="17" t="s">
        <v>74</v>
      </c>
      <c r="AC562" s="17" t="s">
        <v>74</v>
      </c>
      <c r="AD562" s="17" t="s">
        <v>74</v>
      </c>
      <c r="AE562" s="17"/>
      <c r="AF562" s="17">
        <v>0.33889247421173002</v>
      </c>
      <c r="AG562" s="17">
        <v>0.35674961130831701</v>
      </c>
      <c r="AH562" s="17">
        <v>0.34707730063918801</v>
      </c>
      <c r="AI562" s="17"/>
      <c r="AJ562" s="17">
        <v>0.32225959149029798</v>
      </c>
      <c r="AK562" s="17">
        <v>0.37010279180809602</v>
      </c>
      <c r="AL562" s="17">
        <v>0.38944316926406403</v>
      </c>
      <c r="AM562" s="17">
        <v>0.43598137616531901</v>
      </c>
      <c r="AN562" s="17">
        <v>0.34659245644473502</v>
      </c>
      <c r="AO562" s="17"/>
      <c r="AP562" s="17">
        <v>0.36037688182299599</v>
      </c>
      <c r="AQ562" s="17">
        <v>0.36620831175735802</v>
      </c>
      <c r="AR562" s="17">
        <v>0.36341680304759999</v>
      </c>
      <c r="AS562" s="17"/>
      <c r="AT562" s="17">
        <v>0.37125076615385</v>
      </c>
      <c r="AU562" s="17">
        <v>0.295893631123683</v>
      </c>
      <c r="AV562" s="17"/>
      <c r="AW562" s="17">
        <v>0.43921469412046898</v>
      </c>
      <c r="AX562" s="17">
        <v>0.316878588543895</v>
      </c>
    </row>
    <row r="563" spans="2:50" x14ac:dyDescent="0.35">
      <c r="B563" t="s">
        <v>96</v>
      </c>
      <c r="C563" s="17">
        <v>0.27133286419854902</v>
      </c>
      <c r="D563" s="17">
        <v>0.25913843128557601</v>
      </c>
      <c r="E563" s="17">
        <v>0.28225133425861199</v>
      </c>
      <c r="F563" s="17"/>
      <c r="G563" s="17">
        <v>0.28839523669167</v>
      </c>
      <c r="H563" s="17">
        <v>0.23514144709637599</v>
      </c>
      <c r="I563" s="17">
        <v>0.18384041236788001</v>
      </c>
      <c r="J563" s="17">
        <v>0.28471537390684598</v>
      </c>
      <c r="K563" s="17">
        <v>0.39263727019911199</v>
      </c>
      <c r="L563" s="17">
        <v>0.25889218603513697</v>
      </c>
      <c r="M563" s="17"/>
      <c r="N563" s="17">
        <v>0.27852083058851301</v>
      </c>
      <c r="O563" s="17">
        <v>0.28900141838788801</v>
      </c>
      <c r="P563" s="17">
        <v>0.25967441243309602</v>
      </c>
      <c r="Q563" s="17">
        <v>0.254448912721563</v>
      </c>
      <c r="R563" s="17"/>
      <c r="S563" s="17">
        <v>0.21535888060210001</v>
      </c>
      <c r="T563" s="17">
        <v>0.26138845189690701</v>
      </c>
      <c r="U563" s="17">
        <v>0.22316170443712799</v>
      </c>
      <c r="V563" s="17">
        <v>0.35671918911148498</v>
      </c>
      <c r="W563" s="17">
        <v>0.24660232554336201</v>
      </c>
      <c r="X563" s="17">
        <v>0.30686065352376701</v>
      </c>
      <c r="Y563" s="17">
        <v>0.33364870644244399</v>
      </c>
      <c r="Z563" s="17">
        <v>0.27922409553264099</v>
      </c>
      <c r="AA563" s="17">
        <v>0.25445940143943502</v>
      </c>
      <c r="AB563" s="17" t="s">
        <v>74</v>
      </c>
      <c r="AC563" s="17" t="s">
        <v>74</v>
      </c>
      <c r="AD563" s="17" t="s">
        <v>74</v>
      </c>
      <c r="AE563" s="17"/>
      <c r="AF563" s="17">
        <v>0.266496885649051</v>
      </c>
      <c r="AG563" s="17">
        <v>0.260171028136989</v>
      </c>
      <c r="AH563" s="17">
        <v>0.30152263962120202</v>
      </c>
      <c r="AI563" s="17"/>
      <c r="AJ563" s="17">
        <v>0.275332436087034</v>
      </c>
      <c r="AK563" s="17">
        <v>0.26110025489327499</v>
      </c>
      <c r="AL563" s="17">
        <v>0.20946730286787499</v>
      </c>
      <c r="AM563" s="17">
        <v>0.25367046150880201</v>
      </c>
      <c r="AN563" s="17">
        <v>0.300383792390297</v>
      </c>
      <c r="AO563" s="17"/>
      <c r="AP563" s="17">
        <v>0.28070385055557701</v>
      </c>
      <c r="AQ563" s="17">
        <v>0.237533107796631</v>
      </c>
      <c r="AR563" s="17">
        <v>0.28018549060567499</v>
      </c>
      <c r="AS563" s="17"/>
      <c r="AT563" s="17">
        <v>0.25412590314830003</v>
      </c>
      <c r="AU563" s="17">
        <v>0.30874590201624202</v>
      </c>
      <c r="AV563" s="17"/>
      <c r="AW563" s="17">
        <v>0.242814602352276</v>
      </c>
      <c r="AX563" s="17">
        <v>0.280374746449083</v>
      </c>
    </row>
    <row r="564" spans="2:50" x14ac:dyDescent="0.35">
      <c r="B564" t="s">
        <v>97</v>
      </c>
      <c r="C564" s="17">
        <v>0.16411259754528801</v>
      </c>
      <c r="D564" s="17">
        <v>0.149008157333264</v>
      </c>
      <c r="E564" s="17">
        <v>0.17653076466968001</v>
      </c>
      <c r="F564" s="17"/>
      <c r="G564" s="17">
        <v>0.113722557855096</v>
      </c>
      <c r="H564" s="17">
        <v>0.12567750552312401</v>
      </c>
      <c r="I564" s="17">
        <v>0.119446950394338</v>
      </c>
      <c r="J564" s="17">
        <v>0.12552093735486899</v>
      </c>
      <c r="K564" s="17">
        <v>0.17346506226817099</v>
      </c>
      <c r="L564" s="17">
        <v>0.267322944743767</v>
      </c>
      <c r="M564" s="17"/>
      <c r="N564" s="17">
        <v>0.15242054065861099</v>
      </c>
      <c r="O564" s="17">
        <v>0.17905699243022799</v>
      </c>
      <c r="P564" s="17">
        <v>0.15720635543648001</v>
      </c>
      <c r="Q564" s="17">
        <v>0.16527504885562899</v>
      </c>
      <c r="R564" s="17"/>
      <c r="S564" s="17">
        <v>0.12506266659485901</v>
      </c>
      <c r="T564" s="17">
        <v>0.189420760947249</v>
      </c>
      <c r="U564" s="17">
        <v>0.30947787831402801</v>
      </c>
      <c r="V564" s="17">
        <v>0.16358861450439699</v>
      </c>
      <c r="W564" s="17">
        <v>0.207074898485054</v>
      </c>
      <c r="X564" s="17">
        <v>9.1530798749180506E-2</v>
      </c>
      <c r="Y564" s="17">
        <v>9.5971572205477904E-2</v>
      </c>
      <c r="Z564" s="17">
        <v>0.168654604444131</v>
      </c>
      <c r="AA564" s="17">
        <v>0.14560903428820601</v>
      </c>
      <c r="AB564" s="17" t="s">
        <v>74</v>
      </c>
      <c r="AC564" s="17" t="s">
        <v>74</v>
      </c>
      <c r="AD564" s="17" t="s">
        <v>74</v>
      </c>
      <c r="AE564" s="17"/>
      <c r="AF564" s="17">
        <v>0.18707692721094901</v>
      </c>
      <c r="AG564" s="17">
        <v>0.14510974034391699</v>
      </c>
      <c r="AH564" s="17">
        <v>0.14667290244533501</v>
      </c>
      <c r="AI564" s="17"/>
      <c r="AJ564" s="17">
        <v>0.187003474284863</v>
      </c>
      <c r="AK564" s="17">
        <v>0.16637325956114801</v>
      </c>
      <c r="AL564" s="17">
        <v>9.9557803771339895E-2</v>
      </c>
      <c r="AM564" s="17">
        <v>0.19050413928367199</v>
      </c>
      <c r="AN564" s="17">
        <v>0.144327462294563</v>
      </c>
      <c r="AO564" s="17"/>
      <c r="AP564" s="17">
        <v>0.16230270919994</v>
      </c>
      <c r="AQ564" s="17">
        <v>0.167748124638121</v>
      </c>
      <c r="AR564" s="17">
        <v>0.154541626973553</v>
      </c>
      <c r="AS564" s="17"/>
      <c r="AT564" s="17">
        <v>0.167370468252802</v>
      </c>
      <c r="AU564" s="17">
        <v>0.15545597767915201</v>
      </c>
      <c r="AV564" s="17"/>
      <c r="AW564" s="17">
        <v>0.124150169016849</v>
      </c>
      <c r="AX564" s="17">
        <v>0.17678291999156101</v>
      </c>
    </row>
    <row r="565" spans="2:50" x14ac:dyDescent="0.35">
      <c r="B565" t="s">
        <v>70</v>
      </c>
      <c r="C565" s="17">
        <v>9.6355129509486201E-2</v>
      </c>
      <c r="D565" s="17">
        <v>0.100019765937129</v>
      </c>
      <c r="E565" s="17">
        <v>9.3301275877298806E-2</v>
      </c>
      <c r="F565" s="17"/>
      <c r="G565" s="17">
        <v>8.1856258269103702E-3</v>
      </c>
      <c r="H565" s="17">
        <v>5.8109858831993301E-2</v>
      </c>
      <c r="I565" s="17">
        <v>8.8495122859728201E-2</v>
      </c>
      <c r="J565" s="17">
        <v>0.10834681366899</v>
      </c>
      <c r="K565" s="17">
        <v>0.114450164846934</v>
      </c>
      <c r="L565" s="17">
        <v>0.14822405543067399</v>
      </c>
      <c r="M565" s="17"/>
      <c r="N565" s="17">
        <v>9.5279209842161705E-2</v>
      </c>
      <c r="O565" s="17">
        <v>6.5895870450659005E-2</v>
      </c>
      <c r="P565" s="17">
        <v>0.10588733433976601</v>
      </c>
      <c r="Q565" s="17">
        <v>0.11819429440986599</v>
      </c>
      <c r="R565" s="17"/>
      <c r="S565" s="17">
        <v>9.6143269672928897E-2</v>
      </c>
      <c r="T565" s="17">
        <v>9.1614798378278003E-2</v>
      </c>
      <c r="U565" s="17">
        <v>0.118431932006598</v>
      </c>
      <c r="V565" s="17">
        <v>4.7213782456818197E-2</v>
      </c>
      <c r="W565" s="17">
        <v>7.5468827824464901E-2</v>
      </c>
      <c r="X565" s="17">
        <v>7.9246191269423796E-2</v>
      </c>
      <c r="Y565" s="17">
        <v>0.13178007712850101</v>
      </c>
      <c r="Z565" s="17">
        <v>8.7368519427472202E-2</v>
      </c>
      <c r="AA565" s="17">
        <v>0.131127996121053</v>
      </c>
      <c r="AB565" s="17" t="s">
        <v>74</v>
      </c>
      <c r="AC565" s="17" t="s">
        <v>74</v>
      </c>
      <c r="AD565" s="17" t="s">
        <v>74</v>
      </c>
      <c r="AE565" s="17"/>
      <c r="AF565" s="17">
        <v>0.101534428860445</v>
      </c>
      <c r="AG565" s="17">
        <v>0.117018886858518</v>
      </c>
      <c r="AH565" s="17">
        <v>6.1007833376772201E-2</v>
      </c>
      <c r="AI565" s="17"/>
      <c r="AJ565" s="17">
        <v>9.4891127196633507E-2</v>
      </c>
      <c r="AK565" s="17">
        <v>8.3131771246756497E-2</v>
      </c>
      <c r="AL565" s="17">
        <v>0.19106694255849799</v>
      </c>
      <c r="AM565" s="17">
        <v>0.119844023042207</v>
      </c>
      <c r="AN565" s="17">
        <v>5.9819557011047901E-2</v>
      </c>
      <c r="AO565" s="17"/>
      <c r="AP565" s="17">
        <v>6.7251257133458295E-2</v>
      </c>
      <c r="AQ565" s="17">
        <v>7.90172500229359E-2</v>
      </c>
      <c r="AR565" s="17">
        <v>0.110980987058043</v>
      </c>
      <c r="AS565" s="17"/>
      <c r="AT565" s="17">
        <v>9.1618082354029601E-2</v>
      </c>
      <c r="AU565" s="17">
        <v>0.106764817052657</v>
      </c>
      <c r="AV565" s="17"/>
      <c r="AW565" s="17">
        <v>6.2661480372124406E-2</v>
      </c>
      <c r="AX565" s="17">
        <v>0.107037898667476</v>
      </c>
    </row>
    <row r="566" spans="2:50" x14ac:dyDescent="0.35">
      <c r="B566" t="s">
        <v>98</v>
      </c>
      <c r="C566" s="17">
        <v>0.46819940874667698</v>
      </c>
      <c r="D566" s="17">
        <v>0.49183364544403102</v>
      </c>
      <c r="E566" s="17">
        <v>0.447916625194409</v>
      </c>
      <c r="F566" s="17"/>
      <c r="G566" s="17">
        <v>0.58969657962632405</v>
      </c>
      <c r="H566" s="17">
        <v>0.58107118854850603</v>
      </c>
      <c r="I566" s="17">
        <v>0.60821751437805505</v>
      </c>
      <c r="J566" s="17">
        <v>0.48141687506929398</v>
      </c>
      <c r="K566" s="17">
        <v>0.31944750268578198</v>
      </c>
      <c r="L566" s="17">
        <v>0.32556081379042101</v>
      </c>
      <c r="M566" s="17"/>
      <c r="N566" s="17">
        <v>0.47377941891071501</v>
      </c>
      <c r="O566" s="17">
        <v>0.46604571873122502</v>
      </c>
      <c r="P566" s="17">
        <v>0.477231897790658</v>
      </c>
      <c r="Q566" s="17">
        <v>0.462081744012943</v>
      </c>
      <c r="R566" s="17"/>
      <c r="S566" s="17">
        <v>0.56343518313011198</v>
      </c>
      <c r="T566" s="17">
        <v>0.457575988777566</v>
      </c>
      <c r="U566" s="17">
        <v>0.34892848524224701</v>
      </c>
      <c r="V566" s="17">
        <v>0.43247841392729902</v>
      </c>
      <c r="W566" s="17">
        <v>0.47085394814711901</v>
      </c>
      <c r="X566" s="17">
        <v>0.52236235645762796</v>
      </c>
      <c r="Y566" s="17">
        <v>0.438599644223577</v>
      </c>
      <c r="Z566" s="17">
        <v>0.46475278059575498</v>
      </c>
      <c r="AA566" s="17">
        <v>0.46880356815130603</v>
      </c>
      <c r="AB566" s="17" t="s">
        <v>74</v>
      </c>
      <c r="AC566" s="17" t="s">
        <v>74</v>
      </c>
      <c r="AD566" s="17" t="s">
        <v>74</v>
      </c>
      <c r="AE566" s="17"/>
      <c r="AF566" s="17">
        <v>0.44489175827955502</v>
      </c>
      <c r="AG566" s="17">
        <v>0.47770034466057498</v>
      </c>
      <c r="AH566" s="17">
        <v>0.49079662455669099</v>
      </c>
      <c r="AI566" s="17"/>
      <c r="AJ566" s="17">
        <v>0.44277296243147002</v>
      </c>
      <c r="AK566" s="17">
        <v>0.48939471429881998</v>
      </c>
      <c r="AL566" s="17">
        <v>0.499907950802288</v>
      </c>
      <c r="AM566" s="17">
        <v>0.43598137616531901</v>
      </c>
      <c r="AN566" s="17">
        <v>0.49546918830409098</v>
      </c>
      <c r="AO566" s="17"/>
      <c r="AP566" s="17">
        <v>0.48974218311102402</v>
      </c>
      <c r="AQ566" s="17">
        <v>0.51570151754231197</v>
      </c>
      <c r="AR566" s="17">
        <v>0.45429189536272802</v>
      </c>
      <c r="AS566" s="17"/>
      <c r="AT566" s="17">
        <v>0.48688554624486902</v>
      </c>
      <c r="AU566" s="17">
        <v>0.42903330325194799</v>
      </c>
      <c r="AV566" s="17"/>
      <c r="AW566" s="17">
        <v>0.57037374825874998</v>
      </c>
      <c r="AX566" s="17">
        <v>0.43580443489187998</v>
      </c>
    </row>
    <row r="567" spans="2:50" x14ac:dyDescent="0.35">
      <c r="B567" t="s">
        <v>99</v>
      </c>
      <c r="C567" s="17">
        <v>0.43544546174383703</v>
      </c>
      <c r="D567" s="17">
        <v>0.40814658861884001</v>
      </c>
      <c r="E567" s="17">
        <v>0.45878209892829303</v>
      </c>
      <c r="F567" s="17"/>
      <c r="G567" s="17">
        <v>0.40211779454676599</v>
      </c>
      <c r="H567" s="17">
        <v>0.36081895261949998</v>
      </c>
      <c r="I567" s="17">
        <v>0.30328736276221702</v>
      </c>
      <c r="J567" s="17">
        <v>0.410236311261715</v>
      </c>
      <c r="K567" s="17">
        <v>0.56610233246728303</v>
      </c>
      <c r="L567" s="17">
        <v>0.52621513077890403</v>
      </c>
      <c r="M567" s="17"/>
      <c r="N567" s="17">
        <v>0.43094137124712401</v>
      </c>
      <c r="O567" s="17">
        <v>0.468058410818116</v>
      </c>
      <c r="P567" s="17">
        <v>0.41688076786957701</v>
      </c>
      <c r="Q567" s="17">
        <v>0.419723961577192</v>
      </c>
      <c r="R567" s="17"/>
      <c r="S567" s="17">
        <v>0.340421547196959</v>
      </c>
      <c r="T567" s="17">
        <v>0.45080921284415598</v>
      </c>
      <c r="U567" s="17">
        <v>0.53263958275115497</v>
      </c>
      <c r="V567" s="17">
        <v>0.52030780361588203</v>
      </c>
      <c r="W567" s="17">
        <v>0.45367722402841598</v>
      </c>
      <c r="X567" s="17">
        <v>0.39839145227294798</v>
      </c>
      <c r="Y567" s="17">
        <v>0.42962027864792202</v>
      </c>
      <c r="Z567" s="17">
        <v>0.44787869997677199</v>
      </c>
      <c r="AA567" s="17">
        <v>0.40006843572764</v>
      </c>
      <c r="AB567" s="17" t="s">
        <v>74</v>
      </c>
      <c r="AC567" s="17" t="s">
        <v>74</v>
      </c>
      <c r="AD567" s="17" t="s">
        <v>74</v>
      </c>
      <c r="AE567" s="17"/>
      <c r="AF567" s="17">
        <v>0.45357381285999998</v>
      </c>
      <c r="AG567" s="17">
        <v>0.40528076848090699</v>
      </c>
      <c r="AH567" s="17">
        <v>0.448195542066537</v>
      </c>
      <c r="AI567" s="17"/>
      <c r="AJ567" s="17">
        <v>0.46233591037189697</v>
      </c>
      <c r="AK567" s="17">
        <v>0.427473514454423</v>
      </c>
      <c r="AL567" s="17">
        <v>0.30902510663921501</v>
      </c>
      <c r="AM567" s="17">
        <v>0.44417460079247501</v>
      </c>
      <c r="AN567" s="17">
        <v>0.444711254684861</v>
      </c>
      <c r="AO567" s="17"/>
      <c r="AP567" s="17">
        <v>0.443006559755517</v>
      </c>
      <c r="AQ567" s="17">
        <v>0.405281232434752</v>
      </c>
      <c r="AR567" s="17">
        <v>0.434727117579228</v>
      </c>
      <c r="AS567" s="17"/>
      <c r="AT567" s="17">
        <v>0.42149637140110202</v>
      </c>
      <c r="AU567" s="17">
        <v>0.464201879695394</v>
      </c>
      <c r="AV567" s="17"/>
      <c r="AW567" s="17">
        <v>0.36696477136912597</v>
      </c>
      <c r="AX567" s="17">
        <v>0.45715766644064398</v>
      </c>
    </row>
    <row r="568" spans="2:50" x14ac:dyDescent="0.35">
      <c r="B568" t="s">
        <v>100</v>
      </c>
      <c r="C568" s="17">
        <v>3.2753947002839699E-2</v>
      </c>
      <c r="D568" s="17">
        <v>8.3687056825190398E-2</v>
      </c>
      <c r="E568" s="17">
        <v>-1.08654737338841E-2</v>
      </c>
      <c r="F568" s="17"/>
      <c r="G568" s="17">
        <v>0.187578785079558</v>
      </c>
      <c r="H568" s="17">
        <v>0.220252235929006</v>
      </c>
      <c r="I568" s="17">
        <v>0.30493015161583698</v>
      </c>
      <c r="J568" s="17">
        <v>7.1180563807578895E-2</v>
      </c>
      <c r="K568" s="17">
        <v>-0.24665482978150099</v>
      </c>
      <c r="L568" s="17">
        <v>-0.20065431698848299</v>
      </c>
      <c r="M568" s="17"/>
      <c r="N568" s="17">
        <v>4.28380476635907E-2</v>
      </c>
      <c r="O568" s="17">
        <v>-2.0126920868911999E-3</v>
      </c>
      <c r="P568" s="17">
        <v>6.0351129921081097E-2</v>
      </c>
      <c r="Q568" s="17">
        <v>4.2357782435750703E-2</v>
      </c>
      <c r="R568" s="17"/>
      <c r="S568" s="17">
        <v>0.22301363593315299</v>
      </c>
      <c r="T568" s="17">
        <v>6.7667759334095702E-3</v>
      </c>
      <c r="U568" s="17">
        <v>-0.18371109750890799</v>
      </c>
      <c r="V568" s="17">
        <v>-8.7829389688583004E-2</v>
      </c>
      <c r="W568" s="17">
        <v>1.7176724118702701E-2</v>
      </c>
      <c r="X568" s="17">
        <v>0.123970904184681</v>
      </c>
      <c r="Y568" s="17">
        <v>8.9793655756554291E-3</v>
      </c>
      <c r="Z568" s="17">
        <v>1.6874080618982899E-2</v>
      </c>
      <c r="AA568" s="17">
        <v>6.8735132423665996E-2</v>
      </c>
      <c r="AB568" s="17" t="s">
        <v>74</v>
      </c>
      <c r="AC568" s="17" t="s">
        <v>74</v>
      </c>
      <c r="AD568" s="17" t="s">
        <v>74</v>
      </c>
      <c r="AE568" s="17"/>
      <c r="AF568" s="17">
        <v>-8.6820545804445204E-3</v>
      </c>
      <c r="AG568" s="17">
        <v>7.2419576179668099E-2</v>
      </c>
      <c r="AH568" s="17">
        <v>4.2601082490153402E-2</v>
      </c>
      <c r="AI568" s="17"/>
      <c r="AJ568" s="17">
        <v>-1.9562947940427001E-2</v>
      </c>
      <c r="AK568" s="17">
        <v>6.1921199844397097E-2</v>
      </c>
      <c r="AL568" s="17">
        <v>0.190882844163073</v>
      </c>
      <c r="AM568" s="17">
        <v>-8.1932246271556007E-3</v>
      </c>
      <c r="AN568" s="17">
        <v>5.0757933619230901E-2</v>
      </c>
      <c r="AO568" s="17"/>
      <c r="AP568" s="17">
        <v>4.6735623355507003E-2</v>
      </c>
      <c r="AQ568" s="17">
        <v>0.11042028510756099</v>
      </c>
      <c r="AR568" s="17">
        <v>1.9564777783499701E-2</v>
      </c>
      <c r="AS568" s="17"/>
      <c r="AT568" s="17">
        <v>6.5389174843767398E-2</v>
      </c>
      <c r="AU568" s="17">
        <v>-3.5168576443445801E-2</v>
      </c>
      <c r="AV568" s="17"/>
      <c r="AW568" s="17">
        <v>0.203408976889624</v>
      </c>
      <c r="AX568" s="17">
        <v>-2.13532315487641E-2</v>
      </c>
    </row>
    <row r="569" spans="2:50" x14ac:dyDescent="0.35">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row>
    <row r="570" spans="2:50" x14ac:dyDescent="0.35">
      <c r="B570" s="6" t="s">
        <v>292</v>
      </c>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row>
    <row r="571" spans="2:50" x14ac:dyDescent="0.35">
      <c r="B571" s="24" t="s">
        <v>632</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row>
    <row r="572" spans="2:50" x14ac:dyDescent="0.35">
      <c r="B572" t="s">
        <v>51</v>
      </c>
      <c r="C572" s="17">
        <v>0.232389844024631</v>
      </c>
      <c r="D572" s="17">
        <v>0.214818414767949</v>
      </c>
      <c r="E572" s="17">
        <v>0.24902237188332199</v>
      </c>
      <c r="F572" s="17"/>
      <c r="G572" s="17">
        <v>0.64815847985198305</v>
      </c>
      <c r="H572" s="17">
        <v>0.34081843691480102</v>
      </c>
      <c r="I572" s="17">
        <v>0.215718978514816</v>
      </c>
      <c r="J572" s="17">
        <v>0.20448357914381701</v>
      </c>
      <c r="K572" s="17">
        <v>0.11148018730413201</v>
      </c>
      <c r="L572" s="17">
        <v>0.34861482905082603</v>
      </c>
      <c r="M572" s="17"/>
      <c r="N572" s="17">
        <v>0.25929525978893198</v>
      </c>
      <c r="O572" s="17">
        <v>0.17761848779063999</v>
      </c>
      <c r="P572" s="17">
        <v>0.18600850550749001</v>
      </c>
      <c r="Q572" s="17">
        <v>0.28486787441065797</v>
      </c>
      <c r="R572" s="17"/>
      <c r="S572" s="17">
        <v>0.233100867505</v>
      </c>
      <c r="T572" s="17">
        <v>0.25697697157368499</v>
      </c>
      <c r="U572" s="17">
        <v>0.22628886930216999</v>
      </c>
      <c r="V572" s="17">
        <v>0.25856312943709397</v>
      </c>
      <c r="W572" s="17">
        <v>0.33722872790749198</v>
      </c>
      <c r="X572" s="17">
        <v>0.18987362430988799</v>
      </c>
      <c r="Y572" s="17">
        <v>0.17879059882065401</v>
      </c>
      <c r="Z572" s="17">
        <v>0.26839654201389401</v>
      </c>
      <c r="AA572" s="17">
        <v>0.23848956950823899</v>
      </c>
      <c r="AB572" s="17" t="s">
        <v>74</v>
      </c>
      <c r="AC572" s="17" t="s">
        <v>74</v>
      </c>
      <c r="AD572" s="17" t="s">
        <v>74</v>
      </c>
      <c r="AE572" s="17"/>
      <c r="AF572" s="17">
        <v>0.24548690498770701</v>
      </c>
      <c r="AG572" s="17">
        <v>0.21951149226910399</v>
      </c>
      <c r="AH572" s="17">
        <v>0.19260664263340099</v>
      </c>
      <c r="AI572" s="17"/>
      <c r="AJ572" s="17">
        <v>0.22997900386387399</v>
      </c>
      <c r="AK572" s="17">
        <v>0.241409196015682</v>
      </c>
      <c r="AL572" s="17">
        <v>0.13513236117312699</v>
      </c>
      <c r="AM572" s="17">
        <v>0.21783555281588399</v>
      </c>
      <c r="AN572" s="17">
        <v>0.20423898615925901</v>
      </c>
      <c r="AO572" s="17"/>
      <c r="AP572" s="17">
        <v>0.268025580004918</v>
      </c>
      <c r="AQ572" s="17">
        <v>0.230529807684759</v>
      </c>
      <c r="AR572" s="17">
        <v>0.15801072808220701</v>
      </c>
      <c r="AS572" s="17"/>
      <c r="AT572" s="17">
        <v>0.232389844024631</v>
      </c>
      <c r="AU572" s="17" t="s">
        <v>74</v>
      </c>
      <c r="AV572" s="17"/>
      <c r="AW572" s="17">
        <v>0.21907314193418401</v>
      </c>
      <c r="AX572" s="17">
        <v>0.260788951465314</v>
      </c>
    </row>
    <row r="573" spans="2:50" x14ac:dyDescent="0.35">
      <c r="B573" t="s">
        <v>52</v>
      </c>
      <c r="C573" s="17">
        <v>0.70978959923904605</v>
      </c>
      <c r="D573" s="17">
        <v>0.76051505034202005</v>
      </c>
      <c r="E573" s="17">
        <v>0.66177458200337502</v>
      </c>
      <c r="F573" s="17"/>
      <c r="G573" s="17">
        <v>0.35184152014801701</v>
      </c>
      <c r="H573" s="17">
        <v>0.59856012418441595</v>
      </c>
      <c r="I573" s="17">
        <v>0.70915053778658599</v>
      </c>
      <c r="J573" s="17">
        <v>0.74414556251153297</v>
      </c>
      <c r="K573" s="17">
        <v>0.87216295678022904</v>
      </c>
      <c r="L573" s="17">
        <v>0.48462457815514698</v>
      </c>
      <c r="M573" s="17"/>
      <c r="N573" s="17">
        <v>0.69406920180231801</v>
      </c>
      <c r="O573" s="17">
        <v>0.72915177420798905</v>
      </c>
      <c r="P573" s="17">
        <v>0.80049997595148503</v>
      </c>
      <c r="Q573" s="17">
        <v>0.63794385310276502</v>
      </c>
      <c r="R573" s="17"/>
      <c r="S573" s="17">
        <v>0.70503973181889601</v>
      </c>
      <c r="T573" s="17">
        <v>0.66864417236838203</v>
      </c>
      <c r="U573" s="17">
        <v>0.644858820783065</v>
      </c>
      <c r="V573" s="17">
        <v>0.648916135635208</v>
      </c>
      <c r="W573" s="17">
        <v>0.62785801031134103</v>
      </c>
      <c r="X573" s="17">
        <v>0.76228240285167803</v>
      </c>
      <c r="Y573" s="17">
        <v>0.82120940117934604</v>
      </c>
      <c r="Z573" s="17">
        <v>0.69432404292593797</v>
      </c>
      <c r="AA573" s="17">
        <v>0.72568693431023601</v>
      </c>
      <c r="AB573" s="17" t="s">
        <v>74</v>
      </c>
      <c r="AC573" s="17" t="s">
        <v>74</v>
      </c>
      <c r="AD573" s="17" t="s">
        <v>74</v>
      </c>
      <c r="AE573" s="17"/>
      <c r="AF573" s="17">
        <v>0.68784820840400696</v>
      </c>
      <c r="AG573" s="17">
        <v>0.74051663935737699</v>
      </c>
      <c r="AH573" s="17">
        <v>0.74460074137682397</v>
      </c>
      <c r="AI573" s="17"/>
      <c r="AJ573" s="17">
        <v>0.70366517901519898</v>
      </c>
      <c r="AK573" s="17">
        <v>0.69195947346546804</v>
      </c>
      <c r="AL573" s="17">
        <v>0.838210446409831</v>
      </c>
      <c r="AM573" s="17">
        <v>0.78216444718411604</v>
      </c>
      <c r="AN573" s="17">
        <v>0.77643780015012198</v>
      </c>
      <c r="AO573" s="17"/>
      <c r="AP573" s="17">
        <v>0.66165640147439897</v>
      </c>
      <c r="AQ573" s="17">
        <v>0.70984855006541603</v>
      </c>
      <c r="AR573" s="17">
        <v>0.80105045167885403</v>
      </c>
      <c r="AS573" s="17"/>
      <c r="AT573" s="17">
        <v>0.70978959923904605</v>
      </c>
      <c r="AU573" s="17" t="s">
        <v>74</v>
      </c>
      <c r="AV573" s="17"/>
      <c r="AW573" s="17">
        <v>0.71329519947157005</v>
      </c>
      <c r="AX573" s="17">
        <v>0.70231358025391299</v>
      </c>
    </row>
    <row r="574" spans="2:50" x14ac:dyDescent="0.35">
      <c r="B574" t="s">
        <v>291</v>
      </c>
      <c r="C574" s="17">
        <v>7.3951771540752501E-3</v>
      </c>
      <c r="D574" s="17">
        <v>1.0869687367082799E-2</v>
      </c>
      <c r="E574" s="17">
        <v>4.10632187264264E-3</v>
      </c>
      <c r="F574" s="17"/>
      <c r="G574" s="17">
        <v>0</v>
      </c>
      <c r="H574" s="17">
        <v>2.96093607540115E-2</v>
      </c>
      <c r="I574" s="17">
        <v>0</v>
      </c>
      <c r="J574" s="17">
        <v>6.8987421964321304E-3</v>
      </c>
      <c r="K574" s="17">
        <v>0</v>
      </c>
      <c r="L574" s="17">
        <v>0</v>
      </c>
      <c r="M574" s="17"/>
      <c r="N574" s="17">
        <v>0</v>
      </c>
      <c r="O574" s="17">
        <v>9.0946794004329902E-3</v>
      </c>
      <c r="P574" s="17">
        <v>0</v>
      </c>
      <c r="Q574" s="17">
        <v>2.5231972568200998E-2</v>
      </c>
      <c r="R574" s="17"/>
      <c r="S574" s="17">
        <v>0</v>
      </c>
      <c r="T574" s="17">
        <v>0</v>
      </c>
      <c r="U574" s="17">
        <v>5.1611217399136398E-2</v>
      </c>
      <c r="V574" s="17">
        <v>0</v>
      </c>
      <c r="W574" s="17">
        <v>0</v>
      </c>
      <c r="X574" s="17">
        <v>0</v>
      </c>
      <c r="Y574" s="17">
        <v>0</v>
      </c>
      <c r="Z574" s="17">
        <v>0</v>
      </c>
      <c r="AA574" s="17">
        <v>1.7106067643425302E-2</v>
      </c>
      <c r="AB574" s="17" t="s">
        <v>74</v>
      </c>
      <c r="AC574" s="17" t="s">
        <v>74</v>
      </c>
      <c r="AD574" s="17" t="s">
        <v>74</v>
      </c>
      <c r="AE574" s="17"/>
      <c r="AF574" s="17">
        <v>0</v>
      </c>
      <c r="AG574" s="17">
        <v>1.6406632953821901E-2</v>
      </c>
      <c r="AH574" s="17">
        <v>0</v>
      </c>
      <c r="AI574" s="17"/>
      <c r="AJ574" s="17">
        <v>5.25015869248032E-3</v>
      </c>
      <c r="AK574" s="17">
        <v>1.6378529675653401E-2</v>
      </c>
      <c r="AL574" s="17">
        <v>0</v>
      </c>
      <c r="AM574" s="17">
        <v>0</v>
      </c>
      <c r="AN574" s="17">
        <v>0</v>
      </c>
      <c r="AO574" s="17"/>
      <c r="AP574" s="17">
        <v>8.6594621667853006E-3</v>
      </c>
      <c r="AQ574" s="17">
        <v>1.21943114314745E-2</v>
      </c>
      <c r="AR574" s="17">
        <v>0</v>
      </c>
      <c r="AS574" s="17"/>
      <c r="AT574" s="17">
        <v>7.3951771540752501E-3</v>
      </c>
      <c r="AU574" s="17" t="s">
        <v>74</v>
      </c>
      <c r="AV574" s="17"/>
      <c r="AW574" s="17">
        <v>3.0987012590502801E-3</v>
      </c>
      <c r="AX574" s="17">
        <v>1.65578121466122E-2</v>
      </c>
    </row>
    <row r="575" spans="2:50" x14ac:dyDescent="0.35">
      <c r="B575" t="s">
        <v>70</v>
      </c>
      <c r="C575" s="17">
        <v>5.0425379582248603E-2</v>
      </c>
      <c r="D575" s="17">
        <v>1.3796847522948101E-2</v>
      </c>
      <c r="E575" s="17">
        <v>8.5096724240659893E-2</v>
      </c>
      <c r="F575" s="17"/>
      <c r="G575" s="17">
        <v>0</v>
      </c>
      <c r="H575" s="17">
        <v>3.1012078146771701E-2</v>
      </c>
      <c r="I575" s="17">
        <v>7.51304836985974E-2</v>
      </c>
      <c r="J575" s="17">
        <v>4.4472116148218097E-2</v>
      </c>
      <c r="K575" s="17">
        <v>1.6356855915638801E-2</v>
      </c>
      <c r="L575" s="17">
        <v>0.166760592794027</v>
      </c>
      <c r="M575" s="17"/>
      <c r="N575" s="17">
        <v>4.66355384087501E-2</v>
      </c>
      <c r="O575" s="17">
        <v>8.4135058600937701E-2</v>
      </c>
      <c r="P575" s="17">
        <v>1.34915185410242E-2</v>
      </c>
      <c r="Q575" s="17">
        <v>5.1956299918376102E-2</v>
      </c>
      <c r="R575" s="17"/>
      <c r="S575" s="17">
        <v>6.1859400676103703E-2</v>
      </c>
      <c r="T575" s="17">
        <v>7.4378856057932596E-2</v>
      </c>
      <c r="U575" s="17">
        <v>7.7241092515628301E-2</v>
      </c>
      <c r="V575" s="17">
        <v>9.2520734927697607E-2</v>
      </c>
      <c r="W575" s="17">
        <v>3.4913261781167E-2</v>
      </c>
      <c r="X575" s="17">
        <v>4.7843972838434702E-2</v>
      </c>
      <c r="Y575" s="17">
        <v>0</v>
      </c>
      <c r="Z575" s="17">
        <v>3.7279415060168401E-2</v>
      </c>
      <c r="AA575" s="17">
        <v>1.87174285381E-2</v>
      </c>
      <c r="AB575" s="17" t="s">
        <v>74</v>
      </c>
      <c r="AC575" s="17" t="s">
        <v>74</v>
      </c>
      <c r="AD575" s="17" t="s">
        <v>74</v>
      </c>
      <c r="AE575" s="17"/>
      <c r="AF575" s="17">
        <v>6.66648866082859E-2</v>
      </c>
      <c r="AG575" s="17">
        <v>2.35652354196971E-2</v>
      </c>
      <c r="AH575" s="17">
        <v>6.2792615989774897E-2</v>
      </c>
      <c r="AI575" s="17"/>
      <c r="AJ575" s="17">
        <v>6.1105658428446903E-2</v>
      </c>
      <c r="AK575" s="17">
        <v>5.02528008431967E-2</v>
      </c>
      <c r="AL575" s="17">
        <v>2.66571924170424E-2</v>
      </c>
      <c r="AM575" s="17">
        <v>0</v>
      </c>
      <c r="AN575" s="17">
        <v>1.9323213690619099E-2</v>
      </c>
      <c r="AO575" s="17"/>
      <c r="AP575" s="17">
        <v>6.1658556353897602E-2</v>
      </c>
      <c r="AQ575" s="17">
        <v>4.7427330818350003E-2</v>
      </c>
      <c r="AR575" s="17">
        <v>4.0938820238939001E-2</v>
      </c>
      <c r="AS575" s="17"/>
      <c r="AT575" s="17">
        <v>5.0425379582248603E-2</v>
      </c>
      <c r="AU575" s="17" t="s">
        <v>74</v>
      </c>
      <c r="AV575" s="17"/>
      <c r="AW575" s="17">
        <v>6.4532957335196303E-2</v>
      </c>
      <c r="AX575" s="17">
        <v>2.0339656134161499E-2</v>
      </c>
    </row>
    <row r="576" spans="2:50" x14ac:dyDescent="0.35">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row>
    <row r="577" spans="2:50" x14ac:dyDescent="0.35">
      <c r="B577" s="6" t="s">
        <v>298</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row>
    <row r="578" spans="2:50" x14ac:dyDescent="0.35">
      <c r="B578" s="24" t="s">
        <v>76</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row>
    <row r="579" spans="2:50" x14ac:dyDescent="0.35">
      <c r="B579" t="s">
        <v>293</v>
      </c>
      <c r="C579" s="17">
        <v>8.9973679609662099E-2</v>
      </c>
      <c r="D579" s="17">
        <v>0.10015286820217099</v>
      </c>
      <c r="E579" s="17">
        <v>8.0809629359489002E-2</v>
      </c>
      <c r="F579" s="17"/>
      <c r="G579" s="17">
        <v>0.147873616867813</v>
      </c>
      <c r="H579" s="17">
        <v>0.17758201326211301</v>
      </c>
      <c r="I579" s="17">
        <v>0.13642910167918501</v>
      </c>
      <c r="J579" s="17">
        <v>6.6840205280788503E-2</v>
      </c>
      <c r="K579" s="17">
        <v>2.94416347734121E-2</v>
      </c>
      <c r="L579" s="17">
        <v>2.57324117401878E-2</v>
      </c>
      <c r="M579" s="17"/>
      <c r="N579" s="17">
        <v>8.7691322350538406E-2</v>
      </c>
      <c r="O579" s="17">
        <v>6.0259106369592301E-2</v>
      </c>
      <c r="P579" s="17">
        <v>0.11697037313611</v>
      </c>
      <c r="Q579" s="17">
        <v>0.100599370888887</v>
      </c>
      <c r="R579" s="17"/>
      <c r="S579" s="17">
        <v>0.13686859455738201</v>
      </c>
      <c r="T579" s="17">
        <v>5.36460644869571E-2</v>
      </c>
      <c r="U579" s="17">
        <v>7.7395207433701804E-2</v>
      </c>
      <c r="V579" s="17">
        <v>7.1143757734645194E-2</v>
      </c>
      <c r="W579" s="17">
        <v>4.6511489483440603E-2</v>
      </c>
      <c r="X579" s="17">
        <v>0.12764631729093001</v>
      </c>
      <c r="Y579" s="17">
        <v>9.1293094537750294E-2</v>
      </c>
      <c r="Z579" s="17">
        <v>6.8037500871661799E-2</v>
      </c>
      <c r="AA579" s="17">
        <v>0.110360925781174</v>
      </c>
      <c r="AB579" s="17" t="s">
        <v>74</v>
      </c>
      <c r="AC579" s="17" t="s">
        <v>74</v>
      </c>
      <c r="AD579" s="17" t="s">
        <v>74</v>
      </c>
      <c r="AE579" s="17"/>
      <c r="AF579" s="17">
        <v>6.6948590505310795E-2</v>
      </c>
      <c r="AG579" s="17">
        <v>0.10108613972080401</v>
      </c>
      <c r="AH579" s="17">
        <v>0.127435794335097</v>
      </c>
      <c r="AI579" s="17"/>
      <c r="AJ579" s="17">
        <v>7.5980814021668897E-2</v>
      </c>
      <c r="AK579" s="17">
        <v>0.109379130802262</v>
      </c>
      <c r="AL579" s="17">
        <v>8.5540256727071898E-2</v>
      </c>
      <c r="AM579" s="17">
        <v>0.115682622502833</v>
      </c>
      <c r="AN579" s="17">
        <v>0.103335262046601</v>
      </c>
      <c r="AO579" s="17"/>
      <c r="AP579" s="17">
        <v>0.12662341925918599</v>
      </c>
      <c r="AQ579" s="17">
        <v>0.106054987117979</v>
      </c>
      <c r="AR579" s="17">
        <v>9.3046058694935901E-2</v>
      </c>
      <c r="AS579" s="17"/>
      <c r="AT579" s="17">
        <v>9.5073900557594695E-2</v>
      </c>
      <c r="AU579" s="17">
        <v>7.7082365018267193E-2</v>
      </c>
      <c r="AV579" s="17"/>
      <c r="AW579" s="17">
        <v>0.113217003474316</v>
      </c>
      <c r="AX579" s="17">
        <v>8.2604247397134095E-2</v>
      </c>
    </row>
    <row r="580" spans="2:50" x14ac:dyDescent="0.35">
      <c r="B580" t="s">
        <v>294</v>
      </c>
      <c r="C580" s="17">
        <v>0.230262611195025</v>
      </c>
      <c r="D580" s="17">
        <v>0.26240591363346899</v>
      </c>
      <c r="E580" s="17">
        <v>0.20111832123385601</v>
      </c>
      <c r="F580" s="17"/>
      <c r="G580" s="17">
        <v>0.20998419657442999</v>
      </c>
      <c r="H580" s="17">
        <v>0.28082412143609697</v>
      </c>
      <c r="I580" s="17">
        <v>0.28852954546140502</v>
      </c>
      <c r="J580" s="17">
        <v>0.23594657583522599</v>
      </c>
      <c r="K580" s="17">
        <v>0.20163098143904201</v>
      </c>
      <c r="L580" s="17">
        <v>0.17720898373409399</v>
      </c>
      <c r="M580" s="17"/>
      <c r="N580" s="17">
        <v>0.23876018870243099</v>
      </c>
      <c r="O580" s="17">
        <v>0.28077555468297499</v>
      </c>
      <c r="P580" s="17">
        <v>0.221181722863836</v>
      </c>
      <c r="Q580" s="17">
        <v>0.17951238262326</v>
      </c>
      <c r="R580" s="17"/>
      <c r="S580" s="17">
        <v>0.280659309115664</v>
      </c>
      <c r="T580" s="17">
        <v>0.27935888383421298</v>
      </c>
      <c r="U580" s="17">
        <v>0.17372312514494501</v>
      </c>
      <c r="V580" s="17">
        <v>0.16583322043500801</v>
      </c>
      <c r="W580" s="17">
        <v>0.18482790655231601</v>
      </c>
      <c r="X580" s="17">
        <v>0.262827533125427</v>
      </c>
      <c r="Y580" s="17">
        <v>0.200544793616758</v>
      </c>
      <c r="Z580" s="17">
        <v>0.19638456774044699</v>
      </c>
      <c r="AA580" s="17">
        <v>0.246060633273809</v>
      </c>
      <c r="AB580" s="17" t="s">
        <v>74</v>
      </c>
      <c r="AC580" s="17" t="s">
        <v>74</v>
      </c>
      <c r="AD580" s="17" t="s">
        <v>74</v>
      </c>
      <c r="AE580" s="17"/>
      <c r="AF580" s="17">
        <v>0.240043965414549</v>
      </c>
      <c r="AG580" s="17">
        <v>0.21542279472487499</v>
      </c>
      <c r="AH580" s="17">
        <v>0.26702187071455802</v>
      </c>
      <c r="AI580" s="17"/>
      <c r="AJ580" s="17">
        <v>0.26448399627275598</v>
      </c>
      <c r="AK580" s="17">
        <v>0.20595119483118199</v>
      </c>
      <c r="AL580" s="17">
        <v>0.19315204578668799</v>
      </c>
      <c r="AM580" s="17">
        <v>0.11693371324302</v>
      </c>
      <c r="AN580" s="17">
        <v>0.23994138199875101</v>
      </c>
      <c r="AO580" s="17"/>
      <c r="AP580" s="17">
        <v>0.33672912327404297</v>
      </c>
      <c r="AQ580" s="17">
        <v>0.222198051151589</v>
      </c>
      <c r="AR580" s="17">
        <v>0.20118473106766899</v>
      </c>
      <c r="AS580" s="17"/>
      <c r="AT580" s="17">
        <v>0.24005780391294201</v>
      </c>
      <c r="AU580" s="17">
        <v>0.21091793336062101</v>
      </c>
      <c r="AV580" s="17"/>
      <c r="AW580" s="17">
        <v>0.28437144579268803</v>
      </c>
      <c r="AX580" s="17">
        <v>0.213107087699835</v>
      </c>
    </row>
    <row r="581" spans="2:50" x14ac:dyDescent="0.35">
      <c r="B581" t="s">
        <v>295</v>
      </c>
      <c r="C581" s="17">
        <v>0.21443569824549599</v>
      </c>
      <c r="D581" s="17">
        <v>0.21520506575368401</v>
      </c>
      <c r="E581" s="17">
        <v>0.21453940440014799</v>
      </c>
      <c r="F581" s="17"/>
      <c r="G581" s="17">
        <v>0.19484437713647701</v>
      </c>
      <c r="H581" s="17">
        <v>0.15057966203274101</v>
      </c>
      <c r="I581" s="17">
        <v>0.20434043762489501</v>
      </c>
      <c r="J581" s="17">
        <v>0.240051731796805</v>
      </c>
      <c r="K581" s="17">
        <v>0.23880989722785301</v>
      </c>
      <c r="L581" s="17">
        <v>0.24163695701598401</v>
      </c>
      <c r="M581" s="17"/>
      <c r="N581" s="17">
        <v>0.20665658687910099</v>
      </c>
      <c r="O581" s="17">
        <v>0.19332697882188801</v>
      </c>
      <c r="P581" s="17">
        <v>0.194783817517477</v>
      </c>
      <c r="Q581" s="17">
        <v>0.26445112556884198</v>
      </c>
      <c r="R581" s="17"/>
      <c r="S581" s="17">
        <v>0.17923864020715799</v>
      </c>
      <c r="T581" s="17">
        <v>0.161544808482188</v>
      </c>
      <c r="U581" s="17">
        <v>0.21835060036166101</v>
      </c>
      <c r="V581" s="17">
        <v>0.21348816688553099</v>
      </c>
      <c r="W581" s="17">
        <v>0.26870533737535601</v>
      </c>
      <c r="X581" s="17">
        <v>0.238120555554312</v>
      </c>
      <c r="Y581" s="17">
        <v>0.26099737040985899</v>
      </c>
      <c r="Z581" s="17">
        <v>0.214277775019797</v>
      </c>
      <c r="AA581" s="17">
        <v>0.23049605917944099</v>
      </c>
      <c r="AB581" s="17" t="s">
        <v>74</v>
      </c>
      <c r="AC581" s="17" t="s">
        <v>74</v>
      </c>
      <c r="AD581" s="17" t="s">
        <v>74</v>
      </c>
      <c r="AE581" s="17"/>
      <c r="AF581" s="17">
        <v>0.22503282357388699</v>
      </c>
      <c r="AG581" s="17">
        <v>0.21067944783265999</v>
      </c>
      <c r="AH581" s="17">
        <v>0.204729297786402</v>
      </c>
      <c r="AI581" s="17"/>
      <c r="AJ581" s="17">
        <v>0.1985568989199</v>
      </c>
      <c r="AK581" s="17">
        <v>0.25070589547132599</v>
      </c>
      <c r="AL581" s="17">
        <v>0.238879552100802</v>
      </c>
      <c r="AM581" s="17">
        <v>0.37422878753487898</v>
      </c>
      <c r="AN581" s="17">
        <v>0.19064845975157199</v>
      </c>
      <c r="AO581" s="17"/>
      <c r="AP581" s="17">
        <v>0.167550968615398</v>
      </c>
      <c r="AQ581" s="17">
        <v>0.219480646366841</v>
      </c>
      <c r="AR581" s="17">
        <v>0.33994168197693803</v>
      </c>
      <c r="AS581" s="17"/>
      <c r="AT581" s="17">
        <v>0.22214022375514</v>
      </c>
      <c r="AU581" s="17">
        <v>0.199389054846177</v>
      </c>
      <c r="AV581" s="17"/>
      <c r="AW581" s="17">
        <v>0.20067755505542301</v>
      </c>
      <c r="AX581" s="17">
        <v>0.218797798270427</v>
      </c>
    </row>
    <row r="582" spans="2:50" x14ac:dyDescent="0.35">
      <c r="B582" t="s">
        <v>296</v>
      </c>
      <c r="C582" s="17">
        <v>0.23853519450027899</v>
      </c>
      <c r="D582" s="17">
        <v>0.211675771406034</v>
      </c>
      <c r="E582" s="17">
        <v>0.26302751971909599</v>
      </c>
      <c r="F582" s="17"/>
      <c r="G582" s="17">
        <v>0.26835028008051298</v>
      </c>
      <c r="H582" s="17">
        <v>0.20780219509697301</v>
      </c>
      <c r="I582" s="17">
        <v>0.17177743103138499</v>
      </c>
      <c r="J582" s="17">
        <v>0.224697359937687</v>
      </c>
      <c r="K582" s="17">
        <v>0.25721466429108603</v>
      </c>
      <c r="L582" s="17">
        <v>0.29152612274364698</v>
      </c>
      <c r="M582" s="17"/>
      <c r="N582" s="17">
        <v>0.24646361229438199</v>
      </c>
      <c r="O582" s="17">
        <v>0.22806140754323301</v>
      </c>
      <c r="P582" s="17">
        <v>0.27843210835212201</v>
      </c>
      <c r="Q582" s="17">
        <v>0.20439870293665399</v>
      </c>
      <c r="R582" s="17"/>
      <c r="S582" s="17">
        <v>0.24298795763929601</v>
      </c>
      <c r="T582" s="17">
        <v>0.286800310029457</v>
      </c>
      <c r="U582" s="17">
        <v>0.25161123646359901</v>
      </c>
      <c r="V582" s="17">
        <v>0.30618245148893602</v>
      </c>
      <c r="W582" s="17">
        <v>0.24830154744394201</v>
      </c>
      <c r="X582" s="17">
        <v>0.136955712437484</v>
      </c>
      <c r="Y582" s="17">
        <v>0.174812126689181</v>
      </c>
      <c r="Z582" s="17">
        <v>0.31774215742467699</v>
      </c>
      <c r="AA582" s="17">
        <v>0.19929537982405801</v>
      </c>
      <c r="AB582" s="17" t="s">
        <v>74</v>
      </c>
      <c r="AC582" s="17" t="s">
        <v>74</v>
      </c>
      <c r="AD582" s="17" t="s">
        <v>74</v>
      </c>
      <c r="AE582" s="17"/>
      <c r="AF582" s="17">
        <v>0.218069542106717</v>
      </c>
      <c r="AG582" s="17">
        <v>0.26436091667684303</v>
      </c>
      <c r="AH582" s="17">
        <v>0.17448574608724801</v>
      </c>
      <c r="AI582" s="17"/>
      <c r="AJ582" s="17">
        <v>0.23946023797570001</v>
      </c>
      <c r="AK582" s="17">
        <v>0.20323839660616999</v>
      </c>
      <c r="AL582" s="17">
        <v>0.26296452777663498</v>
      </c>
      <c r="AM582" s="17">
        <v>8.8317536224360393E-2</v>
      </c>
      <c r="AN582" s="17">
        <v>0.24140641694526899</v>
      </c>
      <c r="AO582" s="17"/>
      <c r="AP582" s="17">
        <v>0.188191762172606</v>
      </c>
      <c r="AQ582" s="17">
        <v>0.22583767933920701</v>
      </c>
      <c r="AR582" s="17">
        <v>0.23990338427720501</v>
      </c>
      <c r="AS582" s="17"/>
      <c r="AT582" s="17">
        <v>0.224296770852175</v>
      </c>
      <c r="AU582" s="17">
        <v>0.26715545714789901</v>
      </c>
      <c r="AV582" s="17"/>
      <c r="AW582" s="17">
        <v>0.16580298625689599</v>
      </c>
      <c r="AX582" s="17">
        <v>0.261595367883319</v>
      </c>
    </row>
    <row r="583" spans="2:50" x14ac:dyDescent="0.35">
      <c r="B583" t="s">
        <v>297</v>
      </c>
      <c r="C583" s="17">
        <v>0.13020997232817999</v>
      </c>
      <c r="D583" s="17">
        <v>0.10644445460528699</v>
      </c>
      <c r="E583" s="17">
        <v>0.15058906088479401</v>
      </c>
      <c r="F583" s="17"/>
      <c r="G583" s="17">
        <v>0.11614610165809</v>
      </c>
      <c r="H583" s="17">
        <v>0.13010857122946101</v>
      </c>
      <c r="I583" s="17">
        <v>0.12863075557179601</v>
      </c>
      <c r="J583" s="17">
        <v>0.12981841705136599</v>
      </c>
      <c r="K583" s="17">
        <v>0.150630559443826</v>
      </c>
      <c r="L583" s="17">
        <v>0.12403004789284899</v>
      </c>
      <c r="M583" s="17"/>
      <c r="N583" s="17">
        <v>9.9133315867177302E-2</v>
      </c>
      <c r="O583" s="17">
        <v>0.154951675486489</v>
      </c>
      <c r="P583" s="17">
        <v>0.117557478823329</v>
      </c>
      <c r="Q583" s="17">
        <v>0.150650529305043</v>
      </c>
      <c r="R583" s="17"/>
      <c r="S583" s="17">
        <v>6.1188420079199099E-2</v>
      </c>
      <c r="T583" s="17">
        <v>0.110192154157634</v>
      </c>
      <c r="U583" s="17">
        <v>0.16774172309183299</v>
      </c>
      <c r="V583" s="17">
        <v>0.134006172696085</v>
      </c>
      <c r="W583" s="17">
        <v>0.170588148177723</v>
      </c>
      <c r="X583" s="17">
        <v>0.11468261046083</v>
      </c>
      <c r="Y583" s="17">
        <v>0.167408165249296</v>
      </c>
      <c r="Z583" s="17">
        <v>0.15506990855959099</v>
      </c>
      <c r="AA583" s="17">
        <v>0.15409845661906299</v>
      </c>
      <c r="AB583" s="17" t="s">
        <v>74</v>
      </c>
      <c r="AC583" s="17" t="s">
        <v>74</v>
      </c>
      <c r="AD583" s="17" t="s">
        <v>74</v>
      </c>
      <c r="AE583" s="17"/>
      <c r="AF583" s="17">
        <v>0.13966117137564599</v>
      </c>
      <c r="AG583" s="17">
        <v>0.114778186856878</v>
      </c>
      <c r="AH583" s="17">
        <v>0.135858178910022</v>
      </c>
      <c r="AI583" s="17"/>
      <c r="AJ583" s="17">
        <v>0.127477107032934</v>
      </c>
      <c r="AK583" s="17">
        <v>0.15256739578984799</v>
      </c>
      <c r="AL583" s="17">
        <v>9.3990344702357898E-2</v>
      </c>
      <c r="AM583" s="17">
        <v>8.8832646287850495E-2</v>
      </c>
      <c r="AN583" s="17">
        <v>0.12693407829606301</v>
      </c>
      <c r="AO583" s="17"/>
      <c r="AP583" s="17">
        <v>0.110116702159845</v>
      </c>
      <c r="AQ583" s="17">
        <v>0.14940226560408401</v>
      </c>
      <c r="AR583" s="17">
        <v>6.4258064660029798E-2</v>
      </c>
      <c r="AS583" s="17"/>
      <c r="AT583" s="17">
        <v>0.128883475056848</v>
      </c>
      <c r="AU583" s="17">
        <v>0.13364897872840101</v>
      </c>
      <c r="AV583" s="17"/>
      <c r="AW583" s="17">
        <v>0.142650650367903</v>
      </c>
      <c r="AX583" s="17">
        <v>0.12626558235945201</v>
      </c>
    </row>
    <row r="584" spans="2:50" x14ac:dyDescent="0.35">
      <c r="B584" t="s">
        <v>70</v>
      </c>
      <c r="C584" s="17">
        <v>9.6582844121359104E-2</v>
      </c>
      <c r="D584" s="17">
        <v>0.104115926399355</v>
      </c>
      <c r="E584" s="17">
        <v>8.9916064402616597E-2</v>
      </c>
      <c r="F584" s="17"/>
      <c r="G584" s="17">
        <v>6.2801427682677505E-2</v>
      </c>
      <c r="H584" s="17">
        <v>5.3103436942614803E-2</v>
      </c>
      <c r="I584" s="17">
        <v>7.0292728631333207E-2</v>
      </c>
      <c r="J584" s="17">
        <v>0.10264571009812801</v>
      </c>
      <c r="K584" s="17">
        <v>0.12227226282478</v>
      </c>
      <c r="L584" s="17">
        <v>0.139865476873238</v>
      </c>
      <c r="M584" s="17"/>
      <c r="N584" s="17">
        <v>0.12129497390636999</v>
      </c>
      <c r="O584" s="17">
        <v>8.2625277095822194E-2</v>
      </c>
      <c r="P584" s="17">
        <v>7.1074499307125796E-2</v>
      </c>
      <c r="Q584" s="17">
        <v>0.10038788867731301</v>
      </c>
      <c r="R584" s="17"/>
      <c r="S584" s="17">
        <v>9.9057078401301499E-2</v>
      </c>
      <c r="T584" s="17">
        <v>0.108457779009551</v>
      </c>
      <c r="U584" s="17">
        <v>0.11117810750425899</v>
      </c>
      <c r="V584" s="17">
        <v>0.10934623075979399</v>
      </c>
      <c r="W584" s="17">
        <v>8.1065570967222306E-2</v>
      </c>
      <c r="X584" s="17">
        <v>0.119767271131017</v>
      </c>
      <c r="Y584" s="17">
        <v>0.10494444949715601</v>
      </c>
      <c r="Z584" s="17">
        <v>4.8488090383825698E-2</v>
      </c>
      <c r="AA584" s="17">
        <v>5.9688545322455502E-2</v>
      </c>
      <c r="AB584" s="17" t="s">
        <v>74</v>
      </c>
      <c r="AC584" s="17" t="s">
        <v>74</v>
      </c>
      <c r="AD584" s="17" t="s">
        <v>74</v>
      </c>
      <c r="AE584" s="17"/>
      <c r="AF584" s="17">
        <v>0.11024390702389</v>
      </c>
      <c r="AG584" s="17">
        <v>9.3672514187940106E-2</v>
      </c>
      <c r="AH584" s="17">
        <v>9.0469112166672999E-2</v>
      </c>
      <c r="AI584" s="17"/>
      <c r="AJ584" s="17">
        <v>9.4040945777041807E-2</v>
      </c>
      <c r="AK584" s="17">
        <v>7.8157986499213197E-2</v>
      </c>
      <c r="AL584" s="17">
        <v>0.125473272906445</v>
      </c>
      <c r="AM584" s="17">
        <v>0.21600469420705801</v>
      </c>
      <c r="AN584" s="17">
        <v>9.7734400961743101E-2</v>
      </c>
      <c r="AO584" s="17"/>
      <c r="AP584" s="17">
        <v>7.07880245189213E-2</v>
      </c>
      <c r="AQ584" s="17">
        <v>7.7026370420300902E-2</v>
      </c>
      <c r="AR584" s="17">
        <v>6.1666079323222503E-2</v>
      </c>
      <c r="AS584" s="17"/>
      <c r="AT584" s="17">
        <v>8.9547825865300995E-2</v>
      </c>
      <c r="AU584" s="17">
        <v>0.111806210898634</v>
      </c>
      <c r="AV584" s="17"/>
      <c r="AW584" s="17">
        <v>9.3280359052773307E-2</v>
      </c>
      <c r="AX584" s="17">
        <v>9.7629916389832594E-2</v>
      </c>
    </row>
    <row r="585" spans="2:50" x14ac:dyDescent="0.3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row>
    <row r="586" spans="2:50" x14ac:dyDescent="0.35">
      <c r="B586" s="6" t="s">
        <v>311</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row>
    <row r="587" spans="2:50" x14ac:dyDescent="0.35">
      <c r="B587" s="24" t="s">
        <v>76</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row>
    <row r="588" spans="2:50" x14ac:dyDescent="0.35">
      <c r="B588" t="s">
        <v>97</v>
      </c>
      <c r="C588" s="17">
        <v>4.1745976819484699E-2</v>
      </c>
      <c r="D588" s="17">
        <v>5.3544788243193302E-2</v>
      </c>
      <c r="E588" s="17">
        <v>3.0883949380930701E-2</v>
      </c>
      <c r="F588" s="17"/>
      <c r="G588" s="17">
        <v>2.7275988138431101E-2</v>
      </c>
      <c r="H588" s="17">
        <v>6.5739910478125205E-2</v>
      </c>
      <c r="I588" s="17">
        <v>5.8931575925327703E-2</v>
      </c>
      <c r="J588" s="17">
        <v>4.13895140964761E-2</v>
      </c>
      <c r="K588" s="17">
        <v>1.64066549431869E-2</v>
      </c>
      <c r="L588" s="17">
        <v>3.6313017530868102E-2</v>
      </c>
      <c r="M588" s="17"/>
      <c r="N588" s="17">
        <v>2.2297553269333699E-2</v>
      </c>
      <c r="O588" s="17">
        <v>5.0047320372338402E-2</v>
      </c>
      <c r="P588" s="17">
        <v>4.9957095551643599E-2</v>
      </c>
      <c r="Q588" s="17">
        <v>4.73588847776093E-2</v>
      </c>
      <c r="R588" s="17"/>
      <c r="S588" s="17">
        <v>2.65830780532091E-2</v>
      </c>
      <c r="T588" s="17">
        <v>2.52727077107067E-2</v>
      </c>
      <c r="U588" s="17">
        <v>5.1200402165160398E-2</v>
      </c>
      <c r="V588" s="17">
        <v>7.8960438841795197E-2</v>
      </c>
      <c r="W588" s="17">
        <v>8.2362697267367502E-2</v>
      </c>
      <c r="X588" s="17">
        <v>5.0890072889478E-2</v>
      </c>
      <c r="Y588" s="17">
        <v>3.22042262250999E-2</v>
      </c>
      <c r="Z588" s="17">
        <v>5.4124512788061199E-2</v>
      </c>
      <c r="AA588" s="17">
        <v>9.8953616614135993E-3</v>
      </c>
      <c r="AB588" s="17" t="s">
        <v>74</v>
      </c>
      <c r="AC588" s="17" t="s">
        <v>74</v>
      </c>
      <c r="AD588" s="17" t="s">
        <v>74</v>
      </c>
      <c r="AE588" s="17"/>
      <c r="AF588" s="17">
        <v>3.52655999624659E-2</v>
      </c>
      <c r="AG588" s="17">
        <v>2.9662466691411399E-2</v>
      </c>
      <c r="AH588" s="17">
        <v>8.7004671807953099E-2</v>
      </c>
      <c r="AI588" s="17"/>
      <c r="AJ588" s="17">
        <v>3.4091295680870597E-2</v>
      </c>
      <c r="AK588" s="17">
        <v>4.09858380025667E-2</v>
      </c>
      <c r="AL588" s="17">
        <v>1.03279276503968E-2</v>
      </c>
      <c r="AM588" s="17">
        <v>4.8569959264958398E-2</v>
      </c>
      <c r="AN588" s="17">
        <v>7.0560237651335497E-2</v>
      </c>
      <c r="AO588" s="17"/>
      <c r="AP588" s="17">
        <v>6.3869629939238601E-2</v>
      </c>
      <c r="AQ588" s="17">
        <v>3.88105955450899E-2</v>
      </c>
      <c r="AR588" s="17">
        <v>1.6442087113349001E-2</v>
      </c>
      <c r="AS588" s="17"/>
      <c r="AT588" s="17">
        <v>4.3605569826275697E-2</v>
      </c>
      <c r="AU588" s="17">
        <v>3.5396522911950098E-2</v>
      </c>
      <c r="AV588" s="17"/>
      <c r="AW588" s="17">
        <v>6.4775773946548806E-2</v>
      </c>
      <c r="AX588" s="17">
        <v>3.4444244511987299E-2</v>
      </c>
    </row>
    <row r="589" spans="2:50" x14ac:dyDescent="0.35">
      <c r="B589" t="s">
        <v>96</v>
      </c>
      <c r="C589" s="17">
        <v>0.10207560434914</v>
      </c>
      <c r="D589" s="17">
        <v>0.10499713494921099</v>
      </c>
      <c r="E589" s="17">
        <v>9.7416456423227105E-2</v>
      </c>
      <c r="F589" s="17"/>
      <c r="G589" s="17">
        <v>0.11811729494454599</v>
      </c>
      <c r="H589" s="17">
        <v>0.15707916474609701</v>
      </c>
      <c r="I589" s="17">
        <v>8.1518287423967398E-2</v>
      </c>
      <c r="J589" s="17">
        <v>6.94630772746683E-2</v>
      </c>
      <c r="K589" s="17">
        <v>0.128142776413151</v>
      </c>
      <c r="L589" s="17">
        <v>7.4977467177553506E-2</v>
      </c>
      <c r="M589" s="17"/>
      <c r="N589" s="17">
        <v>0.13300603863362201</v>
      </c>
      <c r="O589" s="17">
        <v>8.8446217082539705E-2</v>
      </c>
      <c r="P589" s="17">
        <v>7.2045400389759595E-2</v>
      </c>
      <c r="Q589" s="17">
        <v>0.110480462577548</v>
      </c>
      <c r="R589" s="17"/>
      <c r="S589" s="17">
        <v>0.104917303133088</v>
      </c>
      <c r="T589" s="17">
        <v>0.10489511076624</v>
      </c>
      <c r="U589" s="17">
        <v>0.12723390453279301</v>
      </c>
      <c r="V589" s="17">
        <v>0.109289108305893</v>
      </c>
      <c r="W589" s="17">
        <v>7.5554814339170495E-2</v>
      </c>
      <c r="X589" s="17">
        <v>0.12887796503736301</v>
      </c>
      <c r="Y589" s="17">
        <v>8.2528032288579106E-2</v>
      </c>
      <c r="Z589" s="17">
        <v>0.11759168075278199</v>
      </c>
      <c r="AA589" s="17">
        <v>7.4141277437123301E-2</v>
      </c>
      <c r="AB589" s="17" t="s">
        <v>74</v>
      </c>
      <c r="AC589" s="17" t="s">
        <v>74</v>
      </c>
      <c r="AD589" s="17" t="s">
        <v>74</v>
      </c>
      <c r="AE589" s="17"/>
      <c r="AF589" s="17">
        <v>0.101175792672573</v>
      </c>
      <c r="AG589" s="17">
        <v>0.10444193535728399</v>
      </c>
      <c r="AH589" s="17">
        <v>9.4163496306714306E-2</v>
      </c>
      <c r="AI589" s="17"/>
      <c r="AJ589" s="17">
        <v>9.1360601030191196E-2</v>
      </c>
      <c r="AK589" s="17">
        <v>0.103435069910321</v>
      </c>
      <c r="AL589" s="17">
        <v>9.8473148462073806E-2</v>
      </c>
      <c r="AM589" s="17">
        <v>8.8832646287850495E-2</v>
      </c>
      <c r="AN589" s="17">
        <v>0.14670795848238199</v>
      </c>
      <c r="AO589" s="17"/>
      <c r="AP589" s="17">
        <v>0.10309488656080899</v>
      </c>
      <c r="AQ589" s="17">
        <v>0.121712110045414</v>
      </c>
      <c r="AR589" s="17">
        <v>7.6144841641660105E-2</v>
      </c>
      <c r="AS589" s="17"/>
      <c r="AT589" s="17">
        <v>0.10034816055569599</v>
      </c>
      <c r="AU589" s="17">
        <v>0.106211472707259</v>
      </c>
      <c r="AV589" s="17"/>
      <c r="AW589" s="17">
        <v>8.6799266296506597E-2</v>
      </c>
      <c r="AX589" s="17">
        <v>0.106919056963323</v>
      </c>
    </row>
    <row r="590" spans="2:50" x14ac:dyDescent="0.35">
      <c r="B590" t="s">
        <v>95</v>
      </c>
      <c r="C590" s="17">
        <v>0.23000695048015701</v>
      </c>
      <c r="D590" s="17">
        <v>0.20411093513241499</v>
      </c>
      <c r="E590" s="17">
        <v>0.25356657723259202</v>
      </c>
      <c r="F590" s="17"/>
      <c r="G590" s="17">
        <v>0.25661646349847</v>
      </c>
      <c r="H590" s="17">
        <v>0.223193647092011</v>
      </c>
      <c r="I590" s="17">
        <v>0.248400823079169</v>
      </c>
      <c r="J590" s="17">
        <v>0.235259279800308</v>
      </c>
      <c r="K590" s="17">
        <v>0.232510172188547</v>
      </c>
      <c r="L590" s="17">
        <v>0.204624222031528</v>
      </c>
      <c r="M590" s="17"/>
      <c r="N590" s="17">
        <v>0.225949889273653</v>
      </c>
      <c r="O590" s="17">
        <v>0.21735941564889499</v>
      </c>
      <c r="P590" s="17">
        <v>0.26104009292692798</v>
      </c>
      <c r="Q590" s="17">
        <v>0.222991738371528</v>
      </c>
      <c r="R590" s="17"/>
      <c r="S590" s="17">
        <v>0.25503790442086299</v>
      </c>
      <c r="T590" s="17">
        <v>0.20150010160661699</v>
      </c>
      <c r="U590" s="17">
        <v>0.21946898581236801</v>
      </c>
      <c r="V590" s="17">
        <v>0.25681765581419003</v>
      </c>
      <c r="W590" s="17">
        <v>0.16366081190697701</v>
      </c>
      <c r="X590" s="17">
        <v>0.22240815440561501</v>
      </c>
      <c r="Y590" s="17">
        <v>0.25867722397589599</v>
      </c>
      <c r="Z590" s="17">
        <v>0.245725698319327</v>
      </c>
      <c r="AA590" s="17">
        <v>0.24373429611601499</v>
      </c>
      <c r="AB590" s="17" t="s">
        <v>74</v>
      </c>
      <c r="AC590" s="17" t="s">
        <v>74</v>
      </c>
      <c r="AD590" s="17" t="s">
        <v>74</v>
      </c>
      <c r="AE590" s="17"/>
      <c r="AF590" s="17">
        <v>0.197480706444981</v>
      </c>
      <c r="AG590" s="17">
        <v>0.25889093183941903</v>
      </c>
      <c r="AH590" s="17">
        <v>0.19919647635040499</v>
      </c>
      <c r="AI590" s="17"/>
      <c r="AJ590" s="17">
        <v>0.192021424485467</v>
      </c>
      <c r="AK590" s="17">
        <v>0.27921164258248199</v>
      </c>
      <c r="AL590" s="17">
        <v>0.23557446896572801</v>
      </c>
      <c r="AM590" s="17">
        <v>0.17165519119418499</v>
      </c>
      <c r="AN590" s="17">
        <v>0.19374733918319101</v>
      </c>
      <c r="AO590" s="17"/>
      <c r="AP590" s="17">
        <v>0.14810913266212</v>
      </c>
      <c r="AQ590" s="17">
        <v>0.26006974373219299</v>
      </c>
      <c r="AR590" s="17">
        <v>0.30002076495743801</v>
      </c>
      <c r="AS590" s="17"/>
      <c r="AT590" s="17">
        <v>0.232719936003592</v>
      </c>
      <c r="AU590" s="17">
        <v>0.22549287891341799</v>
      </c>
      <c r="AV590" s="17"/>
      <c r="AW590" s="17">
        <v>0.21159046302242901</v>
      </c>
      <c r="AX590" s="17">
        <v>0.23584600588819099</v>
      </c>
    </row>
    <row r="591" spans="2:50" x14ac:dyDescent="0.35">
      <c r="B591" t="s">
        <v>94</v>
      </c>
      <c r="C591" s="17">
        <v>0.369246546673484</v>
      </c>
      <c r="D591" s="17">
        <v>0.388145660661187</v>
      </c>
      <c r="E591" s="17">
        <v>0.35300767349953199</v>
      </c>
      <c r="F591" s="17"/>
      <c r="G591" s="17">
        <v>0.42844346887003898</v>
      </c>
      <c r="H591" s="17">
        <v>0.30687514761803902</v>
      </c>
      <c r="I591" s="17">
        <v>0.31852152667418498</v>
      </c>
      <c r="J591" s="17">
        <v>0.41886796149979699</v>
      </c>
      <c r="K591" s="17">
        <v>0.351795411925377</v>
      </c>
      <c r="L591" s="17">
        <v>0.39987958175719202</v>
      </c>
      <c r="M591" s="17"/>
      <c r="N591" s="17">
        <v>0.40156839544260903</v>
      </c>
      <c r="O591" s="17">
        <v>0.36160701444907101</v>
      </c>
      <c r="P591" s="17">
        <v>0.346849110736629</v>
      </c>
      <c r="Q591" s="17">
        <v>0.36212920225420198</v>
      </c>
      <c r="R591" s="17"/>
      <c r="S591" s="17">
        <v>0.31973088772216501</v>
      </c>
      <c r="T591" s="17">
        <v>0.40747336634391002</v>
      </c>
      <c r="U591" s="17">
        <v>0.40371815310475601</v>
      </c>
      <c r="V591" s="17">
        <v>0.34709755811245402</v>
      </c>
      <c r="W591" s="17">
        <v>0.47635028396387602</v>
      </c>
      <c r="X591" s="17">
        <v>0.32430960162911299</v>
      </c>
      <c r="Y591" s="17">
        <v>0.30797326371719402</v>
      </c>
      <c r="Z591" s="17">
        <v>0.38114807642991799</v>
      </c>
      <c r="AA591" s="17">
        <v>0.37980665964995403</v>
      </c>
      <c r="AB591" s="17" t="s">
        <v>74</v>
      </c>
      <c r="AC591" s="17" t="s">
        <v>74</v>
      </c>
      <c r="AD591" s="17" t="s">
        <v>74</v>
      </c>
      <c r="AE591" s="17"/>
      <c r="AF591" s="17">
        <v>0.39300316471623398</v>
      </c>
      <c r="AG591" s="17">
        <v>0.35934154412758601</v>
      </c>
      <c r="AH591" s="17">
        <v>0.35235700955545401</v>
      </c>
      <c r="AI591" s="17"/>
      <c r="AJ591" s="17">
        <v>0.386767945256353</v>
      </c>
      <c r="AK591" s="17">
        <v>0.36623410202802698</v>
      </c>
      <c r="AL591" s="17">
        <v>0.37593661162620801</v>
      </c>
      <c r="AM591" s="17">
        <v>0.28270909099250402</v>
      </c>
      <c r="AN591" s="17">
        <v>0.35622634605079101</v>
      </c>
      <c r="AO591" s="17"/>
      <c r="AP591" s="17">
        <v>0.38179017732133502</v>
      </c>
      <c r="AQ591" s="17">
        <v>0.350760093770489</v>
      </c>
      <c r="AR591" s="17">
        <v>0.36224867116023701</v>
      </c>
      <c r="AS591" s="17"/>
      <c r="AT591" s="17">
        <v>0.37724327625494303</v>
      </c>
      <c r="AU591" s="17">
        <v>0.35196440204028701</v>
      </c>
      <c r="AV591" s="17"/>
      <c r="AW591" s="17">
        <v>0.36353035381283799</v>
      </c>
      <c r="AX591" s="17">
        <v>0.37105889915996898</v>
      </c>
    </row>
    <row r="592" spans="2:50" x14ac:dyDescent="0.35">
      <c r="B592" t="s">
        <v>93</v>
      </c>
      <c r="C592" s="17">
        <v>0.191804048976288</v>
      </c>
      <c r="D592" s="17">
        <v>0.20191990719428701</v>
      </c>
      <c r="E592" s="17">
        <v>0.18308971201975599</v>
      </c>
      <c r="F592" s="17"/>
      <c r="G592" s="17">
        <v>0.114709690177141</v>
      </c>
      <c r="H592" s="17">
        <v>0.19989970688295899</v>
      </c>
      <c r="I592" s="17">
        <v>0.229204587190149</v>
      </c>
      <c r="J592" s="17">
        <v>0.18926932187105</v>
      </c>
      <c r="K592" s="17">
        <v>0.190928327730156</v>
      </c>
      <c r="L592" s="17">
        <v>0.19667017169568701</v>
      </c>
      <c r="M592" s="17"/>
      <c r="N592" s="17">
        <v>0.15137236184209399</v>
      </c>
      <c r="O592" s="17">
        <v>0.2007391287094</v>
      </c>
      <c r="P592" s="17">
        <v>0.22790595023265101</v>
      </c>
      <c r="Q592" s="17">
        <v>0.19665255442191301</v>
      </c>
      <c r="R592" s="17"/>
      <c r="S592" s="17">
        <v>0.23909802553802401</v>
      </c>
      <c r="T592" s="17">
        <v>0.19631502036964901</v>
      </c>
      <c r="U592" s="17">
        <v>0.14740846376991501</v>
      </c>
      <c r="V592" s="17">
        <v>0.114404968580493</v>
      </c>
      <c r="W592" s="17">
        <v>0.14260237563397901</v>
      </c>
      <c r="X592" s="17">
        <v>0.21867458627007699</v>
      </c>
      <c r="Y592" s="17">
        <v>0.21489480404568601</v>
      </c>
      <c r="Z592" s="17">
        <v>0.16571683887524899</v>
      </c>
      <c r="AA592" s="17">
        <v>0.232885873943355</v>
      </c>
      <c r="AB592" s="17" t="s">
        <v>74</v>
      </c>
      <c r="AC592" s="17" t="s">
        <v>74</v>
      </c>
      <c r="AD592" s="17" t="s">
        <v>74</v>
      </c>
      <c r="AE592" s="17"/>
      <c r="AF592" s="17">
        <v>0.213689410585571</v>
      </c>
      <c r="AG592" s="17">
        <v>0.18785377573732101</v>
      </c>
      <c r="AH592" s="17">
        <v>0.19831366051757801</v>
      </c>
      <c r="AI592" s="17"/>
      <c r="AJ592" s="17">
        <v>0.23740433334337699</v>
      </c>
      <c r="AK592" s="17">
        <v>0.14408121597734599</v>
      </c>
      <c r="AL592" s="17">
        <v>0.19678463748288999</v>
      </c>
      <c r="AM592" s="17">
        <v>0.34357021383087499</v>
      </c>
      <c r="AN592" s="17">
        <v>0.15642820796751999</v>
      </c>
      <c r="AO592" s="17"/>
      <c r="AP592" s="17">
        <v>0.25810455006252397</v>
      </c>
      <c r="AQ592" s="17">
        <v>0.16988432074585</v>
      </c>
      <c r="AR592" s="17">
        <v>0.19735077827292899</v>
      </c>
      <c r="AS592" s="17"/>
      <c r="AT592" s="17">
        <v>0.20205745668495001</v>
      </c>
      <c r="AU592" s="17">
        <v>0.17130452591544801</v>
      </c>
      <c r="AV592" s="17"/>
      <c r="AW592" s="17">
        <v>0.22488641406551099</v>
      </c>
      <c r="AX592" s="17">
        <v>0.18131509101249799</v>
      </c>
    </row>
    <row r="593" spans="2:50" x14ac:dyDescent="0.35">
      <c r="B593" t="s">
        <v>70</v>
      </c>
      <c r="C593" s="17">
        <v>6.5120872701445995E-2</v>
      </c>
      <c r="D593" s="17">
        <v>4.7281573819705797E-2</v>
      </c>
      <c r="E593" s="17">
        <v>8.2035631443961504E-2</v>
      </c>
      <c r="F593" s="17"/>
      <c r="G593" s="17">
        <v>5.4837094371372103E-2</v>
      </c>
      <c r="H593" s="17">
        <v>4.7212423182768998E-2</v>
      </c>
      <c r="I593" s="17">
        <v>6.3423199707202602E-2</v>
      </c>
      <c r="J593" s="17">
        <v>4.5750845457700001E-2</v>
      </c>
      <c r="K593" s="17">
        <v>8.0216656799581607E-2</v>
      </c>
      <c r="L593" s="17">
        <v>8.7535539807171395E-2</v>
      </c>
      <c r="M593" s="17"/>
      <c r="N593" s="17">
        <v>6.5805761538688903E-2</v>
      </c>
      <c r="O593" s="17">
        <v>8.1800903737756003E-2</v>
      </c>
      <c r="P593" s="17">
        <v>4.2202350162388297E-2</v>
      </c>
      <c r="Q593" s="17">
        <v>6.0387157597200002E-2</v>
      </c>
      <c r="R593" s="17"/>
      <c r="S593" s="17">
        <v>5.4632801132650399E-2</v>
      </c>
      <c r="T593" s="17">
        <v>6.45436932028777E-2</v>
      </c>
      <c r="U593" s="17">
        <v>5.0970090615008297E-2</v>
      </c>
      <c r="V593" s="17">
        <v>9.3430270345174302E-2</v>
      </c>
      <c r="W593" s="17">
        <v>5.94690168886301E-2</v>
      </c>
      <c r="X593" s="17">
        <v>5.4839619768353803E-2</v>
      </c>
      <c r="Y593" s="17">
        <v>0.10372244974754399</v>
      </c>
      <c r="Z593" s="17">
        <v>3.5693192834662199E-2</v>
      </c>
      <c r="AA593" s="17">
        <v>5.9536531192139003E-2</v>
      </c>
      <c r="AB593" s="17" t="s">
        <v>74</v>
      </c>
      <c r="AC593" s="17" t="s">
        <v>74</v>
      </c>
      <c r="AD593" s="17" t="s">
        <v>74</v>
      </c>
      <c r="AE593" s="17"/>
      <c r="AF593" s="17">
        <v>5.9385325618175597E-2</v>
      </c>
      <c r="AG593" s="17">
        <v>5.9809346246978999E-2</v>
      </c>
      <c r="AH593" s="17">
        <v>6.8964685461895395E-2</v>
      </c>
      <c r="AI593" s="17"/>
      <c r="AJ593" s="17">
        <v>5.8354400203741899E-2</v>
      </c>
      <c r="AK593" s="17">
        <v>6.6052131499257496E-2</v>
      </c>
      <c r="AL593" s="17">
        <v>8.2903205812703801E-2</v>
      </c>
      <c r="AM593" s="17">
        <v>6.46628984296269E-2</v>
      </c>
      <c r="AN593" s="17">
        <v>7.6329910664780495E-2</v>
      </c>
      <c r="AO593" s="17"/>
      <c r="AP593" s="17">
        <v>4.5031623453972998E-2</v>
      </c>
      <c r="AQ593" s="17">
        <v>5.8763136160962799E-2</v>
      </c>
      <c r="AR593" s="17">
        <v>4.7792856854387E-2</v>
      </c>
      <c r="AS593" s="17"/>
      <c r="AT593" s="17">
        <v>4.4025600674543003E-2</v>
      </c>
      <c r="AU593" s="17">
        <v>0.109630197511637</v>
      </c>
      <c r="AV593" s="17"/>
      <c r="AW593" s="17">
        <v>4.8417728856166797E-2</v>
      </c>
      <c r="AX593" s="17">
        <v>7.0416702464033198E-2</v>
      </c>
    </row>
    <row r="594" spans="2:50" x14ac:dyDescent="0.35">
      <c r="B594" t="s">
        <v>99</v>
      </c>
      <c r="C594" s="17">
        <v>0.14382158116862501</v>
      </c>
      <c r="D594" s="17">
        <v>0.15854192319240401</v>
      </c>
      <c r="E594" s="17">
        <v>0.128300405804158</v>
      </c>
      <c r="F594" s="17"/>
      <c r="G594" s="17">
        <v>0.145393283082977</v>
      </c>
      <c r="H594" s="17">
        <v>0.22281907522422201</v>
      </c>
      <c r="I594" s="17">
        <v>0.14044986334929499</v>
      </c>
      <c r="J594" s="17">
        <v>0.110852591371144</v>
      </c>
      <c r="K594" s="17">
        <v>0.14454943135633799</v>
      </c>
      <c r="L594" s="17">
        <v>0.111290484708422</v>
      </c>
      <c r="M594" s="17"/>
      <c r="N594" s="17">
        <v>0.15530359190295601</v>
      </c>
      <c r="O594" s="17">
        <v>0.138493537454878</v>
      </c>
      <c r="P594" s="17">
        <v>0.122002495941403</v>
      </c>
      <c r="Q594" s="17">
        <v>0.15783934735515701</v>
      </c>
      <c r="R594" s="17"/>
      <c r="S594" s="17">
        <v>0.13150038118629701</v>
      </c>
      <c r="T594" s="17">
        <v>0.130167818476946</v>
      </c>
      <c r="U594" s="17">
        <v>0.17843430669795399</v>
      </c>
      <c r="V594" s="17">
        <v>0.18824954714768799</v>
      </c>
      <c r="W594" s="17">
        <v>0.157917511606538</v>
      </c>
      <c r="X594" s="17">
        <v>0.17976803792684101</v>
      </c>
      <c r="Y594" s="17">
        <v>0.11473225851367901</v>
      </c>
      <c r="Z594" s="17">
        <v>0.171716193540844</v>
      </c>
      <c r="AA594" s="17">
        <v>8.4036639098536897E-2</v>
      </c>
      <c r="AB594" s="17" t="s">
        <v>74</v>
      </c>
      <c r="AC594" s="17" t="s">
        <v>74</v>
      </c>
      <c r="AD594" s="17" t="s">
        <v>74</v>
      </c>
      <c r="AE594" s="17"/>
      <c r="AF594" s="17">
        <v>0.13644139263503899</v>
      </c>
      <c r="AG594" s="17">
        <v>0.134104402048695</v>
      </c>
      <c r="AH594" s="17">
        <v>0.18116816811466699</v>
      </c>
      <c r="AI594" s="17"/>
      <c r="AJ594" s="17">
        <v>0.12545189671106199</v>
      </c>
      <c r="AK594" s="17">
        <v>0.144420907912888</v>
      </c>
      <c r="AL594" s="17">
        <v>0.108801076112471</v>
      </c>
      <c r="AM594" s="17">
        <v>0.137402605552809</v>
      </c>
      <c r="AN594" s="17">
        <v>0.21726819613371801</v>
      </c>
      <c r="AO594" s="17"/>
      <c r="AP594" s="17">
        <v>0.16696451650004701</v>
      </c>
      <c r="AQ594" s="17">
        <v>0.16052270559050399</v>
      </c>
      <c r="AR594" s="17">
        <v>9.2586928755009096E-2</v>
      </c>
      <c r="AS594" s="17"/>
      <c r="AT594" s="17">
        <v>0.14395373038197201</v>
      </c>
      <c r="AU594" s="17">
        <v>0.141607995619209</v>
      </c>
      <c r="AV594" s="17"/>
      <c r="AW594" s="17">
        <v>0.15157504024305499</v>
      </c>
      <c r="AX594" s="17">
        <v>0.14136330147531001</v>
      </c>
    </row>
    <row r="595" spans="2:50" x14ac:dyDescent="0.35">
      <c r="B595" t="s">
        <v>98</v>
      </c>
      <c r="C595" s="17">
        <v>0.561050595649773</v>
      </c>
      <c r="D595" s="17">
        <v>0.59006556785547504</v>
      </c>
      <c r="E595" s="17">
        <v>0.53609738551928898</v>
      </c>
      <c r="F595" s="17"/>
      <c r="G595" s="17">
        <v>0.54315315904718098</v>
      </c>
      <c r="H595" s="17">
        <v>0.50677485450099802</v>
      </c>
      <c r="I595" s="17">
        <v>0.54772611386433401</v>
      </c>
      <c r="J595" s="17">
        <v>0.60813728337084805</v>
      </c>
      <c r="K595" s="17">
        <v>0.542723739655534</v>
      </c>
      <c r="L595" s="17">
        <v>0.59654975345287897</v>
      </c>
      <c r="M595" s="17"/>
      <c r="N595" s="17">
        <v>0.55294075728470304</v>
      </c>
      <c r="O595" s="17">
        <v>0.56234614315847098</v>
      </c>
      <c r="P595" s="17">
        <v>0.57475506096927997</v>
      </c>
      <c r="Q595" s="17">
        <v>0.55878175667611496</v>
      </c>
      <c r="R595" s="17"/>
      <c r="S595" s="17">
        <v>0.55882891326019002</v>
      </c>
      <c r="T595" s="17">
        <v>0.60378838671355906</v>
      </c>
      <c r="U595" s="17">
        <v>0.55112661687467102</v>
      </c>
      <c r="V595" s="17">
        <v>0.461502526692947</v>
      </c>
      <c r="W595" s="17">
        <v>0.61895265959785495</v>
      </c>
      <c r="X595" s="17">
        <v>0.54298418789919001</v>
      </c>
      <c r="Y595" s="17">
        <v>0.52286806776288097</v>
      </c>
      <c r="Z595" s="17">
        <v>0.54686491530516701</v>
      </c>
      <c r="AA595" s="17">
        <v>0.612692533593309</v>
      </c>
      <c r="AB595" s="17" t="s">
        <v>74</v>
      </c>
      <c r="AC595" s="17" t="s">
        <v>74</v>
      </c>
      <c r="AD595" s="17" t="s">
        <v>74</v>
      </c>
      <c r="AE595" s="17"/>
      <c r="AF595" s="17">
        <v>0.60669257530180498</v>
      </c>
      <c r="AG595" s="17">
        <v>0.54719531986490699</v>
      </c>
      <c r="AH595" s="17">
        <v>0.55067067007303205</v>
      </c>
      <c r="AI595" s="17"/>
      <c r="AJ595" s="17">
        <v>0.62417227859972901</v>
      </c>
      <c r="AK595" s="17">
        <v>0.510315318005373</v>
      </c>
      <c r="AL595" s="17">
        <v>0.57272124910909805</v>
      </c>
      <c r="AM595" s="17">
        <v>0.62627930482337901</v>
      </c>
      <c r="AN595" s="17">
        <v>0.51265455401831095</v>
      </c>
      <c r="AO595" s="17"/>
      <c r="AP595" s="17">
        <v>0.63989472738386</v>
      </c>
      <c r="AQ595" s="17">
        <v>0.52064441451634003</v>
      </c>
      <c r="AR595" s="17">
        <v>0.55959944943316597</v>
      </c>
      <c r="AS595" s="17"/>
      <c r="AT595" s="17">
        <v>0.57930073293989304</v>
      </c>
      <c r="AU595" s="17">
        <v>0.52326892795573499</v>
      </c>
      <c r="AV595" s="17"/>
      <c r="AW595" s="17">
        <v>0.58841676787834896</v>
      </c>
      <c r="AX595" s="17">
        <v>0.55237399017246602</v>
      </c>
    </row>
    <row r="596" spans="2:50" x14ac:dyDescent="0.35">
      <c r="B596" t="s">
        <v>100</v>
      </c>
      <c r="C596" s="17">
        <v>0.41722901448114802</v>
      </c>
      <c r="D596" s="17">
        <v>0.43152364466307103</v>
      </c>
      <c r="E596" s="17">
        <v>0.40779697971513101</v>
      </c>
      <c r="F596" s="17"/>
      <c r="G596" s="17">
        <v>0.39775987596420298</v>
      </c>
      <c r="H596" s="17">
        <v>0.28395577927677501</v>
      </c>
      <c r="I596" s="17">
        <v>0.40727625051503902</v>
      </c>
      <c r="J596" s="17">
        <v>0.49728469199970299</v>
      </c>
      <c r="K596" s="17">
        <v>0.39817430829919598</v>
      </c>
      <c r="L596" s="17">
        <v>0.48525926874445702</v>
      </c>
      <c r="M596" s="17"/>
      <c r="N596" s="17">
        <v>0.39763716538174698</v>
      </c>
      <c r="O596" s="17">
        <v>0.42385260570359301</v>
      </c>
      <c r="P596" s="17">
        <v>0.45275256502787697</v>
      </c>
      <c r="Q596" s="17">
        <v>0.40094240932095798</v>
      </c>
      <c r="R596" s="17"/>
      <c r="S596" s="17">
        <v>0.42732853207389299</v>
      </c>
      <c r="T596" s="17">
        <v>0.47362056823661203</v>
      </c>
      <c r="U596" s="17">
        <v>0.372692310176717</v>
      </c>
      <c r="V596" s="17">
        <v>0.27325297954525901</v>
      </c>
      <c r="W596" s="17">
        <v>0.46103514799131701</v>
      </c>
      <c r="X596" s="17">
        <v>0.36321614997235002</v>
      </c>
      <c r="Y596" s="17">
        <v>0.40813580924920201</v>
      </c>
      <c r="Z596" s="17">
        <v>0.37514872176432401</v>
      </c>
      <c r="AA596" s="17">
        <v>0.52865589449477202</v>
      </c>
      <c r="AB596" s="17" t="s">
        <v>74</v>
      </c>
      <c r="AC596" s="17" t="s">
        <v>74</v>
      </c>
      <c r="AD596" s="17" t="s">
        <v>74</v>
      </c>
      <c r="AE596" s="17"/>
      <c r="AF596" s="17">
        <v>0.47025118266676602</v>
      </c>
      <c r="AG596" s="17">
        <v>0.41309091781621199</v>
      </c>
      <c r="AH596" s="17">
        <v>0.36950250195836398</v>
      </c>
      <c r="AI596" s="17"/>
      <c r="AJ596" s="17">
        <v>0.49872038188866702</v>
      </c>
      <c r="AK596" s="17">
        <v>0.36589441009248502</v>
      </c>
      <c r="AL596" s="17">
        <v>0.46392017299662702</v>
      </c>
      <c r="AM596" s="17">
        <v>0.48887669927056998</v>
      </c>
      <c r="AN596" s="17">
        <v>0.295386357884593</v>
      </c>
      <c r="AO596" s="17"/>
      <c r="AP596" s="17">
        <v>0.47293021088381199</v>
      </c>
      <c r="AQ596" s="17">
        <v>0.360121708925836</v>
      </c>
      <c r="AR596" s="17">
        <v>0.46701252067815702</v>
      </c>
      <c r="AS596" s="17"/>
      <c r="AT596" s="17">
        <v>0.43534700255792103</v>
      </c>
      <c r="AU596" s="17">
        <v>0.38166093233652598</v>
      </c>
      <c r="AV596" s="17"/>
      <c r="AW596" s="17">
        <v>0.436841727635294</v>
      </c>
      <c r="AX596" s="17">
        <v>0.41101068869715701</v>
      </c>
    </row>
    <row r="597" spans="2:50" x14ac:dyDescent="0.35">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row>
    <row r="598" spans="2:50" x14ac:dyDescent="0.35">
      <c r="B598" s="6" t="s">
        <v>312</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row>
    <row r="599" spans="2:50" x14ac:dyDescent="0.35">
      <c r="B599" s="24" t="s">
        <v>76</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row>
    <row r="600" spans="2:50" x14ac:dyDescent="0.35">
      <c r="B600" t="s">
        <v>97</v>
      </c>
      <c r="C600" s="17">
        <v>6.9014479698798301E-2</v>
      </c>
      <c r="D600" s="17">
        <v>6.8084139106137795E-2</v>
      </c>
      <c r="E600" s="17">
        <v>7.0148271590774899E-2</v>
      </c>
      <c r="F600" s="17"/>
      <c r="G600" s="17">
        <v>0.104323519189673</v>
      </c>
      <c r="H600" s="17">
        <v>0.126198883086133</v>
      </c>
      <c r="I600" s="17">
        <v>3.1109562646962501E-2</v>
      </c>
      <c r="J600" s="17">
        <v>7.4410835419275206E-2</v>
      </c>
      <c r="K600" s="17">
        <v>4.5438386375678E-2</v>
      </c>
      <c r="L600" s="17">
        <v>5.0478695947711497E-2</v>
      </c>
      <c r="M600" s="17"/>
      <c r="N600" s="17">
        <v>5.4492921632601998E-2</v>
      </c>
      <c r="O600" s="17">
        <v>7.5566999066837906E-2</v>
      </c>
      <c r="P600" s="17">
        <v>7.5900363323760905E-2</v>
      </c>
      <c r="Q600" s="17">
        <v>6.8683757155402203E-2</v>
      </c>
      <c r="R600" s="17"/>
      <c r="S600" s="17">
        <v>4.0722989562471598E-2</v>
      </c>
      <c r="T600" s="17">
        <v>7.91315245840397E-2</v>
      </c>
      <c r="U600" s="17">
        <v>6.5638590670701505E-2</v>
      </c>
      <c r="V600" s="17">
        <v>7.6951992784368095E-2</v>
      </c>
      <c r="W600" s="17">
        <v>5.2154217233216997E-2</v>
      </c>
      <c r="X600" s="17">
        <v>6.6997303551206602E-2</v>
      </c>
      <c r="Y600" s="17">
        <v>6.6608184011935995E-2</v>
      </c>
      <c r="Z600" s="17">
        <v>8.8544546104938698E-2</v>
      </c>
      <c r="AA600" s="17">
        <v>9.3727505903599698E-2</v>
      </c>
      <c r="AB600" s="17" t="s">
        <v>74</v>
      </c>
      <c r="AC600" s="17" t="s">
        <v>74</v>
      </c>
      <c r="AD600" s="17" t="s">
        <v>74</v>
      </c>
      <c r="AE600" s="17"/>
      <c r="AF600" s="17">
        <v>6.95005389406253E-2</v>
      </c>
      <c r="AG600" s="17">
        <v>6.6821470955816198E-2</v>
      </c>
      <c r="AH600" s="17">
        <v>6.2590698791740507E-2</v>
      </c>
      <c r="AI600" s="17"/>
      <c r="AJ600" s="17">
        <v>6.4999655437973897E-2</v>
      </c>
      <c r="AK600" s="17">
        <v>6.74949389754953E-2</v>
      </c>
      <c r="AL600" s="17">
        <v>6.4803452209748702E-2</v>
      </c>
      <c r="AM600" s="17">
        <v>0</v>
      </c>
      <c r="AN600" s="17">
        <v>7.9811369302526594E-2</v>
      </c>
      <c r="AO600" s="17"/>
      <c r="AP600" s="17">
        <v>8.7023470550700796E-2</v>
      </c>
      <c r="AQ600" s="17">
        <v>6.2231671840348501E-2</v>
      </c>
      <c r="AR600" s="17">
        <v>5.13719115221144E-2</v>
      </c>
      <c r="AS600" s="17"/>
      <c r="AT600" s="17">
        <v>5.9967793807823001E-2</v>
      </c>
      <c r="AU600" s="17">
        <v>8.8310832461344899E-2</v>
      </c>
      <c r="AV600" s="17"/>
      <c r="AW600" s="17">
        <v>6.0659069113608799E-2</v>
      </c>
      <c r="AX600" s="17">
        <v>7.1663611650576997E-2</v>
      </c>
    </row>
    <row r="601" spans="2:50" x14ac:dyDescent="0.35">
      <c r="B601" t="s">
        <v>96</v>
      </c>
      <c r="C601" s="17">
        <v>0.18984214409771399</v>
      </c>
      <c r="D601" s="17">
        <v>0.17367565024392601</v>
      </c>
      <c r="E601" s="17">
        <v>0.20335113451240699</v>
      </c>
      <c r="F601" s="17"/>
      <c r="G601" s="17">
        <v>0.113010639433112</v>
      </c>
      <c r="H601" s="17">
        <v>0.13575400292103501</v>
      </c>
      <c r="I601" s="17">
        <v>0.20415556722213701</v>
      </c>
      <c r="J601" s="17">
        <v>0.200167156728777</v>
      </c>
      <c r="K601" s="17">
        <v>0.21510277598423</v>
      </c>
      <c r="L601" s="17">
        <v>0.22886944658177999</v>
      </c>
      <c r="M601" s="17"/>
      <c r="N601" s="17">
        <v>0.16501672390097799</v>
      </c>
      <c r="O601" s="17">
        <v>0.22671659959723101</v>
      </c>
      <c r="P601" s="17">
        <v>0.16435771181915601</v>
      </c>
      <c r="Q601" s="17">
        <v>0.20295738994610901</v>
      </c>
      <c r="R601" s="17"/>
      <c r="S601" s="17">
        <v>0.165472845703765</v>
      </c>
      <c r="T601" s="17">
        <v>0.17484124252790401</v>
      </c>
      <c r="U601" s="17">
        <v>0.25066223870452697</v>
      </c>
      <c r="V601" s="17">
        <v>0.20325765630691101</v>
      </c>
      <c r="W601" s="17">
        <v>0.24470100147819501</v>
      </c>
      <c r="X601" s="17">
        <v>0.16025730341814801</v>
      </c>
      <c r="Y601" s="17">
        <v>0.202519604095801</v>
      </c>
      <c r="Z601" s="17">
        <v>0.228958737907246</v>
      </c>
      <c r="AA601" s="17">
        <v>0.14210023888006099</v>
      </c>
      <c r="AB601" s="17" t="s">
        <v>74</v>
      </c>
      <c r="AC601" s="17" t="s">
        <v>74</v>
      </c>
      <c r="AD601" s="17" t="s">
        <v>74</v>
      </c>
      <c r="AE601" s="17"/>
      <c r="AF601" s="17">
        <v>0.187088970933142</v>
      </c>
      <c r="AG601" s="17">
        <v>0.22296879804491701</v>
      </c>
      <c r="AH601" s="17">
        <v>0.14262080329124099</v>
      </c>
      <c r="AI601" s="17"/>
      <c r="AJ601" s="17">
        <v>0.18417472110123301</v>
      </c>
      <c r="AK601" s="17">
        <v>0.210560569150298</v>
      </c>
      <c r="AL601" s="17">
        <v>0.19890109738742401</v>
      </c>
      <c r="AM601" s="17">
        <v>0.17715018251221101</v>
      </c>
      <c r="AN601" s="17">
        <v>0.19160196829516399</v>
      </c>
      <c r="AO601" s="17"/>
      <c r="AP601" s="17">
        <v>0.18373737482042299</v>
      </c>
      <c r="AQ601" s="17">
        <v>0.20593549081956899</v>
      </c>
      <c r="AR601" s="17">
        <v>0.106699835476569</v>
      </c>
      <c r="AS601" s="17"/>
      <c r="AT601" s="17">
        <v>0.19248592514927801</v>
      </c>
      <c r="AU601" s="17">
        <v>0.185269113405962</v>
      </c>
      <c r="AV601" s="17"/>
      <c r="AW601" s="17">
        <v>0.16082023729934</v>
      </c>
      <c r="AX601" s="17">
        <v>0.19904370993547099</v>
      </c>
    </row>
    <row r="602" spans="2:50" x14ac:dyDescent="0.35">
      <c r="B602" t="s">
        <v>95</v>
      </c>
      <c r="C602" s="17">
        <v>0.24734974717136099</v>
      </c>
      <c r="D602" s="17">
        <v>0.25199709600107201</v>
      </c>
      <c r="E602" s="17">
        <v>0.24244308885633301</v>
      </c>
      <c r="F602" s="17"/>
      <c r="G602" s="17">
        <v>0.29206589840818098</v>
      </c>
      <c r="H602" s="17">
        <v>0.30001293245125299</v>
      </c>
      <c r="I602" s="17">
        <v>0.20557735821866699</v>
      </c>
      <c r="J602" s="17">
        <v>0.22317831256694201</v>
      </c>
      <c r="K602" s="17">
        <v>0.230755159337306</v>
      </c>
      <c r="L602" s="17">
        <v>0.24706535150449399</v>
      </c>
      <c r="M602" s="17"/>
      <c r="N602" s="17">
        <v>0.234059341734701</v>
      </c>
      <c r="O602" s="17">
        <v>0.25156775431033901</v>
      </c>
      <c r="P602" s="17">
        <v>0.26334206340558902</v>
      </c>
      <c r="Q602" s="17">
        <v>0.24619318909124499</v>
      </c>
      <c r="R602" s="17"/>
      <c r="S602" s="17">
        <v>0.22653590643514601</v>
      </c>
      <c r="T602" s="17">
        <v>0.23936764220214499</v>
      </c>
      <c r="U602" s="17">
        <v>0.230640198581893</v>
      </c>
      <c r="V602" s="17">
        <v>0.29838661636003599</v>
      </c>
      <c r="W602" s="17">
        <v>0.26563854644535301</v>
      </c>
      <c r="X602" s="17">
        <v>0.21365430799395599</v>
      </c>
      <c r="Y602" s="17">
        <v>0.256665639804941</v>
      </c>
      <c r="Z602" s="17">
        <v>0.19144223606579699</v>
      </c>
      <c r="AA602" s="17">
        <v>0.28128946048411702</v>
      </c>
      <c r="AB602" s="17" t="s">
        <v>74</v>
      </c>
      <c r="AC602" s="17" t="s">
        <v>74</v>
      </c>
      <c r="AD602" s="17" t="s">
        <v>74</v>
      </c>
      <c r="AE602" s="17"/>
      <c r="AF602" s="17">
        <v>0.268037084203745</v>
      </c>
      <c r="AG602" s="17">
        <v>0.210556231605636</v>
      </c>
      <c r="AH602" s="17">
        <v>0.24102497143973201</v>
      </c>
      <c r="AI602" s="17"/>
      <c r="AJ602" s="17">
        <v>0.24496510541483099</v>
      </c>
      <c r="AK602" s="17">
        <v>0.22983325847767699</v>
      </c>
      <c r="AL602" s="17">
        <v>0.18982983487136901</v>
      </c>
      <c r="AM602" s="17">
        <v>0.25252956247515201</v>
      </c>
      <c r="AN602" s="17">
        <v>0.22539341663522799</v>
      </c>
      <c r="AO602" s="17"/>
      <c r="AP602" s="17">
        <v>0.20537984696328701</v>
      </c>
      <c r="AQ602" s="17">
        <v>0.23316541338584601</v>
      </c>
      <c r="AR602" s="17">
        <v>0.34025969044330601</v>
      </c>
      <c r="AS602" s="17"/>
      <c r="AT602" s="17">
        <v>0.24176455093603</v>
      </c>
      <c r="AU602" s="17">
        <v>0.25789274421484998</v>
      </c>
      <c r="AV602" s="17"/>
      <c r="AW602" s="17">
        <v>0.210817030537712</v>
      </c>
      <c r="AX602" s="17">
        <v>0.258932659337403</v>
      </c>
    </row>
    <row r="603" spans="2:50" x14ac:dyDescent="0.35">
      <c r="B603" t="s">
        <v>94</v>
      </c>
      <c r="C603" s="17">
        <v>0.29391583749551398</v>
      </c>
      <c r="D603" s="17">
        <v>0.29959682744461702</v>
      </c>
      <c r="E603" s="17">
        <v>0.28973606784391698</v>
      </c>
      <c r="F603" s="17"/>
      <c r="G603" s="17">
        <v>0.29201666970211898</v>
      </c>
      <c r="H603" s="17">
        <v>0.26604527232727698</v>
      </c>
      <c r="I603" s="17">
        <v>0.33185597285495899</v>
      </c>
      <c r="J603" s="17">
        <v>0.32533031512417598</v>
      </c>
      <c r="K603" s="17">
        <v>0.25326883508132902</v>
      </c>
      <c r="L603" s="17">
        <v>0.29358141452409697</v>
      </c>
      <c r="M603" s="17"/>
      <c r="N603" s="17">
        <v>0.31333292016093101</v>
      </c>
      <c r="O603" s="17">
        <v>0.26542305188522702</v>
      </c>
      <c r="P603" s="17">
        <v>0.28853393468026201</v>
      </c>
      <c r="Q603" s="17">
        <v>0.30645510339531701</v>
      </c>
      <c r="R603" s="17"/>
      <c r="S603" s="17">
        <v>0.34690704452728799</v>
      </c>
      <c r="T603" s="17">
        <v>0.30412137950858198</v>
      </c>
      <c r="U603" s="17">
        <v>0.22062379804166701</v>
      </c>
      <c r="V603" s="17">
        <v>0.26729066389293898</v>
      </c>
      <c r="W603" s="17">
        <v>0.27102709650184098</v>
      </c>
      <c r="X603" s="17">
        <v>0.41401177026988401</v>
      </c>
      <c r="Y603" s="17">
        <v>0.22759656210475501</v>
      </c>
      <c r="Z603" s="17">
        <v>0.23767245130769901</v>
      </c>
      <c r="AA603" s="17">
        <v>0.28668540304894602</v>
      </c>
      <c r="AB603" s="17" t="s">
        <v>74</v>
      </c>
      <c r="AC603" s="17" t="s">
        <v>74</v>
      </c>
      <c r="AD603" s="17" t="s">
        <v>74</v>
      </c>
      <c r="AE603" s="17"/>
      <c r="AF603" s="17">
        <v>0.30689717973264802</v>
      </c>
      <c r="AG603" s="17">
        <v>0.27458377654048199</v>
      </c>
      <c r="AH603" s="17">
        <v>0.31849933408957198</v>
      </c>
      <c r="AI603" s="17"/>
      <c r="AJ603" s="17">
        <v>0.292087101379018</v>
      </c>
      <c r="AK603" s="17">
        <v>0.32226784316492302</v>
      </c>
      <c r="AL603" s="17">
        <v>0.31792308802501201</v>
      </c>
      <c r="AM603" s="17">
        <v>6.6779232866731902E-2</v>
      </c>
      <c r="AN603" s="17">
        <v>0.28266456431610498</v>
      </c>
      <c r="AO603" s="17"/>
      <c r="AP603" s="17">
        <v>0.29760354067897898</v>
      </c>
      <c r="AQ603" s="17">
        <v>0.312353180277186</v>
      </c>
      <c r="AR603" s="17">
        <v>0.33130254299746698</v>
      </c>
      <c r="AS603" s="17"/>
      <c r="AT603" s="17">
        <v>0.31160865592989601</v>
      </c>
      <c r="AU603" s="17">
        <v>0.25835469217722101</v>
      </c>
      <c r="AV603" s="17"/>
      <c r="AW603" s="17">
        <v>0.381350329901679</v>
      </c>
      <c r="AX603" s="17">
        <v>0.26619421865235599</v>
      </c>
    </row>
    <row r="604" spans="2:50" x14ac:dyDescent="0.35">
      <c r="B604" t="s">
        <v>93</v>
      </c>
      <c r="C604" s="17">
        <v>0.13469790537027501</v>
      </c>
      <c r="D604" s="17">
        <v>0.15344268748441001</v>
      </c>
      <c r="E604" s="17">
        <v>0.117703636564134</v>
      </c>
      <c r="F604" s="17"/>
      <c r="G604" s="17">
        <v>0.13933686132211801</v>
      </c>
      <c r="H604" s="17">
        <v>0.13461541004035299</v>
      </c>
      <c r="I604" s="17">
        <v>0.172050941327891</v>
      </c>
      <c r="J604" s="17">
        <v>0.115699916459491</v>
      </c>
      <c r="K604" s="17">
        <v>0.164206636252236</v>
      </c>
      <c r="L604" s="17">
        <v>9.9943327116801706E-2</v>
      </c>
      <c r="M604" s="17"/>
      <c r="N604" s="17">
        <v>0.15411264237439801</v>
      </c>
      <c r="O604" s="17">
        <v>0.116240437512171</v>
      </c>
      <c r="P604" s="17">
        <v>0.159207365599839</v>
      </c>
      <c r="Q604" s="17">
        <v>0.113045160879105</v>
      </c>
      <c r="R604" s="17"/>
      <c r="S604" s="17">
        <v>0.183825227963309</v>
      </c>
      <c r="T604" s="17">
        <v>0.12532805234237901</v>
      </c>
      <c r="U604" s="17">
        <v>0.14177131124657899</v>
      </c>
      <c r="V604" s="17">
        <v>7.4643834032411802E-2</v>
      </c>
      <c r="W604" s="17">
        <v>0.15176040554999601</v>
      </c>
      <c r="X604" s="17">
        <v>8.8074339294719403E-2</v>
      </c>
      <c r="Y604" s="17">
        <v>0.13955606539649301</v>
      </c>
      <c r="Z604" s="17">
        <v>0.17462150637977</v>
      </c>
      <c r="AA604" s="17">
        <v>0.140274219097656</v>
      </c>
      <c r="AB604" s="17" t="s">
        <v>74</v>
      </c>
      <c r="AC604" s="17" t="s">
        <v>74</v>
      </c>
      <c r="AD604" s="17" t="s">
        <v>74</v>
      </c>
      <c r="AE604" s="17"/>
      <c r="AF604" s="17">
        <v>0.121153919127056</v>
      </c>
      <c r="AG604" s="17">
        <v>0.14840106426619401</v>
      </c>
      <c r="AH604" s="17">
        <v>0.15963381030945301</v>
      </c>
      <c r="AI604" s="17"/>
      <c r="AJ604" s="17">
        <v>0.16465533459069501</v>
      </c>
      <c r="AK604" s="17">
        <v>0.11711321713319101</v>
      </c>
      <c r="AL604" s="17">
        <v>0.14465520959661299</v>
      </c>
      <c r="AM604" s="17">
        <v>0.28753632793884698</v>
      </c>
      <c r="AN604" s="17">
        <v>0.11346940035691</v>
      </c>
      <c r="AO604" s="17"/>
      <c r="AP604" s="17">
        <v>0.17545744517377099</v>
      </c>
      <c r="AQ604" s="17">
        <v>0.13256313516152399</v>
      </c>
      <c r="AR604" s="17">
        <v>0.111729673591083</v>
      </c>
      <c r="AS604" s="17"/>
      <c r="AT604" s="17">
        <v>0.14752859550832501</v>
      </c>
      <c r="AU604" s="17">
        <v>0.105844100471834</v>
      </c>
      <c r="AV604" s="17"/>
      <c r="AW604" s="17">
        <v>0.14282621105601701</v>
      </c>
      <c r="AX604" s="17">
        <v>0.13212077835941399</v>
      </c>
    </row>
    <row r="605" spans="2:50" x14ac:dyDescent="0.35">
      <c r="B605" t="s">
        <v>70</v>
      </c>
      <c r="C605" s="17">
        <v>6.5179886166338394E-2</v>
      </c>
      <c r="D605" s="17">
        <v>5.3203599719837701E-2</v>
      </c>
      <c r="E605" s="17">
        <v>7.6617800632434896E-2</v>
      </c>
      <c r="F605" s="17"/>
      <c r="G605" s="17">
        <v>5.92464119447959E-2</v>
      </c>
      <c r="H605" s="17">
        <v>3.7373499173948797E-2</v>
      </c>
      <c r="I605" s="17">
        <v>5.5250597729384301E-2</v>
      </c>
      <c r="J605" s="17">
        <v>6.1213463701338199E-2</v>
      </c>
      <c r="K605" s="17">
        <v>9.1228206969220793E-2</v>
      </c>
      <c r="L605" s="17">
        <v>8.0061764325114998E-2</v>
      </c>
      <c r="M605" s="17"/>
      <c r="N605" s="17">
        <v>7.8985450196389403E-2</v>
      </c>
      <c r="O605" s="17">
        <v>6.4485157628193707E-2</v>
      </c>
      <c r="P605" s="17">
        <v>4.8658561171393201E-2</v>
      </c>
      <c r="Q605" s="17">
        <v>6.2665399532821894E-2</v>
      </c>
      <c r="R605" s="17"/>
      <c r="S605" s="17">
        <v>3.6535985808020401E-2</v>
      </c>
      <c r="T605" s="17">
        <v>7.7210158834950804E-2</v>
      </c>
      <c r="U605" s="17">
        <v>9.0663862754631994E-2</v>
      </c>
      <c r="V605" s="17">
        <v>7.9469236623333994E-2</v>
      </c>
      <c r="W605" s="17">
        <v>1.47187327913979E-2</v>
      </c>
      <c r="X605" s="17">
        <v>5.7004975472086002E-2</v>
      </c>
      <c r="Y605" s="17">
        <v>0.10705394458607299</v>
      </c>
      <c r="Z605" s="17">
        <v>7.8760522234548699E-2</v>
      </c>
      <c r="AA605" s="17">
        <v>5.5923172585620601E-2</v>
      </c>
      <c r="AB605" s="17" t="s">
        <v>74</v>
      </c>
      <c r="AC605" s="17" t="s">
        <v>74</v>
      </c>
      <c r="AD605" s="17" t="s">
        <v>74</v>
      </c>
      <c r="AE605" s="17"/>
      <c r="AF605" s="17">
        <v>4.7322307062782898E-2</v>
      </c>
      <c r="AG605" s="17">
        <v>7.6668658586955998E-2</v>
      </c>
      <c r="AH605" s="17">
        <v>7.5630382078261699E-2</v>
      </c>
      <c r="AI605" s="17"/>
      <c r="AJ605" s="17">
        <v>4.9118082076249799E-2</v>
      </c>
      <c r="AK605" s="17">
        <v>5.2730173098415399E-2</v>
      </c>
      <c r="AL605" s="17">
        <v>8.3887317909833198E-2</v>
      </c>
      <c r="AM605" s="17">
        <v>0.21600469420705801</v>
      </c>
      <c r="AN605" s="17">
        <v>0.107059281094066</v>
      </c>
      <c r="AO605" s="17"/>
      <c r="AP605" s="17">
        <v>5.0798321812839498E-2</v>
      </c>
      <c r="AQ605" s="17">
        <v>5.3751108515526003E-2</v>
      </c>
      <c r="AR605" s="17">
        <v>5.8636345969461399E-2</v>
      </c>
      <c r="AS605" s="17"/>
      <c r="AT605" s="17">
        <v>4.6644478668648202E-2</v>
      </c>
      <c r="AU605" s="17">
        <v>0.104328517268789</v>
      </c>
      <c r="AV605" s="17"/>
      <c r="AW605" s="17">
        <v>4.35271220916435E-2</v>
      </c>
      <c r="AX605" s="17">
        <v>7.2045022064779293E-2</v>
      </c>
    </row>
    <row r="606" spans="2:50" x14ac:dyDescent="0.35">
      <c r="B606" t="s">
        <v>99</v>
      </c>
      <c r="C606" s="17">
        <v>0.25885662379651198</v>
      </c>
      <c r="D606" s="17">
        <v>0.24175978935006401</v>
      </c>
      <c r="E606" s="17">
        <v>0.27349940610318202</v>
      </c>
      <c r="F606" s="17"/>
      <c r="G606" s="17">
        <v>0.21733415862278599</v>
      </c>
      <c r="H606" s="17">
        <v>0.26195288600716798</v>
      </c>
      <c r="I606" s="17">
        <v>0.235265129869099</v>
      </c>
      <c r="J606" s="17">
        <v>0.27457799214805301</v>
      </c>
      <c r="K606" s="17">
        <v>0.26054116235990799</v>
      </c>
      <c r="L606" s="17">
        <v>0.27934814252949203</v>
      </c>
      <c r="M606" s="17"/>
      <c r="N606" s="17">
        <v>0.21950964553357999</v>
      </c>
      <c r="O606" s="17">
        <v>0.30228359866406901</v>
      </c>
      <c r="P606" s="17">
        <v>0.240258075142917</v>
      </c>
      <c r="Q606" s="17">
        <v>0.27164114710151099</v>
      </c>
      <c r="R606" s="17"/>
      <c r="S606" s="17">
        <v>0.206195835266237</v>
      </c>
      <c r="T606" s="17">
        <v>0.253972767111943</v>
      </c>
      <c r="U606" s="17">
        <v>0.31630082937522802</v>
      </c>
      <c r="V606" s="17">
        <v>0.28020964909127899</v>
      </c>
      <c r="W606" s="17">
        <v>0.29685521871141202</v>
      </c>
      <c r="X606" s="17">
        <v>0.22725460696935401</v>
      </c>
      <c r="Y606" s="17">
        <v>0.26912778810773702</v>
      </c>
      <c r="Z606" s="17">
        <v>0.31750328401218503</v>
      </c>
      <c r="AA606" s="17">
        <v>0.23582774478366</v>
      </c>
      <c r="AB606" s="17" t="s">
        <v>74</v>
      </c>
      <c r="AC606" s="17" t="s">
        <v>74</v>
      </c>
      <c r="AD606" s="17" t="s">
        <v>74</v>
      </c>
      <c r="AE606" s="17"/>
      <c r="AF606" s="17">
        <v>0.256589509873768</v>
      </c>
      <c r="AG606" s="17">
        <v>0.28979026900073301</v>
      </c>
      <c r="AH606" s="17">
        <v>0.205211502082981</v>
      </c>
      <c r="AI606" s="17"/>
      <c r="AJ606" s="17">
        <v>0.24917437653920699</v>
      </c>
      <c r="AK606" s="17">
        <v>0.27805550812579399</v>
      </c>
      <c r="AL606" s="17">
        <v>0.26370454959717199</v>
      </c>
      <c r="AM606" s="17">
        <v>0.17715018251221101</v>
      </c>
      <c r="AN606" s="17">
        <v>0.27141333759769098</v>
      </c>
      <c r="AO606" s="17"/>
      <c r="AP606" s="17">
        <v>0.27076084537112299</v>
      </c>
      <c r="AQ606" s="17">
        <v>0.26816716265991802</v>
      </c>
      <c r="AR606" s="17">
        <v>0.15807174699868301</v>
      </c>
      <c r="AS606" s="17"/>
      <c r="AT606" s="17">
        <v>0.252453718957101</v>
      </c>
      <c r="AU606" s="17">
        <v>0.273579945867306</v>
      </c>
      <c r="AV606" s="17"/>
      <c r="AW606" s="17">
        <v>0.221479306412949</v>
      </c>
      <c r="AX606" s="17">
        <v>0.27070732158604799</v>
      </c>
    </row>
    <row r="607" spans="2:50" x14ac:dyDescent="0.35">
      <c r="B607" t="s">
        <v>98</v>
      </c>
      <c r="C607" s="17">
        <v>0.42861374286578902</v>
      </c>
      <c r="D607" s="17">
        <v>0.453039514929026</v>
      </c>
      <c r="E607" s="17">
        <v>0.40743970440805</v>
      </c>
      <c r="F607" s="17"/>
      <c r="G607" s="17">
        <v>0.43135353102423701</v>
      </c>
      <c r="H607" s="17">
        <v>0.40066068236763003</v>
      </c>
      <c r="I607" s="17">
        <v>0.50390691418285005</v>
      </c>
      <c r="J607" s="17">
        <v>0.441030231583667</v>
      </c>
      <c r="K607" s="17">
        <v>0.417475471333565</v>
      </c>
      <c r="L607" s="17">
        <v>0.39352474164089901</v>
      </c>
      <c r="M607" s="17"/>
      <c r="N607" s="17">
        <v>0.46744556253532898</v>
      </c>
      <c r="O607" s="17">
        <v>0.38166348939739803</v>
      </c>
      <c r="P607" s="17">
        <v>0.44774130028010101</v>
      </c>
      <c r="Q607" s="17">
        <v>0.419500264274422</v>
      </c>
      <c r="R607" s="17"/>
      <c r="S607" s="17">
        <v>0.53073227249059696</v>
      </c>
      <c r="T607" s="17">
        <v>0.42944943185096102</v>
      </c>
      <c r="U607" s="17">
        <v>0.36239510928824598</v>
      </c>
      <c r="V607" s="17">
        <v>0.34193449792535102</v>
      </c>
      <c r="W607" s="17">
        <v>0.42278750205183702</v>
      </c>
      <c r="X607" s="17">
        <v>0.50208610956460398</v>
      </c>
      <c r="Y607" s="17">
        <v>0.367152627501248</v>
      </c>
      <c r="Z607" s="17">
        <v>0.41229395768747001</v>
      </c>
      <c r="AA607" s="17">
        <v>0.42695962214660199</v>
      </c>
      <c r="AB607" s="17" t="s">
        <v>74</v>
      </c>
      <c r="AC607" s="17" t="s">
        <v>74</v>
      </c>
      <c r="AD607" s="17" t="s">
        <v>74</v>
      </c>
      <c r="AE607" s="17"/>
      <c r="AF607" s="17">
        <v>0.42805109885970399</v>
      </c>
      <c r="AG607" s="17">
        <v>0.42298484080667498</v>
      </c>
      <c r="AH607" s="17">
        <v>0.47813314439902499</v>
      </c>
      <c r="AI607" s="17"/>
      <c r="AJ607" s="17">
        <v>0.45674243596971298</v>
      </c>
      <c r="AK607" s="17">
        <v>0.43938106029811402</v>
      </c>
      <c r="AL607" s="17">
        <v>0.462578297621626</v>
      </c>
      <c r="AM607" s="17">
        <v>0.35431556080557902</v>
      </c>
      <c r="AN607" s="17">
        <v>0.39613396467301498</v>
      </c>
      <c r="AO607" s="17"/>
      <c r="AP607" s="17">
        <v>0.47306098585275103</v>
      </c>
      <c r="AQ607" s="17">
        <v>0.44491631543871002</v>
      </c>
      <c r="AR607" s="17">
        <v>0.44303221658855002</v>
      </c>
      <c r="AS607" s="17"/>
      <c r="AT607" s="17">
        <v>0.45913725143822098</v>
      </c>
      <c r="AU607" s="17">
        <v>0.36419879264905403</v>
      </c>
      <c r="AV607" s="17"/>
      <c r="AW607" s="17">
        <v>0.52417654095769595</v>
      </c>
      <c r="AX607" s="17">
        <v>0.39831499701176998</v>
      </c>
    </row>
    <row r="608" spans="2:50" x14ac:dyDescent="0.35">
      <c r="B608" t="s">
        <v>100</v>
      </c>
      <c r="C608" s="17">
        <v>0.16975711906927701</v>
      </c>
      <c r="D608" s="17">
        <v>0.21127972557896299</v>
      </c>
      <c r="E608" s="17">
        <v>0.133940298304869</v>
      </c>
      <c r="F608" s="17"/>
      <c r="G608" s="17">
        <v>0.214019372401451</v>
      </c>
      <c r="H608" s="17">
        <v>0.13870779636046199</v>
      </c>
      <c r="I608" s="17">
        <v>0.26864178431375102</v>
      </c>
      <c r="J608" s="17">
        <v>0.16645223943561499</v>
      </c>
      <c r="K608" s="17">
        <v>0.15693430897365601</v>
      </c>
      <c r="L608" s="17">
        <v>0.114176599111407</v>
      </c>
      <c r="M608" s="17"/>
      <c r="N608" s="17">
        <v>0.247935917001749</v>
      </c>
      <c r="O608" s="17">
        <v>7.9379890733328906E-2</v>
      </c>
      <c r="P608" s="17">
        <v>0.20748322513718401</v>
      </c>
      <c r="Q608" s="17">
        <v>0.14785911717291</v>
      </c>
      <c r="R608" s="17"/>
      <c r="S608" s="17">
        <v>0.32453643722435999</v>
      </c>
      <c r="T608" s="17">
        <v>0.17547666473901699</v>
      </c>
      <c r="U608" s="17">
        <v>4.6094279913017497E-2</v>
      </c>
      <c r="V608" s="17">
        <v>6.1724848834071901E-2</v>
      </c>
      <c r="W608" s="17">
        <v>0.125932283340425</v>
      </c>
      <c r="X608" s="17">
        <v>0.27483150259525002</v>
      </c>
      <c r="Y608" s="17">
        <v>9.8024839393510796E-2</v>
      </c>
      <c r="Z608" s="17">
        <v>9.4790673675284598E-2</v>
      </c>
      <c r="AA608" s="17">
        <v>0.19113187736294199</v>
      </c>
      <c r="AB608" s="17" t="s">
        <v>74</v>
      </c>
      <c r="AC608" s="17" t="s">
        <v>74</v>
      </c>
      <c r="AD608" s="17" t="s">
        <v>74</v>
      </c>
      <c r="AE608" s="17"/>
      <c r="AF608" s="17">
        <v>0.171461588985936</v>
      </c>
      <c r="AG608" s="17">
        <v>0.13319457180594199</v>
      </c>
      <c r="AH608" s="17">
        <v>0.27292164231604399</v>
      </c>
      <c r="AI608" s="17"/>
      <c r="AJ608" s="17">
        <v>0.20756805943050599</v>
      </c>
      <c r="AK608" s="17">
        <v>0.16132555217232</v>
      </c>
      <c r="AL608" s="17">
        <v>0.19887374802445301</v>
      </c>
      <c r="AM608" s="17">
        <v>0.17716537829336801</v>
      </c>
      <c r="AN608" s="17">
        <v>0.124720627075324</v>
      </c>
      <c r="AO608" s="17"/>
      <c r="AP608" s="17">
        <v>0.20230014048162701</v>
      </c>
      <c r="AQ608" s="17">
        <v>0.176749152778792</v>
      </c>
      <c r="AR608" s="17">
        <v>0.28496046958986698</v>
      </c>
      <c r="AS608" s="17"/>
      <c r="AT608" s="17">
        <v>0.20668353248112101</v>
      </c>
      <c r="AU608" s="17">
        <v>9.06188467817476E-2</v>
      </c>
      <c r="AV608" s="17"/>
      <c r="AW608" s="17">
        <v>0.30269723454474701</v>
      </c>
      <c r="AX608" s="17">
        <v>0.12760767542572299</v>
      </c>
    </row>
    <row r="609" spans="2:50"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row>
    <row r="610" spans="2:50" x14ac:dyDescent="0.35">
      <c r="B610" s="6" t="s">
        <v>313</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row>
    <row r="611" spans="2:50" x14ac:dyDescent="0.35">
      <c r="B611" s="24" t="s">
        <v>76</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row>
    <row r="612" spans="2:50" x14ac:dyDescent="0.35">
      <c r="B612" t="s">
        <v>97</v>
      </c>
      <c r="C612" s="17">
        <v>3.5285236926257797E-2</v>
      </c>
      <c r="D612" s="17">
        <v>3.9295438414229097E-2</v>
      </c>
      <c r="E612" s="17">
        <v>3.1674343193751502E-2</v>
      </c>
      <c r="F612" s="17"/>
      <c r="G612" s="17">
        <v>1.7121634402946999E-2</v>
      </c>
      <c r="H612" s="17">
        <v>4.53135774072859E-2</v>
      </c>
      <c r="I612" s="17">
        <v>4.8025563931026902E-2</v>
      </c>
      <c r="J612" s="17">
        <v>3.2037343118661597E-2</v>
      </c>
      <c r="K612" s="17">
        <v>5.0196410897583803E-2</v>
      </c>
      <c r="L612" s="17">
        <v>1.9350643141536301E-2</v>
      </c>
      <c r="M612" s="17"/>
      <c r="N612" s="17">
        <v>3.1595418575182499E-2</v>
      </c>
      <c r="O612" s="17">
        <v>2.7691434441647199E-2</v>
      </c>
      <c r="P612" s="17">
        <v>3.7348170485902603E-2</v>
      </c>
      <c r="Q612" s="17">
        <v>4.1420276393949802E-2</v>
      </c>
      <c r="R612" s="17"/>
      <c r="S612" s="17">
        <v>3.7478794469233197E-2</v>
      </c>
      <c r="T612" s="17">
        <v>5.6127330520679801E-2</v>
      </c>
      <c r="U612" s="17">
        <v>1.6399209892811E-2</v>
      </c>
      <c r="V612" s="17">
        <v>3.0850006098913401E-2</v>
      </c>
      <c r="W612" s="17">
        <v>1.9856006679003599E-2</v>
      </c>
      <c r="X612" s="17">
        <v>6.0964604438892699E-2</v>
      </c>
      <c r="Y612" s="17">
        <v>3.0625399852183301E-2</v>
      </c>
      <c r="Z612" s="17">
        <v>1.68481092913066E-2</v>
      </c>
      <c r="AA612" s="17">
        <v>2.5064717643604899E-2</v>
      </c>
      <c r="AB612" s="17" t="s">
        <v>74</v>
      </c>
      <c r="AC612" s="17" t="s">
        <v>74</v>
      </c>
      <c r="AD612" s="17" t="s">
        <v>74</v>
      </c>
      <c r="AE612" s="17"/>
      <c r="AF612" s="17">
        <v>4.4329338941693303E-2</v>
      </c>
      <c r="AG612" s="17">
        <v>2.4667585362474601E-2</v>
      </c>
      <c r="AH612" s="17">
        <v>4.83205823731424E-2</v>
      </c>
      <c r="AI612" s="17"/>
      <c r="AJ612" s="17">
        <v>3.88430140191613E-2</v>
      </c>
      <c r="AK612" s="17">
        <v>1.9331113361183899E-2</v>
      </c>
      <c r="AL612" s="17">
        <v>4.5735717234641399E-2</v>
      </c>
      <c r="AM612" s="17">
        <v>0</v>
      </c>
      <c r="AN612" s="17">
        <v>7.2806367464695806E-2</v>
      </c>
      <c r="AO612" s="17"/>
      <c r="AP612" s="17">
        <v>5.0560870273904199E-2</v>
      </c>
      <c r="AQ612" s="17">
        <v>2.2968823518291399E-2</v>
      </c>
      <c r="AR612" s="17">
        <v>2.6802698122821499E-2</v>
      </c>
      <c r="AS612" s="17"/>
      <c r="AT612" s="17">
        <v>3.6288900336194897E-2</v>
      </c>
      <c r="AU612" s="17">
        <v>3.3362436129372799E-2</v>
      </c>
      <c r="AV612" s="17"/>
      <c r="AW612" s="17">
        <v>3.7061263440027199E-2</v>
      </c>
      <c r="AX612" s="17">
        <v>3.4722137299152502E-2</v>
      </c>
    </row>
    <row r="613" spans="2:50" x14ac:dyDescent="0.35">
      <c r="B613" t="s">
        <v>96</v>
      </c>
      <c r="C613" s="17">
        <v>7.8905526571997106E-2</v>
      </c>
      <c r="D613" s="17">
        <v>9.2332759591417901E-2</v>
      </c>
      <c r="E613" s="17">
        <v>6.6664789547180095E-2</v>
      </c>
      <c r="F613" s="17"/>
      <c r="G613" s="17">
        <v>9.0289223763030099E-2</v>
      </c>
      <c r="H613" s="17">
        <v>0.128836062016215</v>
      </c>
      <c r="I613" s="17">
        <v>5.61873820005451E-2</v>
      </c>
      <c r="J613" s="17">
        <v>7.3341309451510697E-2</v>
      </c>
      <c r="K613" s="17">
        <v>4.37801305371152E-2</v>
      </c>
      <c r="L613" s="17">
        <v>8.1475060872503197E-2</v>
      </c>
      <c r="M613" s="17"/>
      <c r="N613" s="17">
        <v>8.2297447686572503E-2</v>
      </c>
      <c r="O613" s="17">
        <v>6.4503013219479599E-2</v>
      </c>
      <c r="P613" s="17">
        <v>0.10506675463401299</v>
      </c>
      <c r="Q613" s="17">
        <v>6.8171123956788898E-2</v>
      </c>
      <c r="R613" s="17"/>
      <c r="S613" s="17">
        <v>0.13108597647947301</v>
      </c>
      <c r="T613" s="17">
        <v>5.8072092982398002E-2</v>
      </c>
      <c r="U613" s="17">
        <v>3.6876582530628699E-2</v>
      </c>
      <c r="V613" s="17">
        <v>6.5513908693615702E-2</v>
      </c>
      <c r="W613" s="17">
        <v>0.111301962623867</v>
      </c>
      <c r="X613" s="17">
        <v>8.8834816157909099E-2</v>
      </c>
      <c r="Y613" s="17">
        <v>2.95435730134526E-2</v>
      </c>
      <c r="Z613" s="17">
        <v>8.5645538503469107E-2</v>
      </c>
      <c r="AA613" s="17">
        <v>9.16810401579779E-2</v>
      </c>
      <c r="AB613" s="17" t="s">
        <v>74</v>
      </c>
      <c r="AC613" s="17" t="s">
        <v>74</v>
      </c>
      <c r="AD613" s="17" t="s">
        <v>74</v>
      </c>
      <c r="AE613" s="17"/>
      <c r="AF613" s="17">
        <v>7.9318100352994705E-2</v>
      </c>
      <c r="AG613" s="17">
        <v>9.2740338994748706E-2</v>
      </c>
      <c r="AH613" s="17">
        <v>5.1672863760621801E-2</v>
      </c>
      <c r="AI613" s="17"/>
      <c r="AJ613" s="17">
        <v>9.7695775090935105E-2</v>
      </c>
      <c r="AK613" s="17">
        <v>8.1841566770439494E-2</v>
      </c>
      <c r="AL613" s="17">
        <v>5.50023657875746E-2</v>
      </c>
      <c r="AM613" s="17">
        <v>6.7535115702916898E-2</v>
      </c>
      <c r="AN613" s="17">
        <v>3.9594111205631097E-2</v>
      </c>
      <c r="AO613" s="17"/>
      <c r="AP613" s="17">
        <v>0.10103858957018701</v>
      </c>
      <c r="AQ613" s="17">
        <v>7.1479510198919793E-2</v>
      </c>
      <c r="AR613" s="17">
        <v>6.3377349808591998E-2</v>
      </c>
      <c r="AS613" s="17"/>
      <c r="AT613" s="17">
        <v>8.1735894482288296E-2</v>
      </c>
      <c r="AU613" s="17">
        <v>7.3378583765169994E-2</v>
      </c>
      <c r="AV613" s="17"/>
      <c r="AW613" s="17">
        <v>7.3430083446569594E-2</v>
      </c>
      <c r="AX613" s="17">
        <v>8.0641547942320604E-2</v>
      </c>
    </row>
    <row r="614" spans="2:50" x14ac:dyDescent="0.35">
      <c r="B614" t="s">
        <v>95</v>
      </c>
      <c r="C614" s="17">
        <v>0.14756946257485401</v>
      </c>
      <c r="D614" s="17">
        <v>0.17149834804855299</v>
      </c>
      <c r="E614" s="17">
        <v>0.12578170849822801</v>
      </c>
      <c r="F614" s="17"/>
      <c r="G614" s="17">
        <v>0.159904807574168</v>
      </c>
      <c r="H614" s="17">
        <v>0.123843545963289</v>
      </c>
      <c r="I614" s="17">
        <v>0.157870898259135</v>
      </c>
      <c r="J614" s="17">
        <v>0.13603745612300699</v>
      </c>
      <c r="K614" s="17">
        <v>0.15165401993000799</v>
      </c>
      <c r="L614" s="17">
        <v>0.15753282259652901</v>
      </c>
      <c r="M614" s="17"/>
      <c r="N614" s="17">
        <v>0.15890843495881801</v>
      </c>
      <c r="O614" s="17">
        <v>0.12524494804358899</v>
      </c>
      <c r="P614" s="17">
        <v>0.16200179254243599</v>
      </c>
      <c r="Q614" s="17">
        <v>0.14759724131094401</v>
      </c>
      <c r="R614" s="17"/>
      <c r="S614" s="17">
        <v>0.16290882356792799</v>
      </c>
      <c r="T614" s="17">
        <v>0.16634549907412999</v>
      </c>
      <c r="U614" s="17">
        <v>9.7149085653752895E-2</v>
      </c>
      <c r="V614" s="17">
        <v>0.101832384458118</v>
      </c>
      <c r="W614" s="17">
        <v>0.16311860098599101</v>
      </c>
      <c r="X614" s="17">
        <v>0.129609161419314</v>
      </c>
      <c r="Y614" s="17">
        <v>0.195280411138502</v>
      </c>
      <c r="Z614" s="17">
        <v>0.12760950326169901</v>
      </c>
      <c r="AA614" s="17">
        <v>0.15958355012241399</v>
      </c>
      <c r="AB614" s="17" t="s">
        <v>74</v>
      </c>
      <c r="AC614" s="17" t="s">
        <v>74</v>
      </c>
      <c r="AD614" s="17" t="s">
        <v>74</v>
      </c>
      <c r="AE614" s="17"/>
      <c r="AF614" s="17">
        <v>0.166582305307899</v>
      </c>
      <c r="AG614" s="17">
        <v>0.124366038241934</v>
      </c>
      <c r="AH614" s="17">
        <v>0.146359860407373</v>
      </c>
      <c r="AI614" s="17"/>
      <c r="AJ614" s="17">
        <v>0.160155750580073</v>
      </c>
      <c r="AK614" s="17">
        <v>0.105488777884196</v>
      </c>
      <c r="AL614" s="17">
        <v>0.208367390441481</v>
      </c>
      <c r="AM614" s="17">
        <v>0.25151254721938199</v>
      </c>
      <c r="AN614" s="17">
        <v>0.15940252600861701</v>
      </c>
      <c r="AO614" s="17"/>
      <c r="AP614" s="17">
        <v>0.173954583416605</v>
      </c>
      <c r="AQ614" s="17">
        <v>0.127979016239367</v>
      </c>
      <c r="AR614" s="17">
        <v>0.224445629158979</v>
      </c>
      <c r="AS614" s="17"/>
      <c r="AT614" s="17">
        <v>0.153012819828518</v>
      </c>
      <c r="AU614" s="17">
        <v>0.13450940505630499</v>
      </c>
      <c r="AV614" s="17"/>
      <c r="AW614" s="17">
        <v>0.14131764882846701</v>
      </c>
      <c r="AX614" s="17">
        <v>0.149551636805942</v>
      </c>
    </row>
    <row r="615" spans="2:50" x14ac:dyDescent="0.35">
      <c r="B615" t="s">
        <v>94</v>
      </c>
      <c r="C615" s="17">
        <v>0.38318941793685601</v>
      </c>
      <c r="D615" s="17">
        <v>0.38429611488163201</v>
      </c>
      <c r="E615" s="17">
        <v>0.383625223881018</v>
      </c>
      <c r="F615" s="17"/>
      <c r="G615" s="17">
        <v>0.31229793143109003</v>
      </c>
      <c r="H615" s="17">
        <v>0.34348201319649901</v>
      </c>
      <c r="I615" s="17">
        <v>0.34600270379197001</v>
      </c>
      <c r="J615" s="17">
        <v>0.4151636455862</v>
      </c>
      <c r="K615" s="17">
        <v>0.40409265768317998</v>
      </c>
      <c r="L615" s="17">
        <v>0.43268229026511801</v>
      </c>
      <c r="M615" s="17"/>
      <c r="N615" s="17">
        <v>0.38004587561626102</v>
      </c>
      <c r="O615" s="17">
        <v>0.41438559185445401</v>
      </c>
      <c r="P615" s="17">
        <v>0.35250075291161798</v>
      </c>
      <c r="Q615" s="17">
        <v>0.38573490127326898</v>
      </c>
      <c r="R615" s="17"/>
      <c r="S615" s="17">
        <v>0.30853160893008402</v>
      </c>
      <c r="T615" s="17">
        <v>0.34097319427097</v>
      </c>
      <c r="U615" s="17">
        <v>0.51691322994692301</v>
      </c>
      <c r="V615" s="17">
        <v>0.44899550484072598</v>
      </c>
      <c r="W615" s="17">
        <v>0.366103480678169</v>
      </c>
      <c r="X615" s="17">
        <v>0.35735720211397398</v>
      </c>
      <c r="Y615" s="17">
        <v>0.40004542946834498</v>
      </c>
      <c r="Z615" s="17">
        <v>0.38745264166487298</v>
      </c>
      <c r="AA615" s="17">
        <v>0.38305765913180401</v>
      </c>
      <c r="AB615" s="17" t="s">
        <v>74</v>
      </c>
      <c r="AC615" s="17" t="s">
        <v>74</v>
      </c>
      <c r="AD615" s="17" t="s">
        <v>74</v>
      </c>
      <c r="AE615" s="17"/>
      <c r="AF615" s="17">
        <v>0.38963118029796201</v>
      </c>
      <c r="AG615" s="17">
        <v>0.39879971098609002</v>
      </c>
      <c r="AH615" s="17">
        <v>0.33636291975939098</v>
      </c>
      <c r="AI615" s="17"/>
      <c r="AJ615" s="17">
        <v>0.38817577569934397</v>
      </c>
      <c r="AK615" s="17">
        <v>0.39491158626578399</v>
      </c>
      <c r="AL615" s="17">
        <v>0.38684505128577301</v>
      </c>
      <c r="AM615" s="17">
        <v>0.282286638527461</v>
      </c>
      <c r="AN615" s="17">
        <v>0.36060666336482</v>
      </c>
      <c r="AO615" s="17"/>
      <c r="AP615" s="17">
        <v>0.374125940060964</v>
      </c>
      <c r="AQ615" s="17">
        <v>0.37643233077316202</v>
      </c>
      <c r="AR615" s="17">
        <v>0.38835045468149298</v>
      </c>
      <c r="AS615" s="17"/>
      <c r="AT615" s="17">
        <v>0.39866169525193601</v>
      </c>
      <c r="AU615" s="17">
        <v>0.35273182195133501</v>
      </c>
      <c r="AV615" s="17"/>
      <c r="AW615" s="17">
        <v>0.36130169928415901</v>
      </c>
      <c r="AX615" s="17">
        <v>0.39012904756285899</v>
      </c>
    </row>
    <row r="616" spans="2:50" x14ac:dyDescent="0.35">
      <c r="B616" t="s">
        <v>93</v>
      </c>
      <c r="C616" s="17">
        <v>0.29591838824615602</v>
      </c>
      <c r="D616" s="17">
        <v>0.25276860206222201</v>
      </c>
      <c r="E616" s="17">
        <v>0.33352739717888402</v>
      </c>
      <c r="F616" s="17"/>
      <c r="G616" s="17">
        <v>0.39269644358960898</v>
      </c>
      <c r="H616" s="17">
        <v>0.29974192900729502</v>
      </c>
      <c r="I616" s="17">
        <v>0.32961595253242598</v>
      </c>
      <c r="J616" s="17">
        <v>0.31137865386251101</v>
      </c>
      <c r="K616" s="17">
        <v>0.284842136842404</v>
      </c>
      <c r="L616" s="17">
        <v>0.22253603451526399</v>
      </c>
      <c r="M616" s="17"/>
      <c r="N616" s="17">
        <v>0.29123521031402699</v>
      </c>
      <c r="O616" s="17">
        <v>0.31752739449425499</v>
      </c>
      <c r="P616" s="17">
        <v>0.28754647319722298</v>
      </c>
      <c r="Q616" s="17">
        <v>0.28549536864142999</v>
      </c>
      <c r="R616" s="17"/>
      <c r="S616" s="17">
        <v>0.32202087200167301</v>
      </c>
      <c r="T616" s="17">
        <v>0.33430906388696902</v>
      </c>
      <c r="U616" s="17">
        <v>0.27409627711110202</v>
      </c>
      <c r="V616" s="17">
        <v>0.28800868620894998</v>
      </c>
      <c r="W616" s="17">
        <v>0.295876965677215</v>
      </c>
      <c r="X616" s="17">
        <v>0.27426819678124398</v>
      </c>
      <c r="Y616" s="17">
        <v>0.26025204662677398</v>
      </c>
      <c r="Z616" s="17">
        <v>0.32318774382951398</v>
      </c>
      <c r="AA616" s="17">
        <v>0.27452674336799199</v>
      </c>
      <c r="AB616" s="17" t="s">
        <v>74</v>
      </c>
      <c r="AC616" s="17" t="s">
        <v>74</v>
      </c>
      <c r="AD616" s="17" t="s">
        <v>74</v>
      </c>
      <c r="AE616" s="17"/>
      <c r="AF616" s="17">
        <v>0.24931127326198901</v>
      </c>
      <c r="AG616" s="17">
        <v>0.32047534762746599</v>
      </c>
      <c r="AH616" s="17">
        <v>0.33559297610220201</v>
      </c>
      <c r="AI616" s="17"/>
      <c r="AJ616" s="17">
        <v>0.25489323423181398</v>
      </c>
      <c r="AK616" s="17">
        <v>0.35558445882667999</v>
      </c>
      <c r="AL616" s="17">
        <v>0.23248937221966801</v>
      </c>
      <c r="AM616" s="17">
        <v>0.28543284085565401</v>
      </c>
      <c r="AN616" s="17">
        <v>0.288512903978763</v>
      </c>
      <c r="AO616" s="17"/>
      <c r="AP616" s="17">
        <v>0.23223629162138901</v>
      </c>
      <c r="AQ616" s="17">
        <v>0.35775760753860503</v>
      </c>
      <c r="AR616" s="17">
        <v>0.26205779634655602</v>
      </c>
      <c r="AS616" s="17"/>
      <c r="AT616" s="17">
        <v>0.27927814311461202</v>
      </c>
      <c r="AU616" s="17">
        <v>0.32960246605882398</v>
      </c>
      <c r="AV616" s="17"/>
      <c r="AW616" s="17">
        <v>0.313725409110167</v>
      </c>
      <c r="AX616" s="17">
        <v>0.29027256779773197</v>
      </c>
    </row>
    <row r="617" spans="2:50" x14ac:dyDescent="0.35">
      <c r="B617" t="s">
        <v>70</v>
      </c>
      <c r="C617" s="17">
        <v>5.913196774388E-2</v>
      </c>
      <c r="D617" s="17">
        <v>5.9808737001945798E-2</v>
      </c>
      <c r="E617" s="17">
        <v>5.8726537700937803E-2</v>
      </c>
      <c r="F617" s="17"/>
      <c r="G617" s="17">
        <v>2.76899592391548E-2</v>
      </c>
      <c r="H617" s="17">
        <v>5.8782872409416598E-2</v>
      </c>
      <c r="I617" s="17">
        <v>6.2297499484898003E-2</v>
      </c>
      <c r="J617" s="17">
        <v>3.2041591858108898E-2</v>
      </c>
      <c r="K617" s="17">
        <v>6.5434644109708895E-2</v>
      </c>
      <c r="L617" s="17">
        <v>8.6423148609050093E-2</v>
      </c>
      <c r="M617" s="17"/>
      <c r="N617" s="17">
        <v>5.5917612849139403E-2</v>
      </c>
      <c r="O617" s="17">
        <v>5.06476179465759E-2</v>
      </c>
      <c r="P617" s="17">
        <v>5.5536056228806599E-2</v>
      </c>
      <c r="Q617" s="17">
        <v>7.1581088423618003E-2</v>
      </c>
      <c r="R617" s="17"/>
      <c r="S617" s="17">
        <v>3.7973924551609001E-2</v>
      </c>
      <c r="T617" s="17">
        <v>4.4172819264852899E-2</v>
      </c>
      <c r="U617" s="17">
        <v>5.8565614864783198E-2</v>
      </c>
      <c r="V617" s="17">
        <v>6.4799509699677196E-2</v>
      </c>
      <c r="W617" s="17">
        <v>4.3742983355755001E-2</v>
      </c>
      <c r="X617" s="17">
        <v>8.8966019088665194E-2</v>
      </c>
      <c r="Y617" s="17">
        <v>8.4253139900743595E-2</v>
      </c>
      <c r="Z617" s="17">
        <v>5.9256463449138499E-2</v>
      </c>
      <c r="AA617" s="17">
        <v>6.6086289576207102E-2</v>
      </c>
      <c r="AB617" s="17" t="s">
        <v>74</v>
      </c>
      <c r="AC617" s="17" t="s">
        <v>74</v>
      </c>
      <c r="AD617" s="17" t="s">
        <v>74</v>
      </c>
      <c r="AE617" s="17"/>
      <c r="AF617" s="17">
        <v>7.0827801837461707E-2</v>
      </c>
      <c r="AG617" s="17">
        <v>3.8950978787287399E-2</v>
      </c>
      <c r="AH617" s="17">
        <v>8.1690797597270506E-2</v>
      </c>
      <c r="AI617" s="17"/>
      <c r="AJ617" s="17">
        <v>6.0236450378671702E-2</v>
      </c>
      <c r="AK617" s="17">
        <v>4.2842496891716E-2</v>
      </c>
      <c r="AL617" s="17">
        <v>7.1560103030861896E-2</v>
      </c>
      <c r="AM617" s="17">
        <v>0.11323285769458501</v>
      </c>
      <c r="AN617" s="17">
        <v>7.9077427977472498E-2</v>
      </c>
      <c r="AO617" s="17"/>
      <c r="AP617" s="17">
        <v>6.8083725056950095E-2</v>
      </c>
      <c r="AQ617" s="17">
        <v>4.3382711731654901E-2</v>
      </c>
      <c r="AR617" s="17">
        <v>3.49660718815588E-2</v>
      </c>
      <c r="AS617" s="17"/>
      <c r="AT617" s="17">
        <v>5.1022546986450701E-2</v>
      </c>
      <c r="AU617" s="17">
        <v>7.6415287038993404E-2</v>
      </c>
      <c r="AV617" s="17"/>
      <c r="AW617" s="17">
        <v>7.31638958906103E-2</v>
      </c>
      <c r="AX617" s="17">
        <v>5.4683062591994902E-2</v>
      </c>
    </row>
    <row r="618" spans="2:50" x14ac:dyDescent="0.35">
      <c r="B618" t="s">
        <v>99</v>
      </c>
      <c r="C618" s="17">
        <v>0.11419076349825499</v>
      </c>
      <c r="D618" s="17">
        <v>0.13162819800564701</v>
      </c>
      <c r="E618" s="17">
        <v>9.8339132740931604E-2</v>
      </c>
      <c r="F618" s="17"/>
      <c r="G618" s="17">
        <v>0.10741085816597699</v>
      </c>
      <c r="H618" s="17">
        <v>0.17414963942350101</v>
      </c>
      <c r="I618" s="17">
        <v>0.104212945931572</v>
      </c>
      <c r="J618" s="17">
        <v>0.105378652570172</v>
      </c>
      <c r="K618" s="17">
        <v>9.3976541434698996E-2</v>
      </c>
      <c r="L618" s="17">
        <v>0.10082570401403899</v>
      </c>
      <c r="M618" s="17"/>
      <c r="N618" s="17">
        <v>0.113892866261755</v>
      </c>
      <c r="O618" s="17">
        <v>9.2194447661126694E-2</v>
      </c>
      <c r="P618" s="17">
        <v>0.14241492511991599</v>
      </c>
      <c r="Q618" s="17">
        <v>0.109591400350739</v>
      </c>
      <c r="R618" s="17"/>
      <c r="S618" s="17">
        <v>0.168564770948707</v>
      </c>
      <c r="T618" s="17">
        <v>0.114199423503078</v>
      </c>
      <c r="U618" s="17">
        <v>5.3275792423439702E-2</v>
      </c>
      <c r="V618" s="17">
        <v>9.6363914792528996E-2</v>
      </c>
      <c r="W618" s="17">
        <v>0.13115796930287099</v>
      </c>
      <c r="X618" s="17">
        <v>0.14979942059680201</v>
      </c>
      <c r="Y618" s="17">
        <v>6.0168972865636002E-2</v>
      </c>
      <c r="Z618" s="17">
        <v>0.102493647794776</v>
      </c>
      <c r="AA618" s="17">
        <v>0.116745757801583</v>
      </c>
      <c r="AB618" s="17" t="s">
        <v>74</v>
      </c>
      <c r="AC618" s="17" t="s">
        <v>74</v>
      </c>
      <c r="AD618" s="17" t="s">
        <v>74</v>
      </c>
      <c r="AE618" s="17"/>
      <c r="AF618" s="17">
        <v>0.12364743929468799</v>
      </c>
      <c r="AG618" s="17">
        <v>0.117407924357223</v>
      </c>
      <c r="AH618" s="17">
        <v>9.9993446133764194E-2</v>
      </c>
      <c r="AI618" s="17"/>
      <c r="AJ618" s="17">
        <v>0.13653878911009601</v>
      </c>
      <c r="AK618" s="17">
        <v>0.10117268013162301</v>
      </c>
      <c r="AL618" s="17">
        <v>0.100738083022216</v>
      </c>
      <c r="AM618" s="17">
        <v>6.7535115702916898E-2</v>
      </c>
      <c r="AN618" s="17">
        <v>0.112400478670327</v>
      </c>
      <c r="AO618" s="17"/>
      <c r="AP618" s="17">
        <v>0.15159945984409201</v>
      </c>
      <c r="AQ618" s="17">
        <v>9.4448333717211203E-2</v>
      </c>
      <c r="AR618" s="17">
        <v>9.0180047931413501E-2</v>
      </c>
      <c r="AS618" s="17"/>
      <c r="AT618" s="17">
        <v>0.11802479481848301</v>
      </c>
      <c r="AU618" s="17">
        <v>0.106741019894543</v>
      </c>
      <c r="AV618" s="17"/>
      <c r="AW618" s="17">
        <v>0.11049134688659699</v>
      </c>
      <c r="AX618" s="17">
        <v>0.115363685241473</v>
      </c>
    </row>
    <row r="619" spans="2:50" x14ac:dyDescent="0.35">
      <c r="B619" t="s">
        <v>98</v>
      </c>
      <c r="C619" s="17">
        <v>0.67910780618301103</v>
      </c>
      <c r="D619" s="17">
        <v>0.63706471694385403</v>
      </c>
      <c r="E619" s="17">
        <v>0.71715262105990296</v>
      </c>
      <c r="F619" s="17"/>
      <c r="G619" s="17">
        <v>0.70499437502069995</v>
      </c>
      <c r="H619" s="17">
        <v>0.64322394220379397</v>
      </c>
      <c r="I619" s="17">
        <v>0.67561865632439599</v>
      </c>
      <c r="J619" s="17">
        <v>0.72654229944871096</v>
      </c>
      <c r="K619" s="17">
        <v>0.68893479452558404</v>
      </c>
      <c r="L619" s="17">
        <v>0.655218324780382</v>
      </c>
      <c r="M619" s="17"/>
      <c r="N619" s="17">
        <v>0.67128108593028801</v>
      </c>
      <c r="O619" s="17">
        <v>0.73191298634870905</v>
      </c>
      <c r="P619" s="17">
        <v>0.64004722610884202</v>
      </c>
      <c r="Q619" s="17">
        <v>0.67123026991469903</v>
      </c>
      <c r="R619" s="17"/>
      <c r="S619" s="17">
        <v>0.63055248093175598</v>
      </c>
      <c r="T619" s="17">
        <v>0.67528225815793896</v>
      </c>
      <c r="U619" s="17">
        <v>0.79100950705802398</v>
      </c>
      <c r="V619" s="17">
        <v>0.73700419104967596</v>
      </c>
      <c r="W619" s="17">
        <v>0.661980446355384</v>
      </c>
      <c r="X619" s="17">
        <v>0.63162539889521896</v>
      </c>
      <c r="Y619" s="17">
        <v>0.66029747609511902</v>
      </c>
      <c r="Z619" s="17">
        <v>0.71064038549438602</v>
      </c>
      <c r="AA619" s="17">
        <v>0.65758440249979599</v>
      </c>
      <c r="AB619" s="17" t="s">
        <v>74</v>
      </c>
      <c r="AC619" s="17" t="s">
        <v>74</v>
      </c>
      <c r="AD619" s="17" t="s">
        <v>74</v>
      </c>
      <c r="AE619" s="17"/>
      <c r="AF619" s="17">
        <v>0.63894245355995105</v>
      </c>
      <c r="AG619" s="17">
        <v>0.71927505861355601</v>
      </c>
      <c r="AH619" s="17">
        <v>0.67195589586159199</v>
      </c>
      <c r="AI619" s="17"/>
      <c r="AJ619" s="17">
        <v>0.64306900993115801</v>
      </c>
      <c r="AK619" s="17">
        <v>0.75049604509246404</v>
      </c>
      <c r="AL619" s="17">
        <v>0.61933442350544099</v>
      </c>
      <c r="AM619" s="17">
        <v>0.56771947938311595</v>
      </c>
      <c r="AN619" s="17">
        <v>0.649119567343584</v>
      </c>
      <c r="AO619" s="17"/>
      <c r="AP619" s="17">
        <v>0.60636223168235404</v>
      </c>
      <c r="AQ619" s="17">
        <v>0.73418993831176704</v>
      </c>
      <c r="AR619" s="17">
        <v>0.650408251028049</v>
      </c>
      <c r="AS619" s="17"/>
      <c r="AT619" s="17">
        <v>0.67793983836654803</v>
      </c>
      <c r="AU619" s="17">
        <v>0.68233428801015905</v>
      </c>
      <c r="AV619" s="17"/>
      <c r="AW619" s="17">
        <v>0.675027108394326</v>
      </c>
      <c r="AX619" s="17">
        <v>0.68040161536058996</v>
      </c>
    </row>
    <row r="620" spans="2:50" x14ac:dyDescent="0.35">
      <c r="B620" t="s">
        <v>100</v>
      </c>
      <c r="C620" s="17">
        <v>0.56491704268475695</v>
      </c>
      <c r="D620" s="17">
        <v>0.50543651893820696</v>
      </c>
      <c r="E620" s="17">
        <v>0.61881348831897098</v>
      </c>
      <c r="F620" s="17"/>
      <c r="G620" s="17">
        <v>0.597583516854723</v>
      </c>
      <c r="H620" s="17">
        <v>0.469074302780293</v>
      </c>
      <c r="I620" s="17">
        <v>0.57140571039282395</v>
      </c>
      <c r="J620" s="17">
        <v>0.62116364687853898</v>
      </c>
      <c r="K620" s="17">
        <v>0.59495825309088501</v>
      </c>
      <c r="L620" s="17">
        <v>0.55439262076634199</v>
      </c>
      <c r="M620" s="17"/>
      <c r="N620" s="17">
        <v>0.55738821966853302</v>
      </c>
      <c r="O620" s="17">
        <v>0.63971853868758199</v>
      </c>
      <c r="P620" s="17">
        <v>0.49763230098892602</v>
      </c>
      <c r="Q620" s="17">
        <v>0.56163886956396103</v>
      </c>
      <c r="R620" s="17"/>
      <c r="S620" s="17">
        <v>0.461987709983049</v>
      </c>
      <c r="T620" s="17">
        <v>0.56108283465486097</v>
      </c>
      <c r="U620" s="17">
        <v>0.73773371463458404</v>
      </c>
      <c r="V620" s="17">
        <v>0.64064027625714703</v>
      </c>
      <c r="W620" s="17">
        <v>0.53082247705251295</v>
      </c>
      <c r="X620" s="17">
        <v>0.481825978298417</v>
      </c>
      <c r="Y620" s="17">
        <v>0.60012850322948297</v>
      </c>
      <c r="Z620" s="17">
        <v>0.60814673769961103</v>
      </c>
      <c r="AA620" s="17">
        <v>0.54083864469821297</v>
      </c>
      <c r="AB620" s="17" t="s">
        <v>74</v>
      </c>
      <c r="AC620" s="17" t="s">
        <v>74</v>
      </c>
      <c r="AD620" s="17" t="s">
        <v>74</v>
      </c>
      <c r="AE620" s="17"/>
      <c r="AF620" s="17">
        <v>0.51529501426526303</v>
      </c>
      <c r="AG620" s="17">
        <v>0.60186713425633198</v>
      </c>
      <c r="AH620" s="17">
        <v>0.57196244972782795</v>
      </c>
      <c r="AI620" s="17"/>
      <c r="AJ620" s="17">
        <v>0.50653022082106203</v>
      </c>
      <c r="AK620" s="17">
        <v>0.64932336496084098</v>
      </c>
      <c r="AL620" s="17">
        <v>0.518596340483225</v>
      </c>
      <c r="AM620" s="17">
        <v>0.50018436368019903</v>
      </c>
      <c r="AN620" s="17">
        <v>0.53671908867325702</v>
      </c>
      <c r="AO620" s="17"/>
      <c r="AP620" s="17">
        <v>0.45476277183826203</v>
      </c>
      <c r="AQ620" s="17">
        <v>0.63974160459455598</v>
      </c>
      <c r="AR620" s="17">
        <v>0.56022820309663501</v>
      </c>
      <c r="AS620" s="17"/>
      <c r="AT620" s="17">
        <v>0.55991504354806498</v>
      </c>
      <c r="AU620" s="17">
        <v>0.57559326811561595</v>
      </c>
      <c r="AV620" s="17"/>
      <c r="AW620" s="17">
        <v>0.56453576150772899</v>
      </c>
      <c r="AX620" s="17">
        <v>0.56503793011911696</v>
      </c>
    </row>
    <row r="621" spans="2:50" x14ac:dyDescent="0.35">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row>
    <row r="622" spans="2:50" x14ac:dyDescent="0.35">
      <c r="B622" s="6" t="s">
        <v>314</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row>
    <row r="623" spans="2:50" x14ac:dyDescent="0.35">
      <c r="B623" s="24" t="s">
        <v>76</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row>
    <row r="624" spans="2:50" x14ac:dyDescent="0.35">
      <c r="B624" t="s">
        <v>97</v>
      </c>
      <c r="C624" s="17">
        <v>4.9867753570497497E-2</v>
      </c>
      <c r="D624" s="17">
        <v>5.3961185447858898E-2</v>
      </c>
      <c r="E624" s="17">
        <v>4.6235036789987603E-2</v>
      </c>
      <c r="F624" s="17"/>
      <c r="G624" s="17">
        <v>5.25592800789971E-2</v>
      </c>
      <c r="H624" s="17">
        <v>7.8070280361159095E-2</v>
      </c>
      <c r="I624" s="17">
        <v>3.9813930034603498E-2</v>
      </c>
      <c r="J624" s="17">
        <v>5.2096149264497502E-2</v>
      </c>
      <c r="K624" s="17">
        <v>4.6300624584210102E-2</v>
      </c>
      <c r="L624" s="17">
        <v>3.6068818971566198E-2</v>
      </c>
      <c r="M624" s="17"/>
      <c r="N624" s="17">
        <v>5.4043755229668797E-2</v>
      </c>
      <c r="O624" s="17">
        <v>4.0431036770127701E-2</v>
      </c>
      <c r="P624" s="17">
        <v>5.9395158719706201E-2</v>
      </c>
      <c r="Q624" s="17">
        <v>4.7388917689534897E-2</v>
      </c>
      <c r="R624" s="17"/>
      <c r="S624" s="17">
        <v>3.4706092820898697E-2</v>
      </c>
      <c r="T624" s="17">
        <v>5.5831871069764998E-2</v>
      </c>
      <c r="U624" s="17">
        <v>5.6246740843810303E-2</v>
      </c>
      <c r="V624" s="17">
        <v>4.4282307524985E-2</v>
      </c>
      <c r="W624" s="17">
        <v>7.2666454193189206E-2</v>
      </c>
      <c r="X624" s="17">
        <v>4.5809020801894501E-2</v>
      </c>
      <c r="Y624" s="17">
        <v>3.7811334809136003E-2</v>
      </c>
      <c r="Z624" s="17">
        <v>4.5133988370304599E-2</v>
      </c>
      <c r="AA624" s="17">
        <v>5.9420104472491297E-2</v>
      </c>
      <c r="AB624" s="17" t="s">
        <v>74</v>
      </c>
      <c r="AC624" s="17" t="s">
        <v>74</v>
      </c>
      <c r="AD624" s="17" t="s">
        <v>74</v>
      </c>
      <c r="AE624" s="17"/>
      <c r="AF624" s="17">
        <v>5.7595610949252397E-2</v>
      </c>
      <c r="AG624" s="17">
        <v>4.9687204779942297E-2</v>
      </c>
      <c r="AH624" s="17">
        <v>2.7851019940123699E-2</v>
      </c>
      <c r="AI624" s="17"/>
      <c r="AJ624" s="17">
        <v>5.0390734223970897E-2</v>
      </c>
      <c r="AK624" s="17">
        <v>5.8144696683739797E-2</v>
      </c>
      <c r="AL624" s="17">
        <v>3.09804032825414E-2</v>
      </c>
      <c r="AM624" s="17">
        <v>0.10139565938282601</v>
      </c>
      <c r="AN624" s="17">
        <v>4.0426942494555099E-2</v>
      </c>
      <c r="AO624" s="17"/>
      <c r="AP624" s="17">
        <v>5.4331258458422398E-2</v>
      </c>
      <c r="AQ624" s="17">
        <v>5.9547511024391403E-2</v>
      </c>
      <c r="AR624" s="17">
        <v>3.11771682054762E-2</v>
      </c>
      <c r="AS624" s="17"/>
      <c r="AT624" s="17">
        <v>5.2518651344718101E-2</v>
      </c>
      <c r="AU624" s="17">
        <v>4.4569260062795803E-2</v>
      </c>
      <c r="AV624" s="17"/>
      <c r="AW624" s="17">
        <v>5.2214301507479799E-2</v>
      </c>
      <c r="AX624" s="17">
        <v>4.9123766778602598E-2</v>
      </c>
    </row>
    <row r="625" spans="2:50" x14ac:dyDescent="0.35">
      <c r="B625" t="s">
        <v>96</v>
      </c>
      <c r="C625" s="17">
        <v>8.5519929548738896E-2</v>
      </c>
      <c r="D625" s="17">
        <v>0.104597629027376</v>
      </c>
      <c r="E625" s="17">
        <v>6.8026045053611095E-2</v>
      </c>
      <c r="F625" s="17"/>
      <c r="G625" s="17">
        <v>4.99502501495716E-2</v>
      </c>
      <c r="H625" s="17">
        <v>0.116542621414689</v>
      </c>
      <c r="I625" s="17">
        <v>0.111615835682006</v>
      </c>
      <c r="J625" s="17">
        <v>9.1440666077974506E-2</v>
      </c>
      <c r="K625" s="17">
        <v>9.3282208980299805E-2</v>
      </c>
      <c r="L625" s="17">
        <v>5.10655162700051E-2</v>
      </c>
      <c r="M625" s="17"/>
      <c r="N625" s="17">
        <v>7.6321124066373397E-2</v>
      </c>
      <c r="O625" s="17">
        <v>7.7530081333027107E-2</v>
      </c>
      <c r="P625" s="17">
        <v>0.12792813727257299</v>
      </c>
      <c r="Q625" s="17">
        <v>6.3205373524282099E-2</v>
      </c>
      <c r="R625" s="17"/>
      <c r="S625" s="17">
        <v>0.103208215715475</v>
      </c>
      <c r="T625" s="17">
        <v>7.8302736497336003E-2</v>
      </c>
      <c r="U625" s="17">
        <v>5.1610478883423197E-2</v>
      </c>
      <c r="V625" s="17">
        <v>5.8702945014575798E-2</v>
      </c>
      <c r="W625" s="17">
        <v>5.3214187455863302E-2</v>
      </c>
      <c r="X625" s="17">
        <v>0.151662031188491</v>
      </c>
      <c r="Y625" s="17">
        <v>6.5350640904568699E-2</v>
      </c>
      <c r="Z625" s="17">
        <v>0.12964408959092499</v>
      </c>
      <c r="AA625" s="17">
        <v>8.9324071467340699E-2</v>
      </c>
      <c r="AB625" s="17" t="s">
        <v>74</v>
      </c>
      <c r="AC625" s="17" t="s">
        <v>74</v>
      </c>
      <c r="AD625" s="17" t="s">
        <v>74</v>
      </c>
      <c r="AE625" s="17"/>
      <c r="AF625" s="17">
        <v>0.105917481460472</v>
      </c>
      <c r="AG625" s="17">
        <v>7.15019687711686E-2</v>
      </c>
      <c r="AH625" s="17">
        <v>8.8429393035474396E-2</v>
      </c>
      <c r="AI625" s="17"/>
      <c r="AJ625" s="17">
        <v>9.4370385274797602E-2</v>
      </c>
      <c r="AK625" s="17">
        <v>8.8583125933560006E-2</v>
      </c>
      <c r="AL625" s="17">
        <v>1.01028377476001E-2</v>
      </c>
      <c r="AM625" s="17">
        <v>0.130959543943441</v>
      </c>
      <c r="AN625" s="17">
        <v>9.6921120337615504E-2</v>
      </c>
      <c r="AO625" s="17"/>
      <c r="AP625" s="17">
        <v>9.3260160659461494E-2</v>
      </c>
      <c r="AQ625" s="17">
        <v>7.8423472058838095E-2</v>
      </c>
      <c r="AR625" s="17">
        <v>9.9100185789767703E-2</v>
      </c>
      <c r="AS625" s="17"/>
      <c r="AT625" s="17">
        <v>8.4983236794243203E-2</v>
      </c>
      <c r="AU625" s="17">
        <v>8.46685997456397E-2</v>
      </c>
      <c r="AV625" s="17"/>
      <c r="AW625" s="17">
        <v>9.2105302205593806E-2</v>
      </c>
      <c r="AX625" s="17">
        <v>8.34319985079153E-2</v>
      </c>
    </row>
    <row r="626" spans="2:50" x14ac:dyDescent="0.35">
      <c r="B626" t="s">
        <v>95</v>
      </c>
      <c r="C626" s="17">
        <v>0.13577551220348899</v>
      </c>
      <c r="D626" s="17">
        <v>0.13242855258714301</v>
      </c>
      <c r="E626" s="17">
        <v>0.13942289516749901</v>
      </c>
      <c r="F626" s="17"/>
      <c r="G626" s="17">
        <v>0.14472846494910899</v>
      </c>
      <c r="H626" s="17">
        <v>0.10809705251645201</v>
      </c>
      <c r="I626" s="17">
        <v>0.15070291994902801</v>
      </c>
      <c r="J626" s="17">
        <v>0.104018580351019</v>
      </c>
      <c r="K626" s="17">
        <v>0.13723083734882999</v>
      </c>
      <c r="L626" s="17">
        <v>0.16320611449837999</v>
      </c>
      <c r="M626" s="17"/>
      <c r="N626" s="17">
        <v>0.136150001997322</v>
      </c>
      <c r="O626" s="17">
        <v>0.138374655473989</v>
      </c>
      <c r="P626" s="17">
        <v>0.118661166910505</v>
      </c>
      <c r="Q626" s="17">
        <v>0.14930620156313601</v>
      </c>
      <c r="R626" s="17"/>
      <c r="S626" s="17">
        <v>0.11939232568554201</v>
      </c>
      <c r="T626" s="17">
        <v>0.107341155745176</v>
      </c>
      <c r="U626" s="17">
        <v>0.142903602256718</v>
      </c>
      <c r="V626" s="17">
        <v>0.138402074271676</v>
      </c>
      <c r="W626" s="17">
        <v>0.16104428033405099</v>
      </c>
      <c r="X626" s="17">
        <v>0.110403053262076</v>
      </c>
      <c r="Y626" s="17">
        <v>0.137749682498785</v>
      </c>
      <c r="Z626" s="17">
        <v>0.216583265332431</v>
      </c>
      <c r="AA626" s="17">
        <v>0.155297554848671</v>
      </c>
      <c r="AB626" s="17" t="s">
        <v>74</v>
      </c>
      <c r="AC626" s="17" t="s">
        <v>74</v>
      </c>
      <c r="AD626" s="17" t="s">
        <v>74</v>
      </c>
      <c r="AE626" s="17"/>
      <c r="AF626" s="17">
        <v>0.153006190400127</v>
      </c>
      <c r="AG626" s="17">
        <v>0.12699506358705501</v>
      </c>
      <c r="AH626" s="17">
        <v>0.129909373005727</v>
      </c>
      <c r="AI626" s="17"/>
      <c r="AJ626" s="17">
        <v>0.146066410513254</v>
      </c>
      <c r="AK626" s="17">
        <v>0.11575645324541101</v>
      </c>
      <c r="AL626" s="17">
        <v>0.17118980435752801</v>
      </c>
      <c r="AM626" s="17">
        <v>0.25462385455028003</v>
      </c>
      <c r="AN626" s="17">
        <v>0.12439603805676799</v>
      </c>
      <c r="AO626" s="17"/>
      <c r="AP626" s="17">
        <v>0.163420236523516</v>
      </c>
      <c r="AQ626" s="17">
        <v>0.118194803843163</v>
      </c>
      <c r="AR626" s="17">
        <v>0.122432833038704</v>
      </c>
      <c r="AS626" s="17"/>
      <c r="AT626" s="17">
        <v>0.13973091574806301</v>
      </c>
      <c r="AU626" s="17">
        <v>0.12818115664376001</v>
      </c>
      <c r="AV626" s="17"/>
      <c r="AW626" s="17">
        <v>0.1253512738026</v>
      </c>
      <c r="AX626" s="17">
        <v>0.13908057815317501</v>
      </c>
    </row>
    <row r="627" spans="2:50" x14ac:dyDescent="0.35">
      <c r="B627" t="s">
        <v>94</v>
      </c>
      <c r="C627" s="17">
        <v>0.35431961587309901</v>
      </c>
      <c r="D627" s="17">
        <v>0.35389649966023001</v>
      </c>
      <c r="E627" s="17">
        <v>0.356073807827337</v>
      </c>
      <c r="F627" s="17"/>
      <c r="G627" s="17">
        <v>0.36958278340996797</v>
      </c>
      <c r="H627" s="17">
        <v>0.36311460829056802</v>
      </c>
      <c r="I627" s="17">
        <v>0.33061138939456097</v>
      </c>
      <c r="J627" s="17">
        <v>0.40886772649390302</v>
      </c>
      <c r="K627" s="17">
        <v>0.33030814229679301</v>
      </c>
      <c r="L627" s="17">
        <v>0.33494427854926001</v>
      </c>
      <c r="M627" s="17"/>
      <c r="N627" s="17">
        <v>0.36375569102233302</v>
      </c>
      <c r="O627" s="17">
        <v>0.39243218873816199</v>
      </c>
      <c r="P627" s="17">
        <v>0.31085736139283199</v>
      </c>
      <c r="Q627" s="17">
        <v>0.34703215239903101</v>
      </c>
      <c r="R627" s="17"/>
      <c r="S627" s="17">
        <v>0.30556991431550701</v>
      </c>
      <c r="T627" s="17">
        <v>0.37237020486646599</v>
      </c>
      <c r="U627" s="17">
        <v>0.33872126149998499</v>
      </c>
      <c r="V627" s="17">
        <v>0.423773182220961</v>
      </c>
      <c r="W627" s="17">
        <v>0.380066625308706</v>
      </c>
      <c r="X627" s="17">
        <v>0.30418656950537598</v>
      </c>
      <c r="Y627" s="17">
        <v>0.394989543033337</v>
      </c>
      <c r="Z627" s="17">
        <v>0.22660999773725199</v>
      </c>
      <c r="AA627" s="17">
        <v>0.38438774243246299</v>
      </c>
      <c r="AB627" s="17" t="s">
        <v>74</v>
      </c>
      <c r="AC627" s="17" t="s">
        <v>74</v>
      </c>
      <c r="AD627" s="17" t="s">
        <v>74</v>
      </c>
      <c r="AE627" s="17"/>
      <c r="AF627" s="17">
        <v>0.33638407124681402</v>
      </c>
      <c r="AG627" s="17">
        <v>0.36935765559121703</v>
      </c>
      <c r="AH627" s="17">
        <v>0.35814140470948402</v>
      </c>
      <c r="AI627" s="17"/>
      <c r="AJ627" s="17">
        <v>0.33740799933055499</v>
      </c>
      <c r="AK627" s="17">
        <v>0.364385545899025</v>
      </c>
      <c r="AL627" s="17">
        <v>0.45095497449027</v>
      </c>
      <c r="AM627" s="17">
        <v>0.45991940839258999</v>
      </c>
      <c r="AN627" s="17">
        <v>0.37145569338415801</v>
      </c>
      <c r="AO627" s="17"/>
      <c r="AP627" s="17">
        <v>0.33219918548983501</v>
      </c>
      <c r="AQ627" s="17">
        <v>0.333616152779804</v>
      </c>
      <c r="AR627" s="17">
        <v>0.45864916857268201</v>
      </c>
      <c r="AS627" s="17"/>
      <c r="AT627" s="17">
        <v>0.34073092455951398</v>
      </c>
      <c r="AU627" s="17">
        <v>0.38190944560803503</v>
      </c>
      <c r="AV627" s="17"/>
      <c r="AW627" s="17">
        <v>0.36397575204183202</v>
      </c>
      <c r="AX627" s="17">
        <v>0.35125808124299301</v>
      </c>
    </row>
    <row r="628" spans="2:50" x14ac:dyDescent="0.35">
      <c r="B628" t="s">
        <v>93</v>
      </c>
      <c r="C628" s="17">
        <v>0.32927615442133001</v>
      </c>
      <c r="D628" s="17">
        <v>0.31791654111462497</v>
      </c>
      <c r="E628" s="17">
        <v>0.337315565173187</v>
      </c>
      <c r="F628" s="17"/>
      <c r="G628" s="17">
        <v>0.34715723571861901</v>
      </c>
      <c r="H628" s="17">
        <v>0.27923707219375898</v>
      </c>
      <c r="I628" s="17">
        <v>0.32158681024737301</v>
      </c>
      <c r="J628" s="17">
        <v>0.32042052932771697</v>
      </c>
      <c r="K628" s="17">
        <v>0.33254539878489497</v>
      </c>
      <c r="L628" s="17">
        <v>0.367128327151518</v>
      </c>
      <c r="M628" s="17"/>
      <c r="N628" s="17">
        <v>0.32576413867182002</v>
      </c>
      <c r="O628" s="17">
        <v>0.30550195442548</v>
      </c>
      <c r="P628" s="17">
        <v>0.34748724148771598</v>
      </c>
      <c r="Q628" s="17">
        <v>0.34168195112303601</v>
      </c>
      <c r="R628" s="17"/>
      <c r="S628" s="17">
        <v>0.40032770564030801</v>
      </c>
      <c r="T628" s="17">
        <v>0.34168038580056298</v>
      </c>
      <c r="U628" s="17">
        <v>0.36265887472636599</v>
      </c>
      <c r="V628" s="17">
        <v>0.30239708613981298</v>
      </c>
      <c r="W628" s="17">
        <v>0.32395059895156803</v>
      </c>
      <c r="X628" s="17">
        <v>0.301456388024057</v>
      </c>
      <c r="Y628" s="17">
        <v>0.25909957552613999</v>
      </c>
      <c r="Z628" s="17">
        <v>0.36510654949245502</v>
      </c>
      <c r="AA628" s="17">
        <v>0.29025666091435298</v>
      </c>
      <c r="AB628" s="17" t="s">
        <v>74</v>
      </c>
      <c r="AC628" s="17" t="s">
        <v>74</v>
      </c>
      <c r="AD628" s="17" t="s">
        <v>74</v>
      </c>
      <c r="AE628" s="17"/>
      <c r="AF628" s="17">
        <v>0.29666996023835002</v>
      </c>
      <c r="AG628" s="17">
        <v>0.35386051764057802</v>
      </c>
      <c r="AH628" s="17">
        <v>0.34426965171329799</v>
      </c>
      <c r="AI628" s="17"/>
      <c r="AJ628" s="17">
        <v>0.34063037009841501</v>
      </c>
      <c r="AK628" s="17">
        <v>0.3366797056102</v>
      </c>
      <c r="AL628" s="17">
        <v>0.29030851872689201</v>
      </c>
      <c r="AM628" s="17">
        <v>5.3101533730863397E-2</v>
      </c>
      <c r="AN628" s="17">
        <v>0.30135853015370201</v>
      </c>
      <c r="AO628" s="17"/>
      <c r="AP628" s="17">
        <v>0.32464304595341098</v>
      </c>
      <c r="AQ628" s="17">
        <v>0.38071931876205001</v>
      </c>
      <c r="AR628" s="17">
        <v>0.26713444145398202</v>
      </c>
      <c r="AS628" s="17"/>
      <c r="AT628" s="17">
        <v>0.34486843968405001</v>
      </c>
      <c r="AU628" s="17">
        <v>0.298293549479617</v>
      </c>
      <c r="AV628" s="17"/>
      <c r="AW628" s="17">
        <v>0.315425928247966</v>
      </c>
      <c r="AX628" s="17">
        <v>0.333667449896414</v>
      </c>
    </row>
    <row r="629" spans="2:50" x14ac:dyDescent="0.35">
      <c r="B629" t="s">
        <v>70</v>
      </c>
      <c r="C629" s="17">
        <v>4.5241034382845699E-2</v>
      </c>
      <c r="D629" s="17">
        <v>3.7199592162766797E-2</v>
      </c>
      <c r="E629" s="17">
        <v>5.2926649988378101E-2</v>
      </c>
      <c r="F629" s="17"/>
      <c r="G629" s="17">
        <v>3.6021985693735201E-2</v>
      </c>
      <c r="H629" s="17">
        <v>5.4938365223372698E-2</v>
      </c>
      <c r="I629" s="17">
        <v>4.5669114692428098E-2</v>
      </c>
      <c r="J629" s="17">
        <v>2.3156348484888501E-2</v>
      </c>
      <c r="K629" s="17">
        <v>6.0332788004971903E-2</v>
      </c>
      <c r="L629" s="17">
        <v>4.75869445592709E-2</v>
      </c>
      <c r="M629" s="17"/>
      <c r="N629" s="17">
        <v>4.3965289012482402E-2</v>
      </c>
      <c r="O629" s="17">
        <v>4.5730083259214703E-2</v>
      </c>
      <c r="P629" s="17">
        <v>3.5670934216667997E-2</v>
      </c>
      <c r="Q629" s="17">
        <v>5.1385403700980499E-2</v>
      </c>
      <c r="R629" s="17"/>
      <c r="S629" s="17">
        <v>3.6795745822269799E-2</v>
      </c>
      <c r="T629" s="17">
        <v>4.4473646020694299E-2</v>
      </c>
      <c r="U629" s="17">
        <v>4.7859041789697701E-2</v>
      </c>
      <c r="V629" s="17">
        <v>3.24424048279887E-2</v>
      </c>
      <c r="W629" s="17">
        <v>9.0578537566229998E-3</v>
      </c>
      <c r="X629" s="17">
        <v>8.6482937218105002E-2</v>
      </c>
      <c r="Y629" s="17">
        <v>0.104999223228033</v>
      </c>
      <c r="Z629" s="17">
        <v>1.6922109476631898E-2</v>
      </c>
      <c r="AA629" s="17">
        <v>2.13138658646802E-2</v>
      </c>
      <c r="AB629" s="17" t="s">
        <v>74</v>
      </c>
      <c r="AC629" s="17" t="s">
        <v>74</v>
      </c>
      <c r="AD629" s="17" t="s">
        <v>74</v>
      </c>
      <c r="AE629" s="17"/>
      <c r="AF629" s="17">
        <v>5.0426685704984098E-2</v>
      </c>
      <c r="AG629" s="17">
        <v>2.8597589630040401E-2</v>
      </c>
      <c r="AH629" s="17">
        <v>5.1399157595892898E-2</v>
      </c>
      <c r="AI629" s="17"/>
      <c r="AJ629" s="17">
        <v>3.1134100559007699E-2</v>
      </c>
      <c r="AK629" s="17">
        <v>3.6450472628063703E-2</v>
      </c>
      <c r="AL629" s="17">
        <v>4.6463461395168798E-2</v>
      </c>
      <c r="AM629" s="17">
        <v>0</v>
      </c>
      <c r="AN629" s="17">
        <v>6.5441675573201796E-2</v>
      </c>
      <c r="AO629" s="17"/>
      <c r="AP629" s="17">
        <v>3.2146112915354297E-2</v>
      </c>
      <c r="AQ629" s="17">
        <v>2.9498741531754601E-2</v>
      </c>
      <c r="AR629" s="17">
        <v>2.1506202939387899E-2</v>
      </c>
      <c r="AS629" s="17"/>
      <c r="AT629" s="17">
        <v>3.7167831869411902E-2</v>
      </c>
      <c r="AU629" s="17">
        <v>6.2377988460152099E-2</v>
      </c>
      <c r="AV629" s="17"/>
      <c r="AW629" s="17">
        <v>5.09274421945295E-2</v>
      </c>
      <c r="AX629" s="17">
        <v>4.3438125420899899E-2</v>
      </c>
    </row>
    <row r="630" spans="2:50" x14ac:dyDescent="0.35">
      <c r="B630" t="s">
        <v>99</v>
      </c>
      <c r="C630" s="17">
        <v>0.13538768311923599</v>
      </c>
      <c r="D630" s="17">
        <v>0.15855881447523501</v>
      </c>
      <c r="E630" s="17">
        <v>0.114261081843599</v>
      </c>
      <c r="F630" s="17"/>
      <c r="G630" s="17">
        <v>0.102509530228569</v>
      </c>
      <c r="H630" s="17">
        <v>0.194612901775848</v>
      </c>
      <c r="I630" s="17">
        <v>0.15142976571660999</v>
      </c>
      <c r="J630" s="17">
        <v>0.14353681534247201</v>
      </c>
      <c r="K630" s="17">
        <v>0.13958283356451001</v>
      </c>
      <c r="L630" s="17">
        <v>8.7134335241571298E-2</v>
      </c>
      <c r="M630" s="17"/>
      <c r="N630" s="17">
        <v>0.13036487929604201</v>
      </c>
      <c r="O630" s="17">
        <v>0.117961118103155</v>
      </c>
      <c r="P630" s="17">
        <v>0.18732329599228001</v>
      </c>
      <c r="Q630" s="17">
        <v>0.110594291213817</v>
      </c>
      <c r="R630" s="17"/>
      <c r="S630" s="17">
        <v>0.13791430853637299</v>
      </c>
      <c r="T630" s="17">
        <v>0.13413460756710099</v>
      </c>
      <c r="U630" s="17">
        <v>0.107857219727233</v>
      </c>
      <c r="V630" s="17">
        <v>0.10298525253956101</v>
      </c>
      <c r="W630" s="17">
        <v>0.12588064164905199</v>
      </c>
      <c r="X630" s="17">
        <v>0.197471051990386</v>
      </c>
      <c r="Y630" s="17">
        <v>0.103161975713705</v>
      </c>
      <c r="Z630" s="17">
        <v>0.17477807796122999</v>
      </c>
      <c r="AA630" s="17">
        <v>0.148744175939832</v>
      </c>
      <c r="AB630" s="17" t="s">
        <v>74</v>
      </c>
      <c r="AC630" s="17" t="s">
        <v>74</v>
      </c>
      <c r="AD630" s="17" t="s">
        <v>74</v>
      </c>
      <c r="AE630" s="17"/>
      <c r="AF630" s="17">
        <v>0.163513092409725</v>
      </c>
      <c r="AG630" s="17">
        <v>0.121189173551111</v>
      </c>
      <c r="AH630" s="17">
        <v>0.116280412975598</v>
      </c>
      <c r="AI630" s="17"/>
      <c r="AJ630" s="17">
        <v>0.14476111949876799</v>
      </c>
      <c r="AK630" s="17">
        <v>0.1467278226173</v>
      </c>
      <c r="AL630" s="17">
        <v>4.10832410301415E-2</v>
      </c>
      <c r="AM630" s="17">
        <v>0.232355203326267</v>
      </c>
      <c r="AN630" s="17">
        <v>0.13734806283217099</v>
      </c>
      <c r="AO630" s="17"/>
      <c r="AP630" s="17">
        <v>0.14759141911788401</v>
      </c>
      <c r="AQ630" s="17">
        <v>0.137970983083229</v>
      </c>
      <c r="AR630" s="17">
        <v>0.13027735399524401</v>
      </c>
      <c r="AS630" s="17"/>
      <c r="AT630" s="17">
        <v>0.137501888138961</v>
      </c>
      <c r="AU630" s="17">
        <v>0.129237859808435</v>
      </c>
      <c r="AV630" s="17"/>
      <c r="AW630" s="17">
        <v>0.14431960371307401</v>
      </c>
      <c r="AX630" s="17">
        <v>0.132555765286518</v>
      </c>
    </row>
    <row r="631" spans="2:50" x14ac:dyDescent="0.35">
      <c r="B631" t="s">
        <v>98</v>
      </c>
      <c r="C631" s="17">
        <v>0.68359577029442897</v>
      </c>
      <c r="D631" s="17">
        <v>0.67181304077485504</v>
      </c>
      <c r="E631" s="17">
        <v>0.69338937300052395</v>
      </c>
      <c r="F631" s="17"/>
      <c r="G631" s="17">
        <v>0.71674001912858698</v>
      </c>
      <c r="H631" s="17">
        <v>0.642351680484327</v>
      </c>
      <c r="I631" s="17">
        <v>0.65219819964193504</v>
      </c>
      <c r="J631" s="17">
        <v>0.72928825582162005</v>
      </c>
      <c r="K631" s="17">
        <v>0.66285354108168903</v>
      </c>
      <c r="L631" s="17">
        <v>0.70207260570077801</v>
      </c>
      <c r="M631" s="17"/>
      <c r="N631" s="17">
        <v>0.68951982969415304</v>
      </c>
      <c r="O631" s="17">
        <v>0.697934143163642</v>
      </c>
      <c r="P631" s="17">
        <v>0.65834460288054797</v>
      </c>
      <c r="Q631" s="17">
        <v>0.68871410352206697</v>
      </c>
      <c r="R631" s="17"/>
      <c r="S631" s="17">
        <v>0.70589761995581402</v>
      </c>
      <c r="T631" s="17">
        <v>0.71405059066702903</v>
      </c>
      <c r="U631" s="17">
        <v>0.70138013622635098</v>
      </c>
      <c r="V631" s="17">
        <v>0.72617026836077403</v>
      </c>
      <c r="W631" s="17">
        <v>0.70401722426027402</v>
      </c>
      <c r="X631" s="17">
        <v>0.60564295752943298</v>
      </c>
      <c r="Y631" s="17">
        <v>0.65408911855947705</v>
      </c>
      <c r="Z631" s="17">
        <v>0.59171654722970701</v>
      </c>
      <c r="AA631" s="17">
        <v>0.67464440334681597</v>
      </c>
      <c r="AB631" s="17" t="s">
        <v>74</v>
      </c>
      <c r="AC631" s="17" t="s">
        <v>74</v>
      </c>
      <c r="AD631" s="17" t="s">
        <v>74</v>
      </c>
      <c r="AE631" s="17"/>
      <c r="AF631" s="17">
        <v>0.63305403148516404</v>
      </c>
      <c r="AG631" s="17">
        <v>0.72321817323179405</v>
      </c>
      <c r="AH631" s="17">
        <v>0.70241105642278201</v>
      </c>
      <c r="AI631" s="17"/>
      <c r="AJ631" s="17">
        <v>0.67803836942897</v>
      </c>
      <c r="AK631" s="17">
        <v>0.70106525150922605</v>
      </c>
      <c r="AL631" s="17">
        <v>0.74126349321716201</v>
      </c>
      <c r="AM631" s="17">
        <v>0.51302094212345295</v>
      </c>
      <c r="AN631" s="17">
        <v>0.67281422353786002</v>
      </c>
      <c r="AO631" s="17"/>
      <c r="AP631" s="17">
        <v>0.65684223144324605</v>
      </c>
      <c r="AQ631" s="17">
        <v>0.71433547154185295</v>
      </c>
      <c r="AR631" s="17">
        <v>0.72578361002666403</v>
      </c>
      <c r="AS631" s="17"/>
      <c r="AT631" s="17">
        <v>0.68559936424356405</v>
      </c>
      <c r="AU631" s="17">
        <v>0.68020299508765203</v>
      </c>
      <c r="AV631" s="17"/>
      <c r="AW631" s="17">
        <v>0.67940168028979797</v>
      </c>
      <c r="AX631" s="17">
        <v>0.68492553113940702</v>
      </c>
    </row>
    <row r="632" spans="2:50" x14ac:dyDescent="0.35">
      <c r="B632" t="s">
        <v>100</v>
      </c>
      <c r="C632" s="17">
        <v>0.54820808717519198</v>
      </c>
      <c r="D632" s="17">
        <v>0.51325422629962003</v>
      </c>
      <c r="E632" s="17">
        <v>0.57912829115692499</v>
      </c>
      <c r="F632" s="17"/>
      <c r="G632" s="17">
        <v>0.61423048890001797</v>
      </c>
      <c r="H632" s="17">
        <v>0.447738778708479</v>
      </c>
      <c r="I632" s="17">
        <v>0.500768433925325</v>
      </c>
      <c r="J632" s="17">
        <v>0.58575144047914895</v>
      </c>
      <c r="K632" s="17">
        <v>0.52327070751717897</v>
      </c>
      <c r="L632" s="17">
        <v>0.61493827045920602</v>
      </c>
      <c r="M632" s="17"/>
      <c r="N632" s="17">
        <v>0.55915495039811103</v>
      </c>
      <c r="O632" s="17">
        <v>0.57997302506048698</v>
      </c>
      <c r="P632" s="17">
        <v>0.47102130688826799</v>
      </c>
      <c r="Q632" s="17">
        <v>0.57811981230825005</v>
      </c>
      <c r="R632" s="17"/>
      <c r="S632" s="17">
        <v>0.56798331141944103</v>
      </c>
      <c r="T632" s="17">
        <v>0.57991598309992798</v>
      </c>
      <c r="U632" s="17">
        <v>0.59352291649911704</v>
      </c>
      <c r="V632" s="17">
        <v>0.62318501582121399</v>
      </c>
      <c r="W632" s="17">
        <v>0.57813658261122203</v>
      </c>
      <c r="X632" s="17">
        <v>0.40817190553904698</v>
      </c>
      <c r="Y632" s="17">
        <v>0.55092714284577204</v>
      </c>
      <c r="Z632" s="17">
        <v>0.416938469268477</v>
      </c>
      <c r="AA632" s="17">
        <v>0.52590022740698406</v>
      </c>
      <c r="AB632" s="17" t="s">
        <v>74</v>
      </c>
      <c r="AC632" s="17" t="s">
        <v>74</v>
      </c>
      <c r="AD632" s="17" t="s">
        <v>74</v>
      </c>
      <c r="AE632" s="17"/>
      <c r="AF632" s="17">
        <v>0.46954093907543898</v>
      </c>
      <c r="AG632" s="17">
        <v>0.60202899968068302</v>
      </c>
      <c r="AH632" s="17">
        <v>0.58613064344718402</v>
      </c>
      <c r="AI632" s="17"/>
      <c r="AJ632" s="17">
        <v>0.53327724993020198</v>
      </c>
      <c r="AK632" s="17">
        <v>0.55433742889192605</v>
      </c>
      <c r="AL632" s="17">
        <v>0.70018025218701996</v>
      </c>
      <c r="AM632" s="17">
        <v>0.28066573879718598</v>
      </c>
      <c r="AN632" s="17">
        <v>0.53546616070568898</v>
      </c>
      <c r="AO632" s="17"/>
      <c r="AP632" s="17">
        <v>0.50925081232536196</v>
      </c>
      <c r="AQ632" s="17">
        <v>0.57636448845862398</v>
      </c>
      <c r="AR632" s="17">
        <v>0.59550625603142004</v>
      </c>
      <c r="AS632" s="17"/>
      <c r="AT632" s="17">
        <v>0.54809747610460302</v>
      </c>
      <c r="AU632" s="17">
        <v>0.55096513527921698</v>
      </c>
      <c r="AV632" s="17"/>
      <c r="AW632" s="17">
        <v>0.53508207657672402</v>
      </c>
      <c r="AX632" s="17">
        <v>0.55236976585288899</v>
      </c>
    </row>
    <row r="633" spans="2:50" x14ac:dyDescent="0.35">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row>
    <row r="634" spans="2:50" x14ac:dyDescent="0.35">
      <c r="B634" s="6" t="s">
        <v>315</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row>
    <row r="635" spans="2:50" x14ac:dyDescent="0.35">
      <c r="B635" s="24" t="s">
        <v>76</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row>
    <row r="636" spans="2:50" x14ac:dyDescent="0.35">
      <c r="B636" t="s">
        <v>97</v>
      </c>
      <c r="C636" s="17">
        <v>5.50603246734859E-2</v>
      </c>
      <c r="D636" s="17">
        <v>7.0417526549962306E-2</v>
      </c>
      <c r="E636" s="17">
        <v>4.0925208057779203E-2</v>
      </c>
      <c r="F636" s="17"/>
      <c r="G636" s="17">
        <v>4.5482177928346697E-2</v>
      </c>
      <c r="H636" s="17">
        <v>7.4902310363118396E-2</v>
      </c>
      <c r="I636" s="17">
        <v>6.3222240290039797E-2</v>
      </c>
      <c r="J636" s="17">
        <v>6.2038328859858799E-2</v>
      </c>
      <c r="K636" s="17">
        <v>4.7500219222854502E-2</v>
      </c>
      <c r="L636" s="17">
        <v>3.93668110271818E-2</v>
      </c>
      <c r="M636" s="17"/>
      <c r="N636" s="17">
        <v>7.7868846060353103E-2</v>
      </c>
      <c r="O636" s="17">
        <v>2.9485039250442598E-2</v>
      </c>
      <c r="P636" s="17">
        <v>8.0254551689085601E-2</v>
      </c>
      <c r="Q636" s="17">
        <v>3.55813445272408E-2</v>
      </c>
      <c r="R636" s="17"/>
      <c r="S636" s="17">
        <v>5.5939989556055503E-2</v>
      </c>
      <c r="T636" s="17">
        <v>4.53994521830463E-2</v>
      </c>
      <c r="U636" s="17">
        <v>4.35107802556235E-2</v>
      </c>
      <c r="V636" s="17">
        <v>3.3204444533624901E-2</v>
      </c>
      <c r="W636" s="17">
        <v>5.6491902805145898E-2</v>
      </c>
      <c r="X636" s="17">
        <v>6.7316695098132304E-2</v>
      </c>
      <c r="Y636" s="17">
        <v>7.3837402822773901E-2</v>
      </c>
      <c r="Z636" s="17">
        <v>0</v>
      </c>
      <c r="AA636" s="17">
        <v>8.9241155844228204E-2</v>
      </c>
      <c r="AB636" s="17" t="s">
        <v>74</v>
      </c>
      <c r="AC636" s="17" t="s">
        <v>74</v>
      </c>
      <c r="AD636" s="17" t="s">
        <v>74</v>
      </c>
      <c r="AE636" s="17"/>
      <c r="AF636" s="17">
        <v>6.9180971636074506E-2</v>
      </c>
      <c r="AG636" s="17">
        <v>5.3895758120536597E-2</v>
      </c>
      <c r="AH636" s="17">
        <v>2.6237430338256599E-2</v>
      </c>
      <c r="AI636" s="17"/>
      <c r="AJ636" s="17">
        <v>6.4600291032050297E-2</v>
      </c>
      <c r="AK636" s="17">
        <v>5.6909582966801597E-2</v>
      </c>
      <c r="AL636" s="17">
        <v>6.0008710020894501E-2</v>
      </c>
      <c r="AM636" s="17">
        <v>6.7112663237874098E-2</v>
      </c>
      <c r="AN636" s="17">
        <v>2.2624406395421199E-2</v>
      </c>
      <c r="AO636" s="17"/>
      <c r="AP636" s="17">
        <v>6.6990662191686395E-2</v>
      </c>
      <c r="AQ636" s="17">
        <v>5.93467113533147E-2</v>
      </c>
      <c r="AR636" s="17">
        <v>3.8902661393965601E-2</v>
      </c>
      <c r="AS636" s="17"/>
      <c r="AT636" s="17">
        <v>5.9164134066097399E-2</v>
      </c>
      <c r="AU636" s="17">
        <v>4.6745432011818001E-2</v>
      </c>
      <c r="AV636" s="17"/>
      <c r="AW636" s="17">
        <v>6.2840828820581104E-2</v>
      </c>
      <c r="AX636" s="17">
        <v>5.2593470181194299E-2</v>
      </c>
    </row>
    <row r="637" spans="2:50" x14ac:dyDescent="0.35">
      <c r="B637" t="s">
        <v>96</v>
      </c>
      <c r="C637" s="17">
        <v>0.13216167418703201</v>
      </c>
      <c r="D637" s="17">
        <v>0.160225000046406</v>
      </c>
      <c r="E637" s="17">
        <v>0.106452541879286</v>
      </c>
      <c r="F637" s="17"/>
      <c r="G637" s="17">
        <v>6.8349929463005998E-2</v>
      </c>
      <c r="H637" s="17">
        <v>0.146942186070324</v>
      </c>
      <c r="I637" s="17">
        <v>0.15475285377371101</v>
      </c>
      <c r="J637" s="17">
        <v>0.13326378825618901</v>
      </c>
      <c r="K637" s="17">
        <v>0.14722820534457501</v>
      </c>
      <c r="L637" s="17">
        <v>0.123104886699309</v>
      </c>
      <c r="M637" s="17"/>
      <c r="N637" s="17">
        <v>0.163176693160379</v>
      </c>
      <c r="O637" s="17">
        <v>0.144123890534607</v>
      </c>
      <c r="P637" s="17">
        <v>0.140422685057674</v>
      </c>
      <c r="Q637" s="17">
        <v>8.0747360741218299E-2</v>
      </c>
      <c r="R637" s="17"/>
      <c r="S637" s="17">
        <v>0.12521747477182399</v>
      </c>
      <c r="T637" s="17">
        <v>0.13966670437262299</v>
      </c>
      <c r="U637" s="17">
        <v>6.3415948632683697E-2</v>
      </c>
      <c r="V637" s="17">
        <v>0.149635017215449</v>
      </c>
      <c r="W637" s="17">
        <v>0.14598933041390499</v>
      </c>
      <c r="X637" s="17">
        <v>0.17348451846587301</v>
      </c>
      <c r="Y637" s="17">
        <v>0.130277431227588</v>
      </c>
      <c r="Z637" s="17">
        <v>0.173359681194201</v>
      </c>
      <c r="AA637" s="17">
        <v>0.113804146160379</v>
      </c>
      <c r="AB637" s="17" t="s">
        <v>74</v>
      </c>
      <c r="AC637" s="17" t="s">
        <v>74</v>
      </c>
      <c r="AD637" s="17" t="s">
        <v>74</v>
      </c>
      <c r="AE637" s="17"/>
      <c r="AF637" s="17">
        <v>0.15267280379074799</v>
      </c>
      <c r="AG637" s="17">
        <v>0.13158415005421001</v>
      </c>
      <c r="AH637" s="17">
        <v>0.104394766031284</v>
      </c>
      <c r="AI637" s="17"/>
      <c r="AJ637" s="17">
        <v>0.17994549305822999</v>
      </c>
      <c r="AK637" s="17">
        <v>9.6192980070514897E-2</v>
      </c>
      <c r="AL637" s="17">
        <v>8.2447840982435197E-2</v>
      </c>
      <c r="AM637" s="17">
        <v>0.13431434856964899</v>
      </c>
      <c r="AN637" s="17">
        <v>0.125663430110108</v>
      </c>
      <c r="AO637" s="17"/>
      <c r="AP637" s="17">
        <v>0.20285451257085299</v>
      </c>
      <c r="AQ637" s="17">
        <v>0.11982380862601801</v>
      </c>
      <c r="AR637" s="17">
        <v>6.24466707179036E-2</v>
      </c>
      <c r="AS637" s="17"/>
      <c r="AT637" s="17">
        <v>0.150954626347136</v>
      </c>
      <c r="AU637" s="17">
        <v>9.1066027945313599E-2</v>
      </c>
      <c r="AV637" s="17"/>
      <c r="AW637" s="17">
        <v>0.15507406196246501</v>
      </c>
      <c r="AX637" s="17">
        <v>0.124897167203374</v>
      </c>
    </row>
    <row r="638" spans="2:50" x14ac:dyDescent="0.35">
      <c r="B638" t="s">
        <v>95</v>
      </c>
      <c r="C638" s="17">
        <v>0.29105874841954099</v>
      </c>
      <c r="D638" s="17">
        <v>0.31414275928383101</v>
      </c>
      <c r="E638" s="17">
        <v>0.26909668761565397</v>
      </c>
      <c r="F638" s="17"/>
      <c r="G638" s="17">
        <v>0.309198490337111</v>
      </c>
      <c r="H638" s="17">
        <v>0.30376297666611302</v>
      </c>
      <c r="I638" s="17">
        <v>0.29684546033639903</v>
      </c>
      <c r="J638" s="17">
        <v>0.26925809293622799</v>
      </c>
      <c r="K638" s="17">
        <v>0.27979144133834999</v>
      </c>
      <c r="L638" s="17">
        <v>0.29299207558736801</v>
      </c>
      <c r="M638" s="17"/>
      <c r="N638" s="17">
        <v>0.27403223243311697</v>
      </c>
      <c r="O638" s="17">
        <v>0.32088151635922402</v>
      </c>
      <c r="P638" s="17">
        <v>0.25913235180660299</v>
      </c>
      <c r="Q638" s="17">
        <v>0.30994507102581498</v>
      </c>
      <c r="R638" s="17"/>
      <c r="S638" s="17">
        <v>0.33619116817321298</v>
      </c>
      <c r="T638" s="17">
        <v>0.266961642361429</v>
      </c>
      <c r="U638" s="17">
        <v>0.344415349014974</v>
      </c>
      <c r="V638" s="17">
        <v>0.24754232210835</v>
      </c>
      <c r="W638" s="17">
        <v>0.23401057202433101</v>
      </c>
      <c r="X638" s="17">
        <v>0.29797132647945301</v>
      </c>
      <c r="Y638" s="17">
        <v>0.241133434928405</v>
      </c>
      <c r="Z638" s="17">
        <v>0.32002982215120701</v>
      </c>
      <c r="AA638" s="17">
        <v>0.320904306373341</v>
      </c>
      <c r="AB638" s="17" t="s">
        <v>74</v>
      </c>
      <c r="AC638" s="17" t="s">
        <v>74</v>
      </c>
      <c r="AD638" s="17" t="s">
        <v>74</v>
      </c>
      <c r="AE638" s="17"/>
      <c r="AF638" s="17">
        <v>0.26339749742743301</v>
      </c>
      <c r="AG638" s="17">
        <v>0.31334449000976999</v>
      </c>
      <c r="AH638" s="17">
        <v>0.27929920866939201</v>
      </c>
      <c r="AI638" s="17"/>
      <c r="AJ638" s="17">
        <v>0.25580906905504402</v>
      </c>
      <c r="AK638" s="17">
        <v>0.31707150719505001</v>
      </c>
      <c r="AL638" s="17">
        <v>0.37933866176165398</v>
      </c>
      <c r="AM638" s="17">
        <v>0.27305085057701101</v>
      </c>
      <c r="AN638" s="17">
        <v>0.27325167918250998</v>
      </c>
      <c r="AO638" s="17"/>
      <c r="AP638" s="17">
        <v>0.236728055969079</v>
      </c>
      <c r="AQ638" s="17">
        <v>0.29588297733268698</v>
      </c>
      <c r="AR638" s="17">
        <v>0.39070895979685599</v>
      </c>
      <c r="AS638" s="17"/>
      <c r="AT638" s="17">
        <v>0.27687269571247303</v>
      </c>
      <c r="AU638" s="17">
        <v>0.32224538793160401</v>
      </c>
      <c r="AV638" s="17"/>
      <c r="AW638" s="17">
        <v>0.30558357374303602</v>
      </c>
      <c r="AX638" s="17">
        <v>0.28645356732566601</v>
      </c>
    </row>
    <row r="639" spans="2:50" x14ac:dyDescent="0.35">
      <c r="B639" t="s">
        <v>94</v>
      </c>
      <c r="C639" s="17">
        <v>0.302923558529475</v>
      </c>
      <c r="D639" s="17">
        <v>0.26953776956813302</v>
      </c>
      <c r="E639" s="17">
        <v>0.33295206049301002</v>
      </c>
      <c r="F639" s="17"/>
      <c r="G639" s="17">
        <v>0.28998804647058501</v>
      </c>
      <c r="H639" s="17">
        <v>0.28399524887588601</v>
      </c>
      <c r="I639" s="17">
        <v>0.28525594961110901</v>
      </c>
      <c r="J639" s="17">
        <v>0.32801002506952098</v>
      </c>
      <c r="K639" s="17">
        <v>0.32212186084029698</v>
      </c>
      <c r="L639" s="17">
        <v>0.30373761037529401</v>
      </c>
      <c r="M639" s="17"/>
      <c r="N639" s="17">
        <v>0.28289497824941201</v>
      </c>
      <c r="O639" s="17">
        <v>0.30731462562619399</v>
      </c>
      <c r="P639" s="17">
        <v>0.29655654274927401</v>
      </c>
      <c r="Q639" s="17">
        <v>0.32085203994616701</v>
      </c>
      <c r="R639" s="17"/>
      <c r="S639" s="17">
        <v>0.25070939245795798</v>
      </c>
      <c r="T639" s="17">
        <v>0.33321119097562801</v>
      </c>
      <c r="U639" s="17">
        <v>0.30954744575503002</v>
      </c>
      <c r="V639" s="17">
        <v>0.30764398688472799</v>
      </c>
      <c r="W639" s="17">
        <v>0.350750072712603</v>
      </c>
      <c r="X639" s="17">
        <v>0.37005898963592998</v>
      </c>
      <c r="Y639" s="17">
        <v>0.301661160001999</v>
      </c>
      <c r="Z639" s="17">
        <v>0.30433090156137899</v>
      </c>
      <c r="AA639" s="17">
        <v>0.23316564049892999</v>
      </c>
      <c r="AB639" s="17" t="s">
        <v>74</v>
      </c>
      <c r="AC639" s="17" t="s">
        <v>74</v>
      </c>
      <c r="AD639" s="17" t="s">
        <v>74</v>
      </c>
      <c r="AE639" s="17"/>
      <c r="AF639" s="17">
        <v>0.310405766315969</v>
      </c>
      <c r="AG639" s="17">
        <v>0.29724917219726799</v>
      </c>
      <c r="AH639" s="17">
        <v>0.30580042821449699</v>
      </c>
      <c r="AI639" s="17"/>
      <c r="AJ639" s="17">
        <v>0.29526574090150798</v>
      </c>
      <c r="AK639" s="17">
        <v>0.32256388207428399</v>
      </c>
      <c r="AL639" s="17">
        <v>0.27468339387101498</v>
      </c>
      <c r="AM639" s="17">
        <v>0.12850977913519401</v>
      </c>
      <c r="AN639" s="17">
        <v>0.31476050994641702</v>
      </c>
      <c r="AO639" s="17"/>
      <c r="AP639" s="17">
        <v>0.29753266492177199</v>
      </c>
      <c r="AQ639" s="17">
        <v>0.33477664048767503</v>
      </c>
      <c r="AR639" s="17">
        <v>0.28910706643712503</v>
      </c>
      <c r="AS639" s="17"/>
      <c r="AT639" s="17">
        <v>0.31935553594506999</v>
      </c>
      <c r="AU639" s="17">
        <v>0.26738173383457398</v>
      </c>
      <c r="AV639" s="17"/>
      <c r="AW639" s="17">
        <v>0.269853884746031</v>
      </c>
      <c r="AX639" s="17">
        <v>0.31340849264030202</v>
      </c>
    </row>
    <row r="640" spans="2:50" x14ac:dyDescent="0.35">
      <c r="B640" t="s">
        <v>93</v>
      </c>
      <c r="C640" s="17">
        <v>0.125703752138385</v>
      </c>
      <c r="D640" s="17">
        <v>0.10708382396091599</v>
      </c>
      <c r="E640" s="17">
        <v>0.14358010859349901</v>
      </c>
      <c r="F640" s="17"/>
      <c r="G640" s="17">
        <v>0.21477106830225301</v>
      </c>
      <c r="H640" s="17">
        <v>0.12975926950415101</v>
      </c>
      <c r="I640" s="17">
        <v>0.12194725062957699</v>
      </c>
      <c r="J640" s="17">
        <v>0.12957303534341899</v>
      </c>
      <c r="K640" s="17">
        <v>8.1678161440486494E-2</v>
      </c>
      <c r="L640" s="17">
        <v>0.11274264583389999</v>
      </c>
      <c r="M640" s="17"/>
      <c r="N640" s="17">
        <v>0.10543083851572201</v>
      </c>
      <c r="O640" s="17">
        <v>0.10310437171849</v>
      </c>
      <c r="P640" s="17">
        <v>0.14744313336828699</v>
      </c>
      <c r="Q640" s="17">
        <v>0.153343061209579</v>
      </c>
      <c r="R640" s="17"/>
      <c r="S640" s="17">
        <v>0.150079247799734</v>
      </c>
      <c r="T640" s="17">
        <v>0.11615095938280499</v>
      </c>
      <c r="U640" s="17">
        <v>0.10571730392070799</v>
      </c>
      <c r="V640" s="17">
        <v>0.11326147802668</v>
      </c>
      <c r="W640" s="17">
        <v>0.130632504580595</v>
      </c>
      <c r="X640" s="17">
        <v>5.5590041318795601E-2</v>
      </c>
      <c r="Y640" s="17">
        <v>0.15462830755812501</v>
      </c>
      <c r="Z640" s="17">
        <v>0.13436144610930301</v>
      </c>
      <c r="AA640" s="17">
        <v>0.16283807730779701</v>
      </c>
      <c r="AB640" s="17" t="s">
        <v>74</v>
      </c>
      <c r="AC640" s="17" t="s">
        <v>74</v>
      </c>
      <c r="AD640" s="17" t="s">
        <v>74</v>
      </c>
      <c r="AE640" s="17"/>
      <c r="AF640" s="17">
        <v>0.11679388194546</v>
      </c>
      <c r="AG640" s="17">
        <v>0.114515769115896</v>
      </c>
      <c r="AH640" s="17">
        <v>0.14962376097602201</v>
      </c>
      <c r="AI640" s="17"/>
      <c r="AJ640" s="17">
        <v>0.12381010883582599</v>
      </c>
      <c r="AK640" s="17">
        <v>0.136937195138882</v>
      </c>
      <c r="AL640" s="17">
        <v>9.3136718630851698E-2</v>
      </c>
      <c r="AM640" s="17">
        <v>0.14191947882530301</v>
      </c>
      <c r="AN640" s="17">
        <v>0.13189090360893099</v>
      </c>
      <c r="AO640" s="17"/>
      <c r="AP640" s="17">
        <v>0.12175683711</v>
      </c>
      <c r="AQ640" s="17">
        <v>0.13546837755476701</v>
      </c>
      <c r="AR640" s="17">
        <v>0.11177061045049901</v>
      </c>
      <c r="AS640" s="17"/>
      <c r="AT640" s="17">
        <v>0.119312078980554</v>
      </c>
      <c r="AU640" s="17">
        <v>0.139727622044646</v>
      </c>
      <c r="AV640" s="17"/>
      <c r="AW640" s="17">
        <v>0.124327566294974</v>
      </c>
      <c r="AX640" s="17">
        <v>0.12614007993487</v>
      </c>
    </row>
    <row r="641" spans="2:50" x14ac:dyDescent="0.35">
      <c r="B641" t="s">
        <v>70</v>
      </c>
      <c r="C641" s="17">
        <v>9.3091942052081794E-2</v>
      </c>
      <c r="D641" s="17">
        <v>7.8593120590752297E-2</v>
      </c>
      <c r="E641" s="17">
        <v>0.106993393360771</v>
      </c>
      <c r="F641" s="17"/>
      <c r="G641" s="17">
        <v>7.2210287498698206E-2</v>
      </c>
      <c r="H641" s="17">
        <v>6.0638008520408598E-2</v>
      </c>
      <c r="I641" s="17">
        <v>7.7976245359164295E-2</v>
      </c>
      <c r="J641" s="17">
        <v>7.7856729534784105E-2</v>
      </c>
      <c r="K641" s="17">
        <v>0.12168011181343601</v>
      </c>
      <c r="L641" s="17">
        <v>0.128055970476947</v>
      </c>
      <c r="M641" s="17"/>
      <c r="N641" s="17">
        <v>9.6596411581016797E-2</v>
      </c>
      <c r="O641" s="17">
        <v>9.5090556511042396E-2</v>
      </c>
      <c r="P641" s="17">
        <v>7.61907353290769E-2</v>
      </c>
      <c r="Q641" s="17">
        <v>9.9531122549979603E-2</v>
      </c>
      <c r="R641" s="17"/>
      <c r="S641" s="17">
        <v>8.18627272412151E-2</v>
      </c>
      <c r="T641" s="17">
        <v>9.8610050724469406E-2</v>
      </c>
      <c r="U641" s="17">
        <v>0.133393172420981</v>
      </c>
      <c r="V641" s="17">
        <v>0.14871275123116701</v>
      </c>
      <c r="W641" s="17">
        <v>8.2125617463420106E-2</v>
      </c>
      <c r="X641" s="17">
        <v>3.5578429001815903E-2</v>
      </c>
      <c r="Y641" s="17">
        <v>9.8462263461108798E-2</v>
      </c>
      <c r="Z641" s="17">
        <v>6.7918148983910506E-2</v>
      </c>
      <c r="AA641" s="17">
        <v>8.0046673815324501E-2</v>
      </c>
      <c r="AB641" s="17" t="s">
        <v>74</v>
      </c>
      <c r="AC641" s="17" t="s">
        <v>74</v>
      </c>
      <c r="AD641" s="17" t="s">
        <v>74</v>
      </c>
      <c r="AE641" s="17"/>
      <c r="AF641" s="17">
        <v>8.7549078884315804E-2</v>
      </c>
      <c r="AG641" s="17">
        <v>8.9410660502318898E-2</v>
      </c>
      <c r="AH641" s="17">
        <v>0.13464440577054801</v>
      </c>
      <c r="AI641" s="17"/>
      <c r="AJ641" s="17">
        <v>8.05692971173428E-2</v>
      </c>
      <c r="AK641" s="17">
        <v>7.0324852554467604E-2</v>
      </c>
      <c r="AL641" s="17">
        <v>0.11038467473315</v>
      </c>
      <c r="AM641" s="17">
        <v>0.25509287965496902</v>
      </c>
      <c r="AN641" s="17">
        <v>0.131809070756612</v>
      </c>
      <c r="AO641" s="17"/>
      <c r="AP641" s="17">
        <v>7.4137267236609905E-2</v>
      </c>
      <c r="AQ641" s="17">
        <v>5.4701484645538298E-2</v>
      </c>
      <c r="AR641" s="17">
        <v>0.10706403120365</v>
      </c>
      <c r="AS641" s="17"/>
      <c r="AT641" s="17">
        <v>7.4340928948669394E-2</v>
      </c>
      <c r="AU641" s="17">
        <v>0.132833796232044</v>
      </c>
      <c r="AV641" s="17"/>
      <c r="AW641" s="17">
        <v>8.2320084432912805E-2</v>
      </c>
      <c r="AX641" s="17">
        <v>9.6507222714594304E-2</v>
      </c>
    </row>
    <row r="642" spans="2:50" x14ac:dyDescent="0.35">
      <c r="B642" t="s">
        <v>99</v>
      </c>
      <c r="C642" s="17">
        <v>0.18722199886051799</v>
      </c>
      <c r="D642" s="17">
        <v>0.230642526596368</v>
      </c>
      <c r="E642" s="17">
        <v>0.14737774993706601</v>
      </c>
      <c r="F642" s="17"/>
      <c r="G642" s="17">
        <v>0.11383210739135299</v>
      </c>
      <c r="H642" s="17">
        <v>0.22184449643344201</v>
      </c>
      <c r="I642" s="17">
        <v>0.21797509406375101</v>
      </c>
      <c r="J642" s="17">
        <v>0.195302117116048</v>
      </c>
      <c r="K642" s="17">
        <v>0.19472842456743</v>
      </c>
      <c r="L642" s="17">
        <v>0.162471697726491</v>
      </c>
      <c r="M642" s="17"/>
      <c r="N642" s="17">
        <v>0.24104553922073199</v>
      </c>
      <c r="O642" s="17">
        <v>0.17360892978504899</v>
      </c>
      <c r="P642" s="17">
        <v>0.22067723674676001</v>
      </c>
      <c r="Q642" s="17">
        <v>0.116328705268459</v>
      </c>
      <c r="R642" s="17"/>
      <c r="S642" s="17">
        <v>0.18115746432787999</v>
      </c>
      <c r="T642" s="17">
        <v>0.18506615655566899</v>
      </c>
      <c r="U642" s="17">
        <v>0.106926728888307</v>
      </c>
      <c r="V642" s="17">
        <v>0.18283946174907401</v>
      </c>
      <c r="W642" s="17">
        <v>0.20248123321905101</v>
      </c>
      <c r="X642" s="17">
        <v>0.240801213564005</v>
      </c>
      <c r="Y642" s="17">
        <v>0.20411483405036199</v>
      </c>
      <c r="Z642" s="17">
        <v>0.173359681194201</v>
      </c>
      <c r="AA642" s="17">
        <v>0.20304530200460699</v>
      </c>
      <c r="AB642" s="17" t="s">
        <v>74</v>
      </c>
      <c r="AC642" s="17" t="s">
        <v>74</v>
      </c>
      <c r="AD642" s="17" t="s">
        <v>74</v>
      </c>
      <c r="AE642" s="17"/>
      <c r="AF642" s="17">
        <v>0.221853775426822</v>
      </c>
      <c r="AG642" s="17">
        <v>0.18547990817474699</v>
      </c>
      <c r="AH642" s="17">
        <v>0.13063219636954099</v>
      </c>
      <c r="AI642" s="17"/>
      <c r="AJ642" s="17">
        <v>0.24454578409027999</v>
      </c>
      <c r="AK642" s="17">
        <v>0.15310256303731601</v>
      </c>
      <c r="AL642" s="17">
        <v>0.14245655100332999</v>
      </c>
      <c r="AM642" s="17">
        <v>0.20142701180752301</v>
      </c>
      <c r="AN642" s="17">
        <v>0.14828783650553001</v>
      </c>
      <c r="AO642" s="17"/>
      <c r="AP642" s="17">
        <v>0.26984517476254</v>
      </c>
      <c r="AQ642" s="17">
        <v>0.179170519979332</v>
      </c>
      <c r="AR642" s="17">
        <v>0.101349332111869</v>
      </c>
      <c r="AS642" s="17"/>
      <c r="AT642" s="17">
        <v>0.21011876041323299</v>
      </c>
      <c r="AU642" s="17">
        <v>0.13781145995713201</v>
      </c>
      <c r="AV642" s="17"/>
      <c r="AW642" s="17">
        <v>0.21791489078304599</v>
      </c>
      <c r="AX642" s="17">
        <v>0.177490637384568</v>
      </c>
    </row>
    <row r="643" spans="2:50" x14ac:dyDescent="0.35">
      <c r="B643" t="s">
        <v>98</v>
      </c>
      <c r="C643" s="17">
        <v>0.42862731066785997</v>
      </c>
      <c r="D643" s="17">
        <v>0.376621593529049</v>
      </c>
      <c r="E643" s="17">
        <v>0.47653216908650903</v>
      </c>
      <c r="F643" s="17"/>
      <c r="G643" s="17">
        <v>0.50475911477283797</v>
      </c>
      <c r="H643" s="17">
        <v>0.41375451838003702</v>
      </c>
      <c r="I643" s="17">
        <v>0.40720320024068601</v>
      </c>
      <c r="J643" s="17">
        <v>0.45758306041294</v>
      </c>
      <c r="K643" s="17">
        <v>0.40380002228078299</v>
      </c>
      <c r="L643" s="17">
        <v>0.41648025620919399</v>
      </c>
      <c r="M643" s="17"/>
      <c r="N643" s="17">
        <v>0.388325816765134</v>
      </c>
      <c r="O643" s="17">
        <v>0.41041899734468401</v>
      </c>
      <c r="P643" s="17">
        <v>0.44399967611756103</v>
      </c>
      <c r="Q643" s="17">
        <v>0.47419510115574598</v>
      </c>
      <c r="R643" s="17"/>
      <c r="S643" s="17">
        <v>0.40078864025769301</v>
      </c>
      <c r="T643" s="17">
        <v>0.44936215035843302</v>
      </c>
      <c r="U643" s="17">
        <v>0.41526474967573801</v>
      </c>
      <c r="V643" s="17">
        <v>0.42090546491140901</v>
      </c>
      <c r="W643" s="17">
        <v>0.481382577293198</v>
      </c>
      <c r="X643" s="17">
        <v>0.425649030954726</v>
      </c>
      <c r="Y643" s="17">
        <v>0.45628946756012401</v>
      </c>
      <c r="Z643" s="17">
        <v>0.43869234767068199</v>
      </c>
      <c r="AA643" s="17">
        <v>0.396003717806728</v>
      </c>
      <c r="AB643" s="17" t="s">
        <v>74</v>
      </c>
      <c r="AC643" s="17" t="s">
        <v>74</v>
      </c>
      <c r="AD643" s="17" t="s">
        <v>74</v>
      </c>
      <c r="AE643" s="17"/>
      <c r="AF643" s="17">
        <v>0.42719964826142898</v>
      </c>
      <c r="AG643" s="17">
        <v>0.41176494131316399</v>
      </c>
      <c r="AH643" s="17">
        <v>0.45542418919051902</v>
      </c>
      <c r="AI643" s="17"/>
      <c r="AJ643" s="17">
        <v>0.41907584973733403</v>
      </c>
      <c r="AK643" s="17">
        <v>0.45950107721316602</v>
      </c>
      <c r="AL643" s="17">
        <v>0.36782011250186702</v>
      </c>
      <c r="AM643" s="17">
        <v>0.27042925796049699</v>
      </c>
      <c r="AN643" s="17">
        <v>0.44665141355534799</v>
      </c>
      <c r="AO643" s="17"/>
      <c r="AP643" s="17">
        <v>0.41928950203177201</v>
      </c>
      <c r="AQ643" s="17">
        <v>0.47024501804244201</v>
      </c>
      <c r="AR643" s="17">
        <v>0.40087767688762399</v>
      </c>
      <c r="AS643" s="17"/>
      <c r="AT643" s="17">
        <v>0.43866761492562401</v>
      </c>
      <c r="AU643" s="17">
        <v>0.40710935587921998</v>
      </c>
      <c r="AV643" s="17"/>
      <c r="AW643" s="17">
        <v>0.39418145104100499</v>
      </c>
      <c r="AX643" s="17">
        <v>0.43954857257517199</v>
      </c>
    </row>
    <row r="644" spans="2:50" x14ac:dyDescent="0.35">
      <c r="B644" t="s">
        <v>100</v>
      </c>
      <c r="C644" s="17">
        <v>0.24140531180734201</v>
      </c>
      <c r="D644" s="17">
        <v>0.14597906693268101</v>
      </c>
      <c r="E644" s="17">
        <v>0.32915441914944399</v>
      </c>
      <c r="F644" s="17"/>
      <c r="G644" s="17">
        <v>0.390927007381485</v>
      </c>
      <c r="H644" s="17">
        <v>0.19191002194659501</v>
      </c>
      <c r="I644" s="17">
        <v>0.189228106176935</v>
      </c>
      <c r="J644" s="17">
        <v>0.262280943296892</v>
      </c>
      <c r="K644" s="17">
        <v>0.20907159771335401</v>
      </c>
      <c r="L644" s="17">
        <v>0.25400855848270298</v>
      </c>
      <c r="M644" s="17"/>
      <c r="N644" s="17">
        <v>0.14728027754440201</v>
      </c>
      <c r="O644" s="17">
        <v>0.23681006755963499</v>
      </c>
      <c r="P644" s="17">
        <v>0.22332243937080101</v>
      </c>
      <c r="Q644" s="17">
        <v>0.35786639588728703</v>
      </c>
      <c r="R644" s="17"/>
      <c r="S644" s="17">
        <v>0.21963117592981299</v>
      </c>
      <c r="T644" s="17">
        <v>0.26429599380276397</v>
      </c>
      <c r="U644" s="17">
        <v>0.308338020787431</v>
      </c>
      <c r="V644" s="17">
        <v>0.238066003162335</v>
      </c>
      <c r="W644" s="17">
        <v>0.27890134407414702</v>
      </c>
      <c r="X644" s="17">
        <v>0.18484781739072101</v>
      </c>
      <c r="Y644" s="17">
        <v>0.25217463350976199</v>
      </c>
      <c r="Z644" s="17">
        <v>0.26533266647648102</v>
      </c>
      <c r="AA644" s="17">
        <v>0.192958415802121</v>
      </c>
      <c r="AB644" s="17" t="s">
        <v>74</v>
      </c>
      <c r="AC644" s="17" t="s">
        <v>74</v>
      </c>
      <c r="AD644" s="17" t="s">
        <v>74</v>
      </c>
      <c r="AE644" s="17"/>
      <c r="AF644" s="17">
        <v>0.20534587283460701</v>
      </c>
      <c r="AG644" s="17">
        <v>0.226285033138418</v>
      </c>
      <c r="AH644" s="17">
        <v>0.32479199282097798</v>
      </c>
      <c r="AI644" s="17"/>
      <c r="AJ644" s="17">
        <v>0.17453006564705401</v>
      </c>
      <c r="AK644" s="17">
        <v>0.30639851417584901</v>
      </c>
      <c r="AL644" s="17">
        <v>0.22536356149853701</v>
      </c>
      <c r="AM644" s="17">
        <v>6.9002246152973998E-2</v>
      </c>
      <c r="AN644" s="17">
        <v>0.29836357704981897</v>
      </c>
      <c r="AO644" s="17"/>
      <c r="AP644" s="17">
        <v>0.14944432726923201</v>
      </c>
      <c r="AQ644" s="17">
        <v>0.29107449806310998</v>
      </c>
      <c r="AR644" s="17">
        <v>0.29952834477575502</v>
      </c>
      <c r="AS644" s="17"/>
      <c r="AT644" s="17">
        <v>0.22854885451239099</v>
      </c>
      <c r="AU644" s="17">
        <v>0.26929789592208903</v>
      </c>
      <c r="AV644" s="17"/>
      <c r="AW644" s="17">
        <v>0.176266560257959</v>
      </c>
      <c r="AX644" s="17">
        <v>0.262057935190604</v>
      </c>
    </row>
    <row r="645" spans="2:50"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row>
    <row r="646" spans="2:50" x14ac:dyDescent="0.35">
      <c r="B646" s="6" t="s">
        <v>316</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row>
    <row r="647" spans="2:50" x14ac:dyDescent="0.35">
      <c r="B647" s="24" t="s">
        <v>76</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row>
    <row r="648" spans="2:50" x14ac:dyDescent="0.35">
      <c r="B648" t="s">
        <v>97</v>
      </c>
      <c r="C648" s="17">
        <v>3.0630974078225699E-2</v>
      </c>
      <c r="D648" s="17">
        <v>3.0487802328513398E-2</v>
      </c>
      <c r="E648" s="17">
        <v>3.08822008201564E-2</v>
      </c>
      <c r="F648" s="17"/>
      <c r="G648" s="17">
        <v>3.5156619716331598E-2</v>
      </c>
      <c r="H648" s="17">
        <v>5.0145154377442602E-2</v>
      </c>
      <c r="I648" s="17">
        <v>4.7779343610183198E-2</v>
      </c>
      <c r="J648" s="17">
        <v>2.87622263648886E-2</v>
      </c>
      <c r="K648" s="17">
        <v>1.8864499834433002E-2</v>
      </c>
      <c r="L648" s="17">
        <v>1.1770482062520999E-2</v>
      </c>
      <c r="M648" s="17"/>
      <c r="N648" s="17">
        <v>4.2553652098255498E-2</v>
      </c>
      <c r="O648" s="17">
        <v>3.22309365400665E-2</v>
      </c>
      <c r="P648" s="17">
        <v>2.8235706242411299E-2</v>
      </c>
      <c r="Q648" s="17">
        <v>1.8617526332119098E-2</v>
      </c>
      <c r="R648" s="17"/>
      <c r="S648" s="17">
        <v>3.3459844981537097E-2</v>
      </c>
      <c r="T648" s="17">
        <v>2.1671791578064099E-2</v>
      </c>
      <c r="U648" s="17">
        <v>2.37767881744569E-2</v>
      </c>
      <c r="V648" s="17">
        <v>6.9600731004864098E-3</v>
      </c>
      <c r="W648" s="17">
        <v>1.8998275382065302E-2</v>
      </c>
      <c r="X648" s="17">
        <v>8.8279292421228103E-2</v>
      </c>
      <c r="Y648" s="17">
        <v>1.33865617227347E-2</v>
      </c>
      <c r="Z648" s="17">
        <v>3.00429109630415E-2</v>
      </c>
      <c r="AA648" s="17">
        <v>3.8250066712159803E-2</v>
      </c>
      <c r="AB648" s="17" t="s">
        <v>74</v>
      </c>
      <c r="AC648" s="17" t="s">
        <v>74</v>
      </c>
      <c r="AD648" s="17" t="s">
        <v>74</v>
      </c>
      <c r="AE648" s="17"/>
      <c r="AF648" s="17">
        <v>2.7197472016112698E-2</v>
      </c>
      <c r="AG648" s="17">
        <v>3.7173726678279499E-2</v>
      </c>
      <c r="AH648" s="17">
        <v>2.11046019631459E-2</v>
      </c>
      <c r="AI648" s="17"/>
      <c r="AJ648" s="17">
        <v>3.2812750680143603E-2</v>
      </c>
      <c r="AK648" s="17">
        <v>4.3550376920224697E-2</v>
      </c>
      <c r="AL648" s="17">
        <v>2.04135407385727E-2</v>
      </c>
      <c r="AM648" s="17">
        <v>0</v>
      </c>
      <c r="AN648" s="17">
        <v>1.73332119052499E-2</v>
      </c>
      <c r="AO648" s="17"/>
      <c r="AP648" s="17">
        <v>5.1224025748005803E-2</v>
      </c>
      <c r="AQ648" s="17">
        <v>3.2037490965946901E-2</v>
      </c>
      <c r="AR648" s="17">
        <v>3.58655815492031E-2</v>
      </c>
      <c r="AS648" s="17"/>
      <c r="AT648" s="17">
        <v>3.9819897711573599E-2</v>
      </c>
      <c r="AU648" s="17">
        <v>1.1542575027217601E-2</v>
      </c>
      <c r="AV648" s="17"/>
      <c r="AW648" s="17">
        <v>6.2827238674845604E-2</v>
      </c>
      <c r="AX648" s="17">
        <v>2.0422959474848901E-2</v>
      </c>
    </row>
    <row r="649" spans="2:50" x14ac:dyDescent="0.35">
      <c r="B649" t="s">
        <v>96</v>
      </c>
      <c r="C649" s="17">
        <v>0.107416398303099</v>
      </c>
      <c r="D649" s="17">
        <v>9.86930094322504E-2</v>
      </c>
      <c r="E649" s="17">
        <v>0.11446363954597701</v>
      </c>
      <c r="F649" s="17"/>
      <c r="G649" s="17">
        <v>0.12349078342978501</v>
      </c>
      <c r="H649" s="17">
        <v>0.12733927549975199</v>
      </c>
      <c r="I649" s="17">
        <v>9.8824736079452899E-2</v>
      </c>
      <c r="J649" s="17">
        <v>9.2856480337212902E-2</v>
      </c>
      <c r="K649" s="17">
        <v>9.6737823845580703E-2</v>
      </c>
      <c r="L649" s="17">
        <v>0.109521913397363</v>
      </c>
      <c r="M649" s="17"/>
      <c r="N649" s="17">
        <v>0.12049213407762201</v>
      </c>
      <c r="O649" s="17">
        <v>9.3763806497669702E-2</v>
      </c>
      <c r="P649" s="17">
        <v>8.2914467280397294E-2</v>
      </c>
      <c r="Q649" s="17">
        <v>0.130261549165192</v>
      </c>
      <c r="R649" s="17"/>
      <c r="S649" s="17">
        <v>0.11133381665181501</v>
      </c>
      <c r="T649" s="17">
        <v>0.101687524592236</v>
      </c>
      <c r="U649" s="17">
        <v>0.106935377276067</v>
      </c>
      <c r="V649" s="17">
        <v>8.1946891463702001E-2</v>
      </c>
      <c r="W649" s="17">
        <v>0.109172653066496</v>
      </c>
      <c r="X649" s="17">
        <v>0.124817735550126</v>
      </c>
      <c r="Y649" s="17">
        <v>0.10360647414349</v>
      </c>
      <c r="Z649" s="17">
        <v>0.129792868870057</v>
      </c>
      <c r="AA649" s="17">
        <v>0.111098429665836</v>
      </c>
      <c r="AB649" s="17" t="s">
        <v>74</v>
      </c>
      <c r="AC649" s="17" t="s">
        <v>74</v>
      </c>
      <c r="AD649" s="17" t="s">
        <v>74</v>
      </c>
      <c r="AE649" s="17"/>
      <c r="AF649" s="17">
        <v>9.4569456236188301E-2</v>
      </c>
      <c r="AG649" s="17">
        <v>0.103899623469857</v>
      </c>
      <c r="AH649" s="17">
        <v>0.121977408984836</v>
      </c>
      <c r="AI649" s="17"/>
      <c r="AJ649" s="17">
        <v>0.120978972354621</v>
      </c>
      <c r="AK649" s="17">
        <v>0.109783807424089</v>
      </c>
      <c r="AL649" s="17">
        <v>1.8274605376988301E-2</v>
      </c>
      <c r="AM649" s="17">
        <v>5.30868325374525E-2</v>
      </c>
      <c r="AN649" s="17">
        <v>0.13149251250871</v>
      </c>
      <c r="AO649" s="17"/>
      <c r="AP649" s="17">
        <v>0.13261802437855499</v>
      </c>
      <c r="AQ649" s="17">
        <v>9.8807628273592005E-2</v>
      </c>
      <c r="AR649" s="17">
        <v>0.11553823120204</v>
      </c>
      <c r="AS649" s="17"/>
      <c r="AT649" s="17">
        <v>0.108127248904336</v>
      </c>
      <c r="AU649" s="17">
        <v>0.106472983217231</v>
      </c>
      <c r="AV649" s="17"/>
      <c r="AW649" s="17">
        <v>0.10715625974544001</v>
      </c>
      <c r="AX649" s="17">
        <v>0.107498876759179</v>
      </c>
    </row>
    <row r="650" spans="2:50" x14ac:dyDescent="0.35">
      <c r="B650" t="s">
        <v>95</v>
      </c>
      <c r="C650" s="17">
        <v>0.29633879938312901</v>
      </c>
      <c r="D650" s="17">
        <v>0.314458016832381</v>
      </c>
      <c r="E650" s="17">
        <v>0.280548860540064</v>
      </c>
      <c r="F650" s="17"/>
      <c r="G650" s="17">
        <v>0.30892097243737199</v>
      </c>
      <c r="H650" s="17">
        <v>0.240259512147908</v>
      </c>
      <c r="I650" s="17">
        <v>0.30433114711758602</v>
      </c>
      <c r="J650" s="17">
        <v>0.32245025289560802</v>
      </c>
      <c r="K650" s="17">
        <v>0.30511068921162998</v>
      </c>
      <c r="L650" s="17">
        <v>0.30106648632819899</v>
      </c>
      <c r="M650" s="17"/>
      <c r="N650" s="17">
        <v>0.283818677168234</v>
      </c>
      <c r="O650" s="17">
        <v>0.28248450286364302</v>
      </c>
      <c r="P650" s="17">
        <v>0.310874932075412</v>
      </c>
      <c r="Q650" s="17">
        <v>0.314931877101291</v>
      </c>
      <c r="R650" s="17"/>
      <c r="S650" s="17">
        <v>0.30032050216379602</v>
      </c>
      <c r="T650" s="17">
        <v>0.28361951809853603</v>
      </c>
      <c r="U650" s="17">
        <v>0.20003709243175299</v>
      </c>
      <c r="V650" s="17">
        <v>0.26806408738159798</v>
      </c>
      <c r="W650" s="17">
        <v>0.431214319763774</v>
      </c>
      <c r="X650" s="17">
        <v>0.226492525118206</v>
      </c>
      <c r="Y650" s="17">
        <v>0.36755797310900001</v>
      </c>
      <c r="Z650" s="17">
        <v>0.33391091415525298</v>
      </c>
      <c r="AA650" s="17">
        <v>0.30615980231302198</v>
      </c>
      <c r="AB650" s="17" t="s">
        <v>74</v>
      </c>
      <c r="AC650" s="17" t="s">
        <v>74</v>
      </c>
      <c r="AD650" s="17" t="s">
        <v>74</v>
      </c>
      <c r="AE650" s="17"/>
      <c r="AF650" s="17">
        <v>0.294879289390863</v>
      </c>
      <c r="AG650" s="17">
        <v>0.29909201095620602</v>
      </c>
      <c r="AH650" s="17">
        <v>0.304395964981659</v>
      </c>
      <c r="AI650" s="17"/>
      <c r="AJ650" s="17">
        <v>0.27715162075679101</v>
      </c>
      <c r="AK650" s="17">
        <v>0.26945581988622502</v>
      </c>
      <c r="AL650" s="17">
        <v>0.42226330126682599</v>
      </c>
      <c r="AM650" s="17">
        <v>0.34345650083813001</v>
      </c>
      <c r="AN650" s="17">
        <v>0.274218002789126</v>
      </c>
      <c r="AO650" s="17"/>
      <c r="AP650" s="17">
        <v>0.254064612149217</v>
      </c>
      <c r="AQ650" s="17">
        <v>0.28485018723836297</v>
      </c>
      <c r="AR650" s="17">
        <v>0.41821012546786401</v>
      </c>
      <c r="AS650" s="17"/>
      <c r="AT650" s="17">
        <v>0.29723946045128602</v>
      </c>
      <c r="AU650" s="17">
        <v>0.29354748284031201</v>
      </c>
      <c r="AV650" s="17"/>
      <c r="AW650" s="17">
        <v>0.26655587311748502</v>
      </c>
      <c r="AX650" s="17">
        <v>0.30578165090829901</v>
      </c>
    </row>
    <row r="651" spans="2:50" x14ac:dyDescent="0.35">
      <c r="B651" t="s">
        <v>94</v>
      </c>
      <c r="C651" s="17">
        <v>0.30187878675921298</v>
      </c>
      <c r="D651" s="17">
        <v>0.31650690693336297</v>
      </c>
      <c r="E651" s="17">
        <v>0.28704996207396999</v>
      </c>
      <c r="F651" s="17"/>
      <c r="G651" s="17">
        <v>0.35747950599634098</v>
      </c>
      <c r="H651" s="17">
        <v>0.30799943138305302</v>
      </c>
      <c r="I651" s="17">
        <v>0.32816753015095101</v>
      </c>
      <c r="J651" s="17">
        <v>0.320863176935275</v>
      </c>
      <c r="K651" s="17">
        <v>0.28563792979785102</v>
      </c>
      <c r="L651" s="17">
        <v>0.25149605597581098</v>
      </c>
      <c r="M651" s="17"/>
      <c r="N651" s="17">
        <v>0.32505122423760202</v>
      </c>
      <c r="O651" s="17">
        <v>0.34550756306413499</v>
      </c>
      <c r="P651" s="17">
        <v>0.253741891746259</v>
      </c>
      <c r="Q651" s="17">
        <v>0.27327247055305598</v>
      </c>
      <c r="R651" s="17"/>
      <c r="S651" s="17">
        <v>0.30811986779867001</v>
      </c>
      <c r="T651" s="17">
        <v>0.29472014263648499</v>
      </c>
      <c r="U651" s="17">
        <v>0.31584943506609298</v>
      </c>
      <c r="V651" s="17">
        <v>0.32444961488017399</v>
      </c>
      <c r="W651" s="17">
        <v>0.270906164048553</v>
      </c>
      <c r="X651" s="17">
        <v>0.269960542753102</v>
      </c>
      <c r="Y651" s="17">
        <v>0.33210829531317199</v>
      </c>
      <c r="Z651" s="17">
        <v>0.33478081072079302</v>
      </c>
      <c r="AA651" s="17">
        <v>0.28443308740710899</v>
      </c>
      <c r="AB651" s="17" t="s">
        <v>74</v>
      </c>
      <c r="AC651" s="17" t="s">
        <v>74</v>
      </c>
      <c r="AD651" s="17" t="s">
        <v>74</v>
      </c>
      <c r="AE651" s="17"/>
      <c r="AF651" s="17">
        <v>0.30776776456601002</v>
      </c>
      <c r="AG651" s="17">
        <v>0.292881726649102</v>
      </c>
      <c r="AH651" s="17">
        <v>0.27495535736455101</v>
      </c>
      <c r="AI651" s="17"/>
      <c r="AJ651" s="17">
        <v>0.27615722238350898</v>
      </c>
      <c r="AK651" s="17">
        <v>0.34536029275518398</v>
      </c>
      <c r="AL651" s="17">
        <v>0.29041628150460502</v>
      </c>
      <c r="AM651" s="17">
        <v>0.48569223446392701</v>
      </c>
      <c r="AN651" s="17">
        <v>0.26983321665136001</v>
      </c>
      <c r="AO651" s="17"/>
      <c r="AP651" s="17">
        <v>0.296643338071161</v>
      </c>
      <c r="AQ651" s="17">
        <v>0.35106063222509398</v>
      </c>
      <c r="AR651" s="17">
        <v>0.195453768961836</v>
      </c>
      <c r="AS651" s="17"/>
      <c r="AT651" s="17">
        <v>0.303619555175626</v>
      </c>
      <c r="AU651" s="17">
        <v>0.297098705613491</v>
      </c>
      <c r="AV651" s="17"/>
      <c r="AW651" s="17">
        <v>0.33500490409446498</v>
      </c>
      <c r="AX651" s="17">
        <v>0.29137595688910001</v>
      </c>
    </row>
    <row r="652" spans="2:50" x14ac:dyDescent="0.35">
      <c r="B652" t="s">
        <v>93</v>
      </c>
      <c r="C652" s="17">
        <v>0.11333232067670899</v>
      </c>
      <c r="D652" s="17">
        <v>0.116018699253879</v>
      </c>
      <c r="E652" s="17">
        <v>0.111257442473854</v>
      </c>
      <c r="F652" s="17"/>
      <c r="G652" s="17">
        <v>0.125945610278066</v>
      </c>
      <c r="H652" s="17">
        <v>0.19501338336322599</v>
      </c>
      <c r="I652" s="17">
        <v>0.13788830119082501</v>
      </c>
      <c r="J652" s="17">
        <v>0.10492128328783901</v>
      </c>
      <c r="K652" s="17">
        <v>7.8926324476566306E-2</v>
      </c>
      <c r="L652" s="17">
        <v>6.06561449004583E-2</v>
      </c>
      <c r="M652" s="17"/>
      <c r="N652" s="17">
        <v>8.7966569237098696E-2</v>
      </c>
      <c r="O652" s="17">
        <v>8.2326491156114706E-2</v>
      </c>
      <c r="P652" s="17">
        <v>0.179644827288687</v>
      </c>
      <c r="Q652" s="17">
        <v>0.115917928398106</v>
      </c>
      <c r="R652" s="17"/>
      <c r="S652" s="17">
        <v>0.113759966530151</v>
      </c>
      <c r="T652" s="17">
        <v>0.12466700340544901</v>
      </c>
      <c r="U652" s="17">
        <v>0.13094175850186901</v>
      </c>
      <c r="V652" s="17">
        <v>0.10961357184902799</v>
      </c>
      <c r="W652" s="17">
        <v>5.8607303125327997E-2</v>
      </c>
      <c r="X652" s="17">
        <v>0.136036799642725</v>
      </c>
      <c r="Y652" s="17">
        <v>7.8040503738493305E-2</v>
      </c>
      <c r="Z652" s="17">
        <v>0.105387188061947</v>
      </c>
      <c r="AA652" s="17">
        <v>0.13555611177892299</v>
      </c>
      <c r="AB652" s="17" t="s">
        <v>74</v>
      </c>
      <c r="AC652" s="17" t="s">
        <v>74</v>
      </c>
      <c r="AD652" s="17" t="s">
        <v>74</v>
      </c>
      <c r="AE652" s="17"/>
      <c r="AF652" s="17">
        <v>0.13310602835938201</v>
      </c>
      <c r="AG652" s="17">
        <v>9.6872139650794997E-2</v>
      </c>
      <c r="AH652" s="17">
        <v>0.12243372081118301</v>
      </c>
      <c r="AI652" s="17"/>
      <c r="AJ652" s="17">
        <v>0.118774470229945</v>
      </c>
      <c r="AK652" s="17">
        <v>0.123524967787614</v>
      </c>
      <c r="AL652" s="17">
        <v>8.0948560437409806E-2</v>
      </c>
      <c r="AM652" s="17">
        <v>0</v>
      </c>
      <c r="AN652" s="17">
        <v>0.12584260531313399</v>
      </c>
      <c r="AO652" s="17"/>
      <c r="AP652" s="17">
        <v>0.12108439467620501</v>
      </c>
      <c r="AQ652" s="17">
        <v>0.12772846103830099</v>
      </c>
      <c r="AR652" s="17">
        <v>0.107289034694507</v>
      </c>
      <c r="AS652" s="17"/>
      <c r="AT652" s="17">
        <v>0.116345280257281</v>
      </c>
      <c r="AU652" s="17">
        <v>0.107597747844458</v>
      </c>
      <c r="AV652" s="17"/>
      <c r="AW652" s="17">
        <v>0.12776179844586999</v>
      </c>
      <c r="AX652" s="17">
        <v>0.108757370084391</v>
      </c>
    </row>
    <row r="653" spans="2:50" x14ac:dyDescent="0.35">
      <c r="B653" t="s">
        <v>70</v>
      </c>
      <c r="C653" s="17">
        <v>0.15040272079962599</v>
      </c>
      <c r="D653" s="17">
        <v>0.123835565219613</v>
      </c>
      <c r="E653" s="17">
        <v>0.17579789454597899</v>
      </c>
      <c r="F653" s="17"/>
      <c r="G653" s="17">
        <v>4.9006508142104402E-2</v>
      </c>
      <c r="H653" s="17">
        <v>7.9243243228618601E-2</v>
      </c>
      <c r="I653" s="17">
        <v>8.3008941851002396E-2</v>
      </c>
      <c r="J653" s="17">
        <v>0.13014658017917599</v>
      </c>
      <c r="K653" s="17">
        <v>0.214722732833939</v>
      </c>
      <c r="L653" s="17">
        <v>0.265488917335648</v>
      </c>
      <c r="M653" s="17"/>
      <c r="N653" s="17">
        <v>0.140117743181187</v>
      </c>
      <c r="O653" s="17">
        <v>0.16368669987837201</v>
      </c>
      <c r="P653" s="17">
        <v>0.14458817536683399</v>
      </c>
      <c r="Q653" s="17">
        <v>0.146998648450236</v>
      </c>
      <c r="R653" s="17"/>
      <c r="S653" s="17">
        <v>0.133006001874031</v>
      </c>
      <c r="T653" s="17">
        <v>0.17363401968922901</v>
      </c>
      <c r="U653" s="17">
        <v>0.22245954854975999</v>
      </c>
      <c r="V653" s="17">
        <v>0.20896576132501099</v>
      </c>
      <c r="W653" s="17">
        <v>0.11110128461378301</v>
      </c>
      <c r="X653" s="17">
        <v>0.15441310451461501</v>
      </c>
      <c r="Y653" s="17">
        <v>0.105300191973109</v>
      </c>
      <c r="Z653" s="17">
        <v>6.6085307228908499E-2</v>
      </c>
      <c r="AA653" s="17">
        <v>0.12450250212295</v>
      </c>
      <c r="AB653" s="17" t="s">
        <v>74</v>
      </c>
      <c r="AC653" s="17" t="s">
        <v>74</v>
      </c>
      <c r="AD653" s="17" t="s">
        <v>74</v>
      </c>
      <c r="AE653" s="17"/>
      <c r="AF653" s="17">
        <v>0.14247998943144399</v>
      </c>
      <c r="AG653" s="17">
        <v>0.17008077259575999</v>
      </c>
      <c r="AH653" s="17">
        <v>0.15513294589462501</v>
      </c>
      <c r="AI653" s="17"/>
      <c r="AJ653" s="17">
        <v>0.17412496359499</v>
      </c>
      <c r="AK653" s="17">
        <v>0.108324735226663</v>
      </c>
      <c r="AL653" s="17">
        <v>0.16768371067559801</v>
      </c>
      <c r="AM653" s="17">
        <v>0.11776443216049</v>
      </c>
      <c r="AN653" s="17">
        <v>0.18128045083242</v>
      </c>
      <c r="AO653" s="17"/>
      <c r="AP653" s="17">
        <v>0.14436560497685699</v>
      </c>
      <c r="AQ653" s="17">
        <v>0.105515600258703</v>
      </c>
      <c r="AR653" s="17">
        <v>0.12764325812454999</v>
      </c>
      <c r="AS653" s="17"/>
      <c r="AT653" s="17">
        <v>0.13484855749989699</v>
      </c>
      <c r="AU653" s="17">
        <v>0.18374050545729001</v>
      </c>
      <c r="AV653" s="17"/>
      <c r="AW653" s="17">
        <v>0.100693925921893</v>
      </c>
      <c r="AX653" s="17">
        <v>0.166163185884182</v>
      </c>
    </row>
    <row r="654" spans="2:50" x14ac:dyDescent="0.35">
      <c r="B654" t="s">
        <v>99</v>
      </c>
      <c r="C654" s="17">
        <v>0.138047372381324</v>
      </c>
      <c r="D654" s="17">
        <v>0.12918081176076401</v>
      </c>
      <c r="E654" s="17">
        <v>0.14534584036613299</v>
      </c>
      <c r="F654" s="17"/>
      <c r="G654" s="17">
        <v>0.158647403146117</v>
      </c>
      <c r="H654" s="17">
        <v>0.17748442987719401</v>
      </c>
      <c r="I654" s="17">
        <v>0.14660407968963601</v>
      </c>
      <c r="J654" s="17">
        <v>0.121618706702101</v>
      </c>
      <c r="K654" s="17">
        <v>0.115602323680014</v>
      </c>
      <c r="L654" s="17">
        <v>0.121292395459884</v>
      </c>
      <c r="M654" s="17"/>
      <c r="N654" s="17">
        <v>0.16304578617587701</v>
      </c>
      <c r="O654" s="17">
        <v>0.125994743037736</v>
      </c>
      <c r="P654" s="17">
        <v>0.111150173522809</v>
      </c>
      <c r="Q654" s="17">
        <v>0.148879075497311</v>
      </c>
      <c r="R654" s="17"/>
      <c r="S654" s="17">
        <v>0.144793661633352</v>
      </c>
      <c r="T654" s="17">
        <v>0.12335931617030001</v>
      </c>
      <c r="U654" s="17">
        <v>0.130712165450524</v>
      </c>
      <c r="V654" s="17">
        <v>8.8906964564188395E-2</v>
      </c>
      <c r="W654" s="17">
        <v>0.12817092844856201</v>
      </c>
      <c r="X654" s="17">
        <v>0.21309702797135399</v>
      </c>
      <c r="Y654" s="17">
        <v>0.116993035866225</v>
      </c>
      <c r="Z654" s="17">
        <v>0.15983577983309799</v>
      </c>
      <c r="AA654" s="17">
        <v>0.14934849637799499</v>
      </c>
      <c r="AB654" s="17" t="s">
        <v>74</v>
      </c>
      <c r="AC654" s="17" t="s">
        <v>74</v>
      </c>
      <c r="AD654" s="17" t="s">
        <v>74</v>
      </c>
      <c r="AE654" s="17"/>
      <c r="AF654" s="17">
        <v>0.121766928252301</v>
      </c>
      <c r="AG654" s="17">
        <v>0.14107335014813599</v>
      </c>
      <c r="AH654" s="17">
        <v>0.14308201094798201</v>
      </c>
      <c r="AI654" s="17"/>
      <c r="AJ654" s="17">
        <v>0.15379172303476399</v>
      </c>
      <c r="AK654" s="17">
        <v>0.15333418434431401</v>
      </c>
      <c r="AL654" s="17">
        <v>3.8688146115560998E-2</v>
      </c>
      <c r="AM654" s="17">
        <v>5.30868325374525E-2</v>
      </c>
      <c r="AN654" s="17">
        <v>0.14882572441396</v>
      </c>
      <c r="AO654" s="17"/>
      <c r="AP654" s="17">
        <v>0.18384205012656099</v>
      </c>
      <c r="AQ654" s="17">
        <v>0.13084511923953901</v>
      </c>
      <c r="AR654" s="17">
        <v>0.15140381275124301</v>
      </c>
      <c r="AS654" s="17"/>
      <c r="AT654" s="17">
        <v>0.14794714661590899</v>
      </c>
      <c r="AU654" s="17">
        <v>0.118015558244448</v>
      </c>
      <c r="AV654" s="17"/>
      <c r="AW654" s="17">
        <v>0.16998349842028601</v>
      </c>
      <c r="AX654" s="17">
        <v>0.127921836234028</v>
      </c>
    </row>
    <row r="655" spans="2:50" x14ac:dyDescent="0.35">
      <c r="B655" t="s">
        <v>98</v>
      </c>
      <c r="C655" s="17">
        <v>0.41521110743592099</v>
      </c>
      <c r="D655" s="17">
        <v>0.43252560618724201</v>
      </c>
      <c r="E655" s="17">
        <v>0.39830740454782398</v>
      </c>
      <c r="F655" s="17"/>
      <c r="G655" s="17">
        <v>0.48342511627440699</v>
      </c>
      <c r="H655" s="17">
        <v>0.50301281474627901</v>
      </c>
      <c r="I655" s="17">
        <v>0.46605583134177597</v>
      </c>
      <c r="J655" s="17">
        <v>0.425784460223114</v>
      </c>
      <c r="K655" s="17">
        <v>0.36456425427441802</v>
      </c>
      <c r="L655" s="17">
        <v>0.31215220087626899</v>
      </c>
      <c r="M655" s="17"/>
      <c r="N655" s="17">
        <v>0.41301779347470102</v>
      </c>
      <c r="O655" s="17">
        <v>0.427834054220249</v>
      </c>
      <c r="P655" s="17">
        <v>0.43338671903494602</v>
      </c>
      <c r="Q655" s="17">
        <v>0.38919039895116198</v>
      </c>
      <c r="R655" s="17"/>
      <c r="S655" s="17">
        <v>0.42187983432882098</v>
      </c>
      <c r="T655" s="17">
        <v>0.419387146041934</v>
      </c>
      <c r="U655" s="17">
        <v>0.44679119356796199</v>
      </c>
      <c r="V655" s="17">
        <v>0.43406318672920202</v>
      </c>
      <c r="W655" s="17">
        <v>0.32951346717388103</v>
      </c>
      <c r="X655" s="17">
        <v>0.40599734239582602</v>
      </c>
      <c r="Y655" s="17">
        <v>0.41014879905166601</v>
      </c>
      <c r="Z655" s="17">
        <v>0.44016799878273999</v>
      </c>
      <c r="AA655" s="17">
        <v>0.419989199186032</v>
      </c>
      <c r="AB655" s="17" t="s">
        <v>74</v>
      </c>
      <c r="AC655" s="17" t="s">
        <v>74</v>
      </c>
      <c r="AD655" s="17" t="s">
        <v>74</v>
      </c>
      <c r="AE655" s="17"/>
      <c r="AF655" s="17">
        <v>0.44087379292539203</v>
      </c>
      <c r="AG655" s="17">
        <v>0.389753866299897</v>
      </c>
      <c r="AH655" s="17">
        <v>0.39738907817573399</v>
      </c>
      <c r="AI655" s="17"/>
      <c r="AJ655" s="17">
        <v>0.39493169261345401</v>
      </c>
      <c r="AK655" s="17">
        <v>0.468885260542797</v>
      </c>
      <c r="AL655" s="17">
        <v>0.37136484194201502</v>
      </c>
      <c r="AM655" s="17">
        <v>0.48569223446392701</v>
      </c>
      <c r="AN655" s="17">
        <v>0.39567582196449402</v>
      </c>
      <c r="AO655" s="17"/>
      <c r="AP655" s="17">
        <v>0.41772773274736602</v>
      </c>
      <c r="AQ655" s="17">
        <v>0.47878909326339503</v>
      </c>
      <c r="AR655" s="17">
        <v>0.30274280365634298</v>
      </c>
      <c r="AS655" s="17"/>
      <c r="AT655" s="17">
        <v>0.41996483543290702</v>
      </c>
      <c r="AU655" s="17">
        <v>0.40469645345795002</v>
      </c>
      <c r="AV655" s="17"/>
      <c r="AW655" s="17">
        <v>0.46276670254033597</v>
      </c>
      <c r="AX655" s="17">
        <v>0.40013332697349102</v>
      </c>
    </row>
    <row r="656" spans="2:50" x14ac:dyDescent="0.35">
      <c r="B656" t="s">
        <v>100</v>
      </c>
      <c r="C656" s="17">
        <v>0.27716373505459702</v>
      </c>
      <c r="D656" s="17">
        <v>0.30334479442647799</v>
      </c>
      <c r="E656" s="17">
        <v>0.25296156418169002</v>
      </c>
      <c r="F656" s="17"/>
      <c r="G656" s="17">
        <v>0.32477771312829101</v>
      </c>
      <c r="H656" s="17">
        <v>0.32552838486908497</v>
      </c>
      <c r="I656" s="17">
        <v>0.31945175165214001</v>
      </c>
      <c r="J656" s="17">
        <v>0.30416575352101199</v>
      </c>
      <c r="K656" s="17">
        <v>0.248961930594404</v>
      </c>
      <c r="L656" s="17">
        <v>0.190859805416386</v>
      </c>
      <c r="M656" s="17"/>
      <c r="N656" s="17">
        <v>0.24997200729882299</v>
      </c>
      <c r="O656" s="17">
        <v>0.301839311182513</v>
      </c>
      <c r="P656" s="17">
        <v>0.32223654551213798</v>
      </c>
      <c r="Q656" s="17">
        <v>0.24031132345385101</v>
      </c>
      <c r="R656" s="17"/>
      <c r="S656" s="17">
        <v>0.27708617269546898</v>
      </c>
      <c r="T656" s="17">
        <v>0.29602782987163301</v>
      </c>
      <c r="U656" s="17">
        <v>0.31607902811743799</v>
      </c>
      <c r="V656" s="17">
        <v>0.34515622216501401</v>
      </c>
      <c r="W656" s="17">
        <v>0.20134253872532001</v>
      </c>
      <c r="X656" s="17">
        <v>0.192900314424473</v>
      </c>
      <c r="Y656" s="17">
        <v>0.29315576318544101</v>
      </c>
      <c r="Z656" s="17">
        <v>0.280332218949642</v>
      </c>
      <c r="AA656" s="17">
        <v>0.27064070280803698</v>
      </c>
      <c r="AB656" s="17" t="s">
        <v>74</v>
      </c>
      <c r="AC656" s="17" t="s">
        <v>74</v>
      </c>
      <c r="AD656" s="17" t="s">
        <v>74</v>
      </c>
      <c r="AE656" s="17"/>
      <c r="AF656" s="17">
        <v>0.31910686467309102</v>
      </c>
      <c r="AG656" s="17">
        <v>0.24868051615176101</v>
      </c>
      <c r="AH656" s="17">
        <v>0.25430706722775198</v>
      </c>
      <c r="AI656" s="17"/>
      <c r="AJ656" s="17">
        <v>0.24113996957868999</v>
      </c>
      <c r="AK656" s="17">
        <v>0.31555107619848399</v>
      </c>
      <c r="AL656" s="17">
        <v>0.33267669582645398</v>
      </c>
      <c r="AM656" s="17">
        <v>0.43260540192647501</v>
      </c>
      <c r="AN656" s="17">
        <v>0.246850097550534</v>
      </c>
      <c r="AO656" s="17"/>
      <c r="AP656" s="17">
        <v>0.233885682620805</v>
      </c>
      <c r="AQ656" s="17">
        <v>0.34794397402385602</v>
      </c>
      <c r="AR656" s="17">
        <v>0.1513389909051</v>
      </c>
      <c r="AS656" s="17"/>
      <c r="AT656" s="17">
        <v>0.272017688816998</v>
      </c>
      <c r="AU656" s="17">
        <v>0.28668089521350099</v>
      </c>
      <c r="AV656" s="17"/>
      <c r="AW656" s="17">
        <v>0.29278320412004999</v>
      </c>
      <c r="AX656" s="17">
        <v>0.27221149073946399</v>
      </c>
    </row>
    <row r="657" spans="2:50" x14ac:dyDescent="0.35">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row>
    <row r="658" spans="2:50" x14ac:dyDescent="0.35">
      <c r="B658" s="6" t="s">
        <v>317</v>
      </c>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row>
    <row r="659" spans="2:50" x14ac:dyDescent="0.35">
      <c r="B659" s="24" t="s">
        <v>76</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row>
    <row r="660" spans="2:50" x14ac:dyDescent="0.35">
      <c r="B660" t="s">
        <v>97</v>
      </c>
      <c r="C660" s="17">
        <v>4.3639303653675403E-2</v>
      </c>
      <c r="D660" s="17">
        <v>3.5515705801868698E-2</v>
      </c>
      <c r="E660" s="17">
        <v>4.9074099855335201E-2</v>
      </c>
      <c r="F660" s="17"/>
      <c r="G660" s="17">
        <v>5.9829239835670699E-2</v>
      </c>
      <c r="H660" s="17">
        <v>8.6744718660091605E-2</v>
      </c>
      <c r="I660" s="17">
        <v>5.10005886650138E-2</v>
      </c>
      <c r="J660" s="17">
        <v>4.5387243815362598E-2</v>
      </c>
      <c r="K660" s="17">
        <v>2.3056851775755401E-2</v>
      </c>
      <c r="L660" s="17">
        <v>1.27060899147734E-2</v>
      </c>
      <c r="M660" s="17"/>
      <c r="N660" s="17">
        <v>3.6628684085814302E-2</v>
      </c>
      <c r="O660" s="17">
        <v>6.0347429077206201E-2</v>
      </c>
      <c r="P660" s="17">
        <v>5.7371490889785597E-2</v>
      </c>
      <c r="Q660" s="17">
        <v>2.2350262777205102E-2</v>
      </c>
      <c r="R660" s="17"/>
      <c r="S660" s="17">
        <v>3.8621961739409801E-2</v>
      </c>
      <c r="T660" s="17">
        <v>2.90391360349407E-2</v>
      </c>
      <c r="U660" s="17">
        <v>5.5037714455562298E-2</v>
      </c>
      <c r="V660" s="17">
        <v>4.6035955850012002E-2</v>
      </c>
      <c r="W660" s="17">
        <v>2.3764055851372499E-2</v>
      </c>
      <c r="X660" s="17">
        <v>5.5900897386878999E-2</v>
      </c>
      <c r="Y660" s="17">
        <v>5.1797273036247898E-2</v>
      </c>
      <c r="Z660" s="17">
        <v>4.68424236269981E-2</v>
      </c>
      <c r="AA660" s="17">
        <v>5.2896202580573599E-2</v>
      </c>
      <c r="AB660" s="17" t="s">
        <v>74</v>
      </c>
      <c r="AC660" s="17" t="s">
        <v>74</v>
      </c>
      <c r="AD660" s="17" t="s">
        <v>74</v>
      </c>
      <c r="AE660" s="17"/>
      <c r="AF660" s="17">
        <v>4.6157273705880603E-2</v>
      </c>
      <c r="AG660" s="17">
        <v>3.6260282097953601E-2</v>
      </c>
      <c r="AH660" s="17">
        <v>3.8635773932367598E-2</v>
      </c>
      <c r="AI660" s="17"/>
      <c r="AJ660" s="17">
        <v>3.5270984051050898E-2</v>
      </c>
      <c r="AK660" s="17">
        <v>7.2762562137555206E-2</v>
      </c>
      <c r="AL660" s="17">
        <v>0</v>
      </c>
      <c r="AM660" s="17">
        <v>4.8569959264958398E-2</v>
      </c>
      <c r="AN660" s="17">
        <v>4.7271931284223398E-2</v>
      </c>
      <c r="AO660" s="17"/>
      <c r="AP660" s="17">
        <v>4.3128526771295299E-2</v>
      </c>
      <c r="AQ660" s="17">
        <v>5.5842942333179602E-2</v>
      </c>
      <c r="AR660" s="17">
        <v>1.6126387412299499E-2</v>
      </c>
      <c r="AS660" s="17"/>
      <c r="AT660" s="17">
        <v>4.7254547330758803E-2</v>
      </c>
      <c r="AU660" s="17">
        <v>3.6289612097421098E-2</v>
      </c>
      <c r="AV660" s="17"/>
      <c r="AW660" s="17">
        <v>5.9263737525884201E-2</v>
      </c>
      <c r="AX660" s="17">
        <v>3.8685485217428997E-2</v>
      </c>
    </row>
    <row r="661" spans="2:50" x14ac:dyDescent="0.35">
      <c r="B661" t="s">
        <v>96</v>
      </c>
      <c r="C661" s="17">
        <v>0.121021660890536</v>
      </c>
      <c r="D661" s="17">
        <v>9.7656515228014107E-2</v>
      </c>
      <c r="E661" s="17">
        <v>0.14179902322754401</v>
      </c>
      <c r="F661" s="17"/>
      <c r="G661" s="17">
        <v>0.18409207556537699</v>
      </c>
      <c r="H661" s="17">
        <v>0.14649829138290699</v>
      </c>
      <c r="I661" s="17">
        <v>0.10386219566018</v>
      </c>
      <c r="J661" s="17">
        <v>0.13607012740736299</v>
      </c>
      <c r="K661" s="17">
        <v>0.106448759022312</v>
      </c>
      <c r="L661" s="17">
        <v>8.5416396117499904E-2</v>
      </c>
      <c r="M661" s="17"/>
      <c r="N661" s="17">
        <v>0.11568364765212701</v>
      </c>
      <c r="O661" s="17">
        <v>0.14063023971489899</v>
      </c>
      <c r="P661" s="17">
        <v>9.883546154141E-2</v>
      </c>
      <c r="Q661" s="17">
        <v>0.12340752451546699</v>
      </c>
      <c r="R661" s="17"/>
      <c r="S661" s="17">
        <v>0.10463242805223801</v>
      </c>
      <c r="T661" s="17">
        <v>0.143778559864642</v>
      </c>
      <c r="U661" s="17">
        <v>0.129027323989375</v>
      </c>
      <c r="V661" s="17">
        <v>0.112096594905802</v>
      </c>
      <c r="W661" s="17">
        <v>0.15735581661789799</v>
      </c>
      <c r="X661" s="17">
        <v>6.5668733163240095E-2</v>
      </c>
      <c r="Y661" s="17">
        <v>0.19911098705799901</v>
      </c>
      <c r="Z661" s="17">
        <v>0.13130695833566999</v>
      </c>
      <c r="AA661" s="17">
        <v>7.1352644567306597E-2</v>
      </c>
      <c r="AB661" s="17" t="s">
        <v>74</v>
      </c>
      <c r="AC661" s="17" t="s">
        <v>74</v>
      </c>
      <c r="AD661" s="17" t="s">
        <v>74</v>
      </c>
      <c r="AE661" s="17"/>
      <c r="AF661" s="17">
        <v>8.5739214979186795E-2</v>
      </c>
      <c r="AG661" s="17">
        <v>0.13206863070568101</v>
      </c>
      <c r="AH661" s="17">
        <v>0.13710570185068</v>
      </c>
      <c r="AI661" s="17"/>
      <c r="AJ661" s="17">
        <v>0.10297422315679</v>
      </c>
      <c r="AK661" s="17">
        <v>0.12547887370364599</v>
      </c>
      <c r="AL661" s="17">
        <v>0.10585120610967</v>
      </c>
      <c r="AM661" s="17">
        <v>8.8832646287850495E-2</v>
      </c>
      <c r="AN661" s="17">
        <v>0.11271881744892</v>
      </c>
      <c r="AO661" s="17"/>
      <c r="AP661" s="17">
        <v>0.10463817801323</v>
      </c>
      <c r="AQ661" s="17">
        <v>0.120716781121984</v>
      </c>
      <c r="AR661" s="17">
        <v>0.115607802596132</v>
      </c>
      <c r="AS661" s="17"/>
      <c r="AT661" s="17">
        <v>0.105041304420395</v>
      </c>
      <c r="AU661" s="17">
        <v>0.15510285162832799</v>
      </c>
      <c r="AV661" s="17"/>
      <c r="AW661" s="17">
        <v>0.120889845533243</v>
      </c>
      <c r="AX661" s="17">
        <v>0.121063453722999</v>
      </c>
    </row>
    <row r="662" spans="2:50" x14ac:dyDescent="0.35">
      <c r="B662" t="s">
        <v>95</v>
      </c>
      <c r="C662" s="17">
        <v>0.235726686353943</v>
      </c>
      <c r="D662" s="17">
        <v>0.25161476916884601</v>
      </c>
      <c r="E662" s="17">
        <v>0.221788547608995</v>
      </c>
      <c r="F662" s="17"/>
      <c r="G662" s="17">
        <v>0.31856466534403299</v>
      </c>
      <c r="H662" s="17">
        <v>0.27470234725917902</v>
      </c>
      <c r="I662" s="17">
        <v>0.20721821531072299</v>
      </c>
      <c r="J662" s="17">
        <v>0.22111544725131699</v>
      </c>
      <c r="K662" s="17">
        <v>0.21224679374692401</v>
      </c>
      <c r="L662" s="17">
        <v>0.216809571745194</v>
      </c>
      <c r="M662" s="17"/>
      <c r="N662" s="17">
        <v>0.233174591707247</v>
      </c>
      <c r="O662" s="17">
        <v>0.21236977687291</v>
      </c>
      <c r="P662" s="17">
        <v>0.25074751318399902</v>
      </c>
      <c r="Q662" s="17">
        <v>0.25229552902625901</v>
      </c>
      <c r="R662" s="17"/>
      <c r="S662" s="17">
        <v>0.30119321345022798</v>
      </c>
      <c r="T662" s="17">
        <v>0.170639132724239</v>
      </c>
      <c r="U662" s="17">
        <v>0.23092717199117199</v>
      </c>
      <c r="V662" s="17">
        <v>0.30770435427349102</v>
      </c>
      <c r="W662" s="17">
        <v>0.207225905761625</v>
      </c>
      <c r="X662" s="17">
        <v>0.16701359451080999</v>
      </c>
      <c r="Y662" s="17">
        <v>0.236526053842431</v>
      </c>
      <c r="Z662" s="17">
        <v>0.241803189323304</v>
      </c>
      <c r="AA662" s="17">
        <v>0.25263290842408498</v>
      </c>
      <c r="AB662" s="17" t="s">
        <v>74</v>
      </c>
      <c r="AC662" s="17" t="s">
        <v>74</v>
      </c>
      <c r="AD662" s="17" t="s">
        <v>74</v>
      </c>
      <c r="AE662" s="17"/>
      <c r="AF662" s="17">
        <v>0.21024793565715</v>
      </c>
      <c r="AG662" s="17">
        <v>0.22974773751177299</v>
      </c>
      <c r="AH662" s="17">
        <v>0.28764389860443002</v>
      </c>
      <c r="AI662" s="17"/>
      <c r="AJ662" s="17">
        <v>0.184727059795735</v>
      </c>
      <c r="AK662" s="17">
        <v>0.25272141891661898</v>
      </c>
      <c r="AL662" s="17">
        <v>0.26629804794439998</v>
      </c>
      <c r="AM662" s="17">
        <v>0.22474202373163699</v>
      </c>
      <c r="AN662" s="17">
        <v>0.27895991197867598</v>
      </c>
      <c r="AO662" s="17"/>
      <c r="AP662" s="17">
        <v>0.142417799588234</v>
      </c>
      <c r="AQ662" s="17">
        <v>0.26750878411003098</v>
      </c>
      <c r="AR662" s="17">
        <v>0.26571151272021998</v>
      </c>
      <c r="AS662" s="17"/>
      <c r="AT662" s="17">
        <v>0.21880782318259501</v>
      </c>
      <c r="AU662" s="17">
        <v>0.26994619935872199</v>
      </c>
      <c r="AV662" s="17"/>
      <c r="AW662" s="17">
        <v>0.19952756600223601</v>
      </c>
      <c r="AX662" s="17">
        <v>0.24720382986140499</v>
      </c>
    </row>
    <row r="663" spans="2:50" x14ac:dyDescent="0.35">
      <c r="B663" t="s">
        <v>94</v>
      </c>
      <c r="C663" s="17">
        <v>0.36809263090960398</v>
      </c>
      <c r="D663" s="17">
        <v>0.37641155486532601</v>
      </c>
      <c r="E663" s="17">
        <v>0.36173306483102402</v>
      </c>
      <c r="F663" s="17"/>
      <c r="G663" s="17">
        <v>0.22293420125864699</v>
      </c>
      <c r="H663" s="17">
        <v>0.29919268886440897</v>
      </c>
      <c r="I663" s="17">
        <v>0.43268606282620098</v>
      </c>
      <c r="J663" s="17">
        <v>0.41339766208061002</v>
      </c>
      <c r="K663" s="17">
        <v>0.31078563297268702</v>
      </c>
      <c r="L663" s="17">
        <v>0.44451450573401302</v>
      </c>
      <c r="M663" s="17"/>
      <c r="N663" s="17">
        <v>0.385804970438271</v>
      </c>
      <c r="O663" s="17">
        <v>0.37614758541176102</v>
      </c>
      <c r="P663" s="17">
        <v>0.37946309252454302</v>
      </c>
      <c r="Q663" s="17">
        <v>0.33511254653855599</v>
      </c>
      <c r="R663" s="17"/>
      <c r="S663" s="17">
        <v>0.32721774142093901</v>
      </c>
      <c r="T663" s="17">
        <v>0.41637092970904099</v>
      </c>
      <c r="U663" s="17">
        <v>0.30912111608658099</v>
      </c>
      <c r="V663" s="17">
        <v>0.31630305814322701</v>
      </c>
      <c r="W663" s="17">
        <v>0.41042926558144399</v>
      </c>
      <c r="X663" s="17">
        <v>0.51844112612131699</v>
      </c>
      <c r="Y663" s="17">
        <v>0.29418386542757602</v>
      </c>
      <c r="Z663" s="17">
        <v>0.317467576709065</v>
      </c>
      <c r="AA663" s="17">
        <v>0.372310742426673</v>
      </c>
      <c r="AB663" s="17" t="s">
        <v>74</v>
      </c>
      <c r="AC663" s="17" t="s">
        <v>74</v>
      </c>
      <c r="AD663" s="17" t="s">
        <v>74</v>
      </c>
      <c r="AE663" s="17"/>
      <c r="AF663" s="17">
        <v>0.38751528958723802</v>
      </c>
      <c r="AG663" s="17">
        <v>0.38462293816320597</v>
      </c>
      <c r="AH663" s="17">
        <v>0.33689763372933101</v>
      </c>
      <c r="AI663" s="17"/>
      <c r="AJ663" s="17">
        <v>0.40525795681492799</v>
      </c>
      <c r="AK663" s="17">
        <v>0.38176601440605901</v>
      </c>
      <c r="AL663" s="17">
        <v>0.45986946405636803</v>
      </c>
      <c r="AM663" s="17">
        <v>0.16524254008839301</v>
      </c>
      <c r="AN663" s="17">
        <v>0.29445783661163599</v>
      </c>
      <c r="AO663" s="17"/>
      <c r="AP663" s="17">
        <v>0.45224005220380598</v>
      </c>
      <c r="AQ663" s="17">
        <v>0.36565635858670997</v>
      </c>
      <c r="AR663" s="17">
        <v>0.41117665537883402</v>
      </c>
      <c r="AS663" s="17"/>
      <c r="AT663" s="17">
        <v>0.40376678363477497</v>
      </c>
      <c r="AU663" s="17">
        <v>0.29258372404484501</v>
      </c>
      <c r="AV663" s="17"/>
      <c r="AW663" s="17">
        <v>0.377320467516707</v>
      </c>
      <c r="AX663" s="17">
        <v>0.36516689116857998</v>
      </c>
    </row>
    <row r="664" spans="2:50" x14ac:dyDescent="0.35">
      <c r="B664" t="s">
        <v>93</v>
      </c>
      <c r="C664" s="17">
        <v>0.16457712141952499</v>
      </c>
      <c r="D664" s="17">
        <v>0.184149498349653</v>
      </c>
      <c r="E664" s="17">
        <v>0.14692433176363601</v>
      </c>
      <c r="F664" s="17"/>
      <c r="G664" s="17">
        <v>0.170977622132158</v>
      </c>
      <c r="H664" s="17">
        <v>0.16749941445005301</v>
      </c>
      <c r="I664" s="17">
        <v>0.147914451320351</v>
      </c>
      <c r="J664" s="17">
        <v>0.125040539605203</v>
      </c>
      <c r="K664" s="17">
        <v>0.24145084461209801</v>
      </c>
      <c r="L664" s="17">
        <v>0.14716168215169401</v>
      </c>
      <c r="M664" s="17"/>
      <c r="N664" s="17">
        <v>0.16497769177447699</v>
      </c>
      <c r="O664" s="17">
        <v>0.137593317211541</v>
      </c>
      <c r="P664" s="17">
        <v>0.160368792441314</v>
      </c>
      <c r="Q664" s="17">
        <v>0.19774374999307601</v>
      </c>
      <c r="R664" s="17"/>
      <c r="S664" s="17">
        <v>0.17384343543499201</v>
      </c>
      <c r="T664" s="17">
        <v>0.15845660531967101</v>
      </c>
      <c r="U664" s="17">
        <v>0.204605689305385</v>
      </c>
      <c r="V664" s="17">
        <v>0.122699150793252</v>
      </c>
      <c r="W664" s="17">
        <v>0.18650622339626199</v>
      </c>
      <c r="X664" s="17">
        <v>0.120403639599634</v>
      </c>
      <c r="Y664" s="17">
        <v>0.157693370765428</v>
      </c>
      <c r="Z664" s="17">
        <v>0.21069752512105</v>
      </c>
      <c r="AA664" s="17">
        <v>0.17417747784577101</v>
      </c>
      <c r="AB664" s="17" t="s">
        <v>74</v>
      </c>
      <c r="AC664" s="17" t="s">
        <v>74</v>
      </c>
      <c r="AD664" s="17" t="s">
        <v>74</v>
      </c>
      <c r="AE664" s="17"/>
      <c r="AF664" s="17">
        <v>0.212134596002576</v>
      </c>
      <c r="AG664" s="17">
        <v>0.14319040460358701</v>
      </c>
      <c r="AH664" s="17">
        <v>0.124565549709931</v>
      </c>
      <c r="AI664" s="17"/>
      <c r="AJ664" s="17">
        <v>0.215753891819153</v>
      </c>
      <c r="AK664" s="17">
        <v>0.110714402277397</v>
      </c>
      <c r="AL664" s="17">
        <v>8.2172040432802199E-2</v>
      </c>
      <c r="AM664" s="17">
        <v>0.30970967015096601</v>
      </c>
      <c r="AN664" s="17">
        <v>0.177294038229692</v>
      </c>
      <c r="AO664" s="17"/>
      <c r="AP664" s="17">
        <v>0.21121684231817001</v>
      </c>
      <c r="AQ664" s="17">
        <v>0.135233756050545</v>
      </c>
      <c r="AR664" s="17">
        <v>0.14358478503812699</v>
      </c>
      <c r="AS664" s="17"/>
      <c r="AT664" s="17">
        <v>0.17194329519669199</v>
      </c>
      <c r="AU664" s="17">
        <v>0.14998597128326399</v>
      </c>
      <c r="AV664" s="17"/>
      <c r="AW664" s="17">
        <v>0.201569629423347</v>
      </c>
      <c r="AX664" s="17">
        <v>0.15284842970172299</v>
      </c>
    </row>
    <row r="665" spans="2:50" x14ac:dyDescent="0.35">
      <c r="B665" t="s">
        <v>70</v>
      </c>
      <c r="C665" s="17">
        <v>6.6942596772716106E-2</v>
      </c>
      <c r="D665" s="17">
        <v>5.46519565862921E-2</v>
      </c>
      <c r="E665" s="17">
        <v>7.8680932713466101E-2</v>
      </c>
      <c r="F665" s="17"/>
      <c r="G665" s="17">
        <v>4.3602195864113603E-2</v>
      </c>
      <c r="H665" s="17">
        <v>2.53625393833606E-2</v>
      </c>
      <c r="I665" s="17">
        <v>5.7318486217530801E-2</v>
      </c>
      <c r="J665" s="17">
        <v>5.8988979840145603E-2</v>
      </c>
      <c r="K665" s="17">
        <v>0.10601111787022401</v>
      </c>
      <c r="L665" s="17">
        <v>9.3391754336825394E-2</v>
      </c>
      <c r="M665" s="17"/>
      <c r="N665" s="17">
        <v>6.3730414342063793E-2</v>
      </c>
      <c r="O665" s="17">
        <v>7.2911651711683206E-2</v>
      </c>
      <c r="P665" s="17">
        <v>5.3213649418948801E-2</v>
      </c>
      <c r="Q665" s="17">
        <v>6.9090387149436105E-2</v>
      </c>
      <c r="R665" s="17"/>
      <c r="S665" s="17">
        <v>5.4491219902193702E-2</v>
      </c>
      <c r="T665" s="17">
        <v>8.17156363474668E-2</v>
      </c>
      <c r="U665" s="17">
        <v>7.1280984171924994E-2</v>
      </c>
      <c r="V665" s="17">
        <v>9.5160886034216602E-2</v>
      </c>
      <c r="W665" s="17">
        <v>1.47187327913979E-2</v>
      </c>
      <c r="X665" s="17">
        <v>7.2572009218119196E-2</v>
      </c>
      <c r="Y665" s="17">
        <v>6.0688449870318198E-2</v>
      </c>
      <c r="Z665" s="17">
        <v>5.1882326883914198E-2</v>
      </c>
      <c r="AA665" s="17">
        <v>7.6630024155590198E-2</v>
      </c>
      <c r="AB665" s="17" t="s">
        <v>74</v>
      </c>
      <c r="AC665" s="17" t="s">
        <v>74</v>
      </c>
      <c r="AD665" s="17" t="s">
        <v>74</v>
      </c>
      <c r="AE665" s="17"/>
      <c r="AF665" s="17">
        <v>5.8205690067969502E-2</v>
      </c>
      <c r="AG665" s="17">
        <v>7.4110006917799703E-2</v>
      </c>
      <c r="AH665" s="17">
        <v>7.5151442173259794E-2</v>
      </c>
      <c r="AI665" s="17"/>
      <c r="AJ665" s="17">
        <v>5.6015884362342998E-2</v>
      </c>
      <c r="AK665" s="17">
        <v>5.6556728558723603E-2</v>
      </c>
      <c r="AL665" s="17">
        <v>8.5809241456759194E-2</v>
      </c>
      <c r="AM665" s="17">
        <v>0.16290316047619499</v>
      </c>
      <c r="AN665" s="17">
        <v>8.9297464446852506E-2</v>
      </c>
      <c r="AO665" s="17"/>
      <c r="AP665" s="17">
        <v>4.6358601105265303E-2</v>
      </c>
      <c r="AQ665" s="17">
        <v>5.50413777975505E-2</v>
      </c>
      <c r="AR665" s="17">
        <v>4.7792856854387E-2</v>
      </c>
      <c r="AS665" s="17"/>
      <c r="AT665" s="17">
        <v>5.3186246234785003E-2</v>
      </c>
      <c r="AU665" s="17">
        <v>9.6091641587419396E-2</v>
      </c>
      <c r="AV665" s="17"/>
      <c r="AW665" s="17">
        <v>4.1428753998583402E-2</v>
      </c>
      <c r="AX665" s="17">
        <v>7.5031910327865201E-2</v>
      </c>
    </row>
    <row r="666" spans="2:50" x14ac:dyDescent="0.35">
      <c r="B666" t="s">
        <v>99</v>
      </c>
      <c r="C666" s="17">
        <v>0.164660964544212</v>
      </c>
      <c r="D666" s="17">
        <v>0.13317222102988299</v>
      </c>
      <c r="E666" s="17">
        <v>0.19087312308287899</v>
      </c>
      <c r="F666" s="17"/>
      <c r="G666" s="17">
        <v>0.243921315401048</v>
      </c>
      <c r="H666" s="17">
        <v>0.23324301004299799</v>
      </c>
      <c r="I666" s="17">
        <v>0.15486278432519399</v>
      </c>
      <c r="J666" s="17">
        <v>0.18145737122272601</v>
      </c>
      <c r="K666" s="17">
        <v>0.12950561079806799</v>
      </c>
      <c r="L666" s="17">
        <v>9.8122486032273304E-2</v>
      </c>
      <c r="M666" s="17"/>
      <c r="N666" s="17">
        <v>0.15231233173794101</v>
      </c>
      <c r="O666" s="17">
        <v>0.20097766879210499</v>
      </c>
      <c r="P666" s="17">
        <v>0.15620695243119601</v>
      </c>
      <c r="Q666" s="17">
        <v>0.145757787292672</v>
      </c>
      <c r="R666" s="17"/>
      <c r="S666" s="17">
        <v>0.14325438979164801</v>
      </c>
      <c r="T666" s="17">
        <v>0.17281769589958201</v>
      </c>
      <c r="U666" s="17">
        <v>0.18406503844493699</v>
      </c>
      <c r="V666" s="17">
        <v>0.15813255075581401</v>
      </c>
      <c r="W666" s="17">
        <v>0.181119872469271</v>
      </c>
      <c r="X666" s="17">
        <v>0.121569630550119</v>
      </c>
      <c r="Y666" s="17">
        <v>0.25090826009424699</v>
      </c>
      <c r="Z666" s="17">
        <v>0.178149381962668</v>
      </c>
      <c r="AA666" s="17">
        <v>0.12424884714788</v>
      </c>
      <c r="AB666" s="17" t="s">
        <v>74</v>
      </c>
      <c r="AC666" s="17" t="s">
        <v>74</v>
      </c>
      <c r="AD666" s="17" t="s">
        <v>74</v>
      </c>
      <c r="AE666" s="17"/>
      <c r="AF666" s="17">
        <v>0.13189648868506701</v>
      </c>
      <c r="AG666" s="17">
        <v>0.16832891280363399</v>
      </c>
      <c r="AH666" s="17">
        <v>0.175741475783048</v>
      </c>
      <c r="AI666" s="17"/>
      <c r="AJ666" s="17">
        <v>0.138245207207841</v>
      </c>
      <c r="AK666" s="17">
        <v>0.19824143584120099</v>
      </c>
      <c r="AL666" s="17">
        <v>0.10585120610967</v>
      </c>
      <c r="AM666" s="17">
        <v>0.137402605552809</v>
      </c>
      <c r="AN666" s="17">
        <v>0.15999074873314401</v>
      </c>
      <c r="AO666" s="17"/>
      <c r="AP666" s="17">
        <v>0.147766704784525</v>
      </c>
      <c r="AQ666" s="17">
        <v>0.17655972345516399</v>
      </c>
      <c r="AR666" s="17">
        <v>0.13173419000843201</v>
      </c>
      <c r="AS666" s="17"/>
      <c r="AT666" s="17">
        <v>0.15229585175115401</v>
      </c>
      <c r="AU666" s="17">
        <v>0.191392463725749</v>
      </c>
      <c r="AV666" s="17"/>
      <c r="AW666" s="17">
        <v>0.18015358305912699</v>
      </c>
      <c r="AX666" s="17">
        <v>0.15974893894042799</v>
      </c>
    </row>
    <row r="667" spans="2:50" x14ac:dyDescent="0.35">
      <c r="B667" t="s">
        <v>98</v>
      </c>
      <c r="C667" s="17">
        <v>0.53266975232912905</v>
      </c>
      <c r="D667" s="17">
        <v>0.56056105321497995</v>
      </c>
      <c r="E667" s="17">
        <v>0.50865739659466003</v>
      </c>
      <c r="F667" s="17"/>
      <c r="G667" s="17">
        <v>0.39391182339080499</v>
      </c>
      <c r="H667" s="17">
        <v>0.46669210331446298</v>
      </c>
      <c r="I667" s="17">
        <v>0.580600514146552</v>
      </c>
      <c r="J667" s="17">
        <v>0.53843820168581202</v>
      </c>
      <c r="K667" s="17">
        <v>0.552236477584784</v>
      </c>
      <c r="L667" s="17">
        <v>0.59167618788570797</v>
      </c>
      <c r="M667" s="17"/>
      <c r="N667" s="17">
        <v>0.55078266221274796</v>
      </c>
      <c r="O667" s="17">
        <v>0.51374090262330196</v>
      </c>
      <c r="P667" s="17">
        <v>0.53983188496585699</v>
      </c>
      <c r="Q667" s="17">
        <v>0.53285629653163302</v>
      </c>
      <c r="R667" s="17"/>
      <c r="S667" s="17">
        <v>0.50106117685593099</v>
      </c>
      <c r="T667" s="17">
        <v>0.57482753502871198</v>
      </c>
      <c r="U667" s="17">
        <v>0.51372680539196602</v>
      </c>
      <c r="V667" s="17">
        <v>0.43900220893647901</v>
      </c>
      <c r="W667" s="17">
        <v>0.59693548897770599</v>
      </c>
      <c r="X667" s="17">
        <v>0.63884476572095095</v>
      </c>
      <c r="Y667" s="17">
        <v>0.45187723619300402</v>
      </c>
      <c r="Z667" s="17">
        <v>0.528165101830114</v>
      </c>
      <c r="AA667" s="17">
        <v>0.54648822027244404</v>
      </c>
      <c r="AB667" s="17" t="s">
        <v>74</v>
      </c>
      <c r="AC667" s="17" t="s">
        <v>74</v>
      </c>
      <c r="AD667" s="17" t="s">
        <v>74</v>
      </c>
      <c r="AE667" s="17"/>
      <c r="AF667" s="17">
        <v>0.59964988558981303</v>
      </c>
      <c r="AG667" s="17">
        <v>0.52781334276679304</v>
      </c>
      <c r="AH667" s="17">
        <v>0.46146318343926201</v>
      </c>
      <c r="AI667" s="17"/>
      <c r="AJ667" s="17">
        <v>0.62101184863408099</v>
      </c>
      <c r="AK667" s="17">
        <v>0.49248041668345599</v>
      </c>
      <c r="AL667" s="17">
        <v>0.54204150448917099</v>
      </c>
      <c r="AM667" s="17">
        <v>0.47495221023935902</v>
      </c>
      <c r="AN667" s="17">
        <v>0.47175187484132802</v>
      </c>
      <c r="AO667" s="17"/>
      <c r="AP667" s="17">
        <v>0.66345689452197598</v>
      </c>
      <c r="AQ667" s="17">
        <v>0.50089011463725497</v>
      </c>
      <c r="AR667" s="17">
        <v>0.55476144041696196</v>
      </c>
      <c r="AS667" s="17"/>
      <c r="AT667" s="17">
        <v>0.57571007883146696</v>
      </c>
      <c r="AU667" s="17">
        <v>0.44256969532810903</v>
      </c>
      <c r="AV667" s="17"/>
      <c r="AW667" s="17">
        <v>0.578890096940054</v>
      </c>
      <c r="AX667" s="17">
        <v>0.518015320870302</v>
      </c>
    </row>
    <row r="668" spans="2:50" x14ac:dyDescent="0.35">
      <c r="B668" t="s">
        <v>100</v>
      </c>
      <c r="C668" s="17">
        <v>0.36800878778491802</v>
      </c>
      <c r="D668" s="17">
        <v>0.42738883218509699</v>
      </c>
      <c r="E668" s="17">
        <v>0.31778427351178001</v>
      </c>
      <c r="F668" s="17"/>
      <c r="G668" s="17">
        <v>0.14999050798975699</v>
      </c>
      <c r="H668" s="17">
        <v>0.23344909327146399</v>
      </c>
      <c r="I668" s="17">
        <v>0.42573772982135799</v>
      </c>
      <c r="J668" s="17">
        <v>0.35698083046308599</v>
      </c>
      <c r="K668" s="17">
        <v>0.42273086678671601</v>
      </c>
      <c r="L668" s="17">
        <v>0.493553701853434</v>
      </c>
      <c r="M668" s="17"/>
      <c r="N668" s="17">
        <v>0.39847033047480701</v>
      </c>
      <c r="O668" s="17">
        <v>0.31276323383119697</v>
      </c>
      <c r="P668" s="17">
        <v>0.38362493253466101</v>
      </c>
      <c r="Q668" s="17">
        <v>0.38709850923896</v>
      </c>
      <c r="R668" s="17"/>
      <c r="S668" s="17">
        <v>0.35780678706428298</v>
      </c>
      <c r="T668" s="17">
        <v>0.40200983912913002</v>
      </c>
      <c r="U668" s="17">
        <v>0.32966176694702898</v>
      </c>
      <c r="V668" s="17">
        <v>0.280869658180665</v>
      </c>
      <c r="W668" s="17">
        <v>0.41581561650843601</v>
      </c>
      <c r="X668" s="17">
        <v>0.51727513517083201</v>
      </c>
      <c r="Y668" s="17">
        <v>0.200968976098757</v>
      </c>
      <c r="Z668" s="17">
        <v>0.35001571986744601</v>
      </c>
      <c r="AA668" s="17">
        <v>0.422239373124564</v>
      </c>
      <c r="AB668" s="17" t="s">
        <v>74</v>
      </c>
      <c r="AC668" s="17" t="s">
        <v>74</v>
      </c>
      <c r="AD668" s="17" t="s">
        <v>74</v>
      </c>
      <c r="AE668" s="17"/>
      <c r="AF668" s="17">
        <v>0.46775339690474599</v>
      </c>
      <c r="AG668" s="17">
        <v>0.35948442996315899</v>
      </c>
      <c r="AH668" s="17">
        <v>0.28572170765621402</v>
      </c>
      <c r="AI668" s="17"/>
      <c r="AJ668" s="17">
        <v>0.48276664142623998</v>
      </c>
      <c r="AK668" s="17">
        <v>0.29423898084225503</v>
      </c>
      <c r="AL668" s="17">
        <v>0.43619029837950002</v>
      </c>
      <c r="AM668" s="17">
        <v>0.33754960468654999</v>
      </c>
      <c r="AN668" s="17">
        <v>0.31176112610818402</v>
      </c>
      <c r="AO668" s="17"/>
      <c r="AP668" s="17">
        <v>0.51569018973745095</v>
      </c>
      <c r="AQ668" s="17">
        <v>0.324330391182092</v>
      </c>
      <c r="AR668" s="17">
        <v>0.42302725040853001</v>
      </c>
      <c r="AS668" s="17"/>
      <c r="AT668" s="17">
        <v>0.42341422708031301</v>
      </c>
      <c r="AU668" s="17">
        <v>0.251177231602359</v>
      </c>
      <c r="AV668" s="17"/>
      <c r="AW668" s="17">
        <v>0.39873651388092601</v>
      </c>
      <c r="AX668" s="17">
        <v>0.35826638192987498</v>
      </c>
    </row>
    <row r="669" spans="2:50" x14ac:dyDescent="0.35">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row>
    <row r="670" spans="2:50" x14ac:dyDescent="0.35">
      <c r="B670" s="6" t="s">
        <v>318</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row>
    <row r="671" spans="2:50" x14ac:dyDescent="0.35">
      <c r="B671" s="24" t="s">
        <v>76</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row>
    <row r="672" spans="2:50" x14ac:dyDescent="0.35">
      <c r="B672" t="s">
        <v>97</v>
      </c>
      <c r="C672" s="17">
        <v>4.7836972518915603E-2</v>
      </c>
      <c r="D672" s="17">
        <v>3.9467507066313502E-2</v>
      </c>
      <c r="E672" s="17">
        <v>5.3517551098297103E-2</v>
      </c>
      <c r="F672" s="17"/>
      <c r="G672" s="17">
        <v>6.2883274845391995E-2</v>
      </c>
      <c r="H672" s="17">
        <v>9.4426032169148896E-2</v>
      </c>
      <c r="I672" s="17">
        <v>4.3017714793903698E-2</v>
      </c>
      <c r="J672" s="17">
        <v>4.7911597887358E-2</v>
      </c>
      <c r="K672" s="17">
        <v>2.54989041898794E-2</v>
      </c>
      <c r="L672" s="17">
        <v>2.58384200589989E-2</v>
      </c>
      <c r="M672" s="17"/>
      <c r="N672" s="17">
        <v>4.3009918551256701E-2</v>
      </c>
      <c r="O672" s="17">
        <v>3.6530118229417097E-2</v>
      </c>
      <c r="P672" s="17">
        <v>4.2852781757942597E-2</v>
      </c>
      <c r="Q672" s="17">
        <v>6.5735773117050797E-2</v>
      </c>
      <c r="R672" s="17"/>
      <c r="S672" s="17">
        <v>2.66453010081905E-2</v>
      </c>
      <c r="T672" s="17">
        <v>6.2175161334809201E-2</v>
      </c>
      <c r="U672" s="17">
        <v>6.5823676087982799E-2</v>
      </c>
      <c r="V672" s="17">
        <v>5.8318885028904401E-2</v>
      </c>
      <c r="W672" s="17">
        <v>1.3884027868702801E-2</v>
      </c>
      <c r="X672" s="17">
        <v>7.1859371716953002E-2</v>
      </c>
      <c r="Y672" s="17">
        <v>4.9398157173153101E-2</v>
      </c>
      <c r="Z672" s="17">
        <v>3.9921532443067002E-2</v>
      </c>
      <c r="AA672" s="17">
        <v>3.7330893203112697E-2</v>
      </c>
      <c r="AB672" s="17" t="s">
        <v>74</v>
      </c>
      <c r="AC672" s="17" t="s">
        <v>74</v>
      </c>
      <c r="AD672" s="17" t="s">
        <v>74</v>
      </c>
      <c r="AE672" s="17"/>
      <c r="AF672" s="17">
        <v>4.70738264582704E-2</v>
      </c>
      <c r="AG672" s="17">
        <v>4.2142078496752999E-2</v>
      </c>
      <c r="AH672" s="17">
        <v>3.75595461281443E-2</v>
      </c>
      <c r="AI672" s="17"/>
      <c r="AJ672" s="17">
        <v>4.56624828654816E-2</v>
      </c>
      <c r="AK672" s="17">
        <v>4.84731858711097E-2</v>
      </c>
      <c r="AL672" s="17">
        <v>3.7487540477277301E-2</v>
      </c>
      <c r="AM672" s="17">
        <v>0.137402605552809</v>
      </c>
      <c r="AN672" s="17">
        <v>5.4385966199431902E-2</v>
      </c>
      <c r="AO672" s="17"/>
      <c r="AP672" s="17">
        <v>8.0638490691256504E-2</v>
      </c>
      <c r="AQ672" s="17">
        <v>3.5377636779579703E-2</v>
      </c>
      <c r="AR672" s="17">
        <v>1.08705566121109E-2</v>
      </c>
      <c r="AS672" s="17"/>
      <c r="AT672" s="17">
        <v>4.8505975236649602E-2</v>
      </c>
      <c r="AU672" s="17">
        <v>4.6678751453050997E-2</v>
      </c>
      <c r="AV672" s="17"/>
      <c r="AW672" s="17">
        <v>6.8854436033915806E-2</v>
      </c>
      <c r="AX672" s="17">
        <v>4.1173262390580202E-2</v>
      </c>
    </row>
    <row r="673" spans="2:50" x14ac:dyDescent="0.35">
      <c r="B673" t="s">
        <v>96</v>
      </c>
      <c r="C673" s="17">
        <v>0.162275682527419</v>
      </c>
      <c r="D673" s="17">
        <v>0.14400156255680999</v>
      </c>
      <c r="E673" s="17">
        <v>0.17845536602682699</v>
      </c>
      <c r="F673" s="17"/>
      <c r="G673" s="17">
        <v>0.20251324122744899</v>
      </c>
      <c r="H673" s="17">
        <v>0.16557439878178601</v>
      </c>
      <c r="I673" s="17">
        <v>0.12352840656451899</v>
      </c>
      <c r="J673" s="17">
        <v>0.170132790237116</v>
      </c>
      <c r="K673" s="17">
        <v>0.18720023732978799</v>
      </c>
      <c r="L673" s="17">
        <v>0.14635636416706399</v>
      </c>
      <c r="M673" s="17"/>
      <c r="N673" s="17">
        <v>0.14832444219848101</v>
      </c>
      <c r="O673" s="17">
        <v>0.17477486978336099</v>
      </c>
      <c r="P673" s="17">
        <v>0.15822976859304</v>
      </c>
      <c r="Q673" s="17">
        <v>0.16981327094972601</v>
      </c>
      <c r="R673" s="17"/>
      <c r="S673" s="17">
        <v>0.156814124068687</v>
      </c>
      <c r="T673" s="17">
        <v>0.15261206093454799</v>
      </c>
      <c r="U673" s="17">
        <v>0.22645340354365501</v>
      </c>
      <c r="V673" s="17">
        <v>0.168280170958856</v>
      </c>
      <c r="W673" s="17">
        <v>0.19040617954408401</v>
      </c>
      <c r="X673" s="17">
        <v>8.7967208017464105E-2</v>
      </c>
      <c r="Y673" s="17">
        <v>0.21101946224075499</v>
      </c>
      <c r="Z673" s="17">
        <v>0.16214897115915899</v>
      </c>
      <c r="AA673" s="17">
        <v>0.13003275112104801</v>
      </c>
      <c r="AB673" s="17" t="s">
        <v>74</v>
      </c>
      <c r="AC673" s="17" t="s">
        <v>74</v>
      </c>
      <c r="AD673" s="17" t="s">
        <v>74</v>
      </c>
      <c r="AE673" s="17"/>
      <c r="AF673" s="17">
        <v>0.157874623212446</v>
      </c>
      <c r="AG673" s="17">
        <v>0.16785003082282801</v>
      </c>
      <c r="AH673" s="17">
        <v>0.105853426651405</v>
      </c>
      <c r="AI673" s="17"/>
      <c r="AJ673" s="17">
        <v>0.132071764473114</v>
      </c>
      <c r="AK673" s="17">
        <v>0.208034808800345</v>
      </c>
      <c r="AL673" s="17">
        <v>0.12699363997125199</v>
      </c>
      <c r="AM673" s="17">
        <v>0</v>
      </c>
      <c r="AN673" s="17">
        <v>0.155732041637591</v>
      </c>
      <c r="AO673" s="17"/>
      <c r="AP673" s="17">
        <v>0.13182269428090801</v>
      </c>
      <c r="AQ673" s="17">
        <v>0.23039661019118801</v>
      </c>
      <c r="AR673" s="17">
        <v>0.13114833346145499</v>
      </c>
      <c r="AS673" s="17"/>
      <c r="AT673" s="17">
        <v>0.151272687581198</v>
      </c>
      <c r="AU673" s="17">
        <v>0.18614245948963601</v>
      </c>
      <c r="AV673" s="17"/>
      <c r="AW673" s="17">
        <v>0.13350688461365101</v>
      </c>
      <c r="AX673" s="17">
        <v>0.17139699870818401</v>
      </c>
    </row>
    <row r="674" spans="2:50" x14ac:dyDescent="0.35">
      <c r="B674" t="s">
        <v>95</v>
      </c>
      <c r="C674" s="17">
        <v>0.27647884142677598</v>
      </c>
      <c r="D674" s="17">
        <v>0.26932005542251802</v>
      </c>
      <c r="E674" s="17">
        <v>0.284226773295151</v>
      </c>
      <c r="F674" s="17"/>
      <c r="G674" s="17">
        <v>0.33084174322828103</v>
      </c>
      <c r="H674" s="17">
        <v>0.235891424163781</v>
      </c>
      <c r="I674" s="17">
        <v>0.26083807238134599</v>
      </c>
      <c r="J674" s="17">
        <v>0.26491910049878797</v>
      </c>
      <c r="K674" s="17">
        <v>0.25221678942143499</v>
      </c>
      <c r="L674" s="17">
        <v>0.31743591396684101</v>
      </c>
      <c r="M674" s="17"/>
      <c r="N674" s="17">
        <v>0.29148378417733101</v>
      </c>
      <c r="O674" s="17">
        <v>0.258169403364023</v>
      </c>
      <c r="P674" s="17">
        <v>0.30230865288512798</v>
      </c>
      <c r="Q674" s="17">
        <v>0.25994500031948697</v>
      </c>
      <c r="R674" s="17"/>
      <c r="S674" s="17">
        <v>0.27006970054086399</v>
      </c>
      <c r="T674" s="17">
        <v>0.27498101441168399</v>
      </c>
      <c r="U674" s="17">
        <v>0.29058830585269002</v>
      </c>
      <c r="V674" s="17">
        <v>0.285585073304783</v>
      </c>
      <c r="W674" s="17">
        <v>0.23043802335754099</v>
      </c>
      <c r="X674" s="17">
        <v>0.34714914421571702</v>
      </c>
      <c r="Y674" s="17">
        <v>0.24211164956769499</v>
      </c>
      <c r="Z674" s="17">
        <v>0.26819110958360298</v>
      </c>
      <c r="AA674" s="17">
        <v>0.26978234272525098</v>
      </c>
      <c r="AB674" s="17" t="s">
        <v>74</v>
      </c>
      <c r="AC674" s="17" t="s">
        <v>74</v>
      </c>
      <c r="AD674" s="17" t="s">
        <v>74</v>
      </c>
      <c r="AE674" s="17"/>
      <c r="AF674" s="17">
        <v>0.23960136502982499</v>
      </c>
      <c r="AG674" s="17">
        <v>0.297026927848418</v>
      </c>
      <c r="AH674" s="17">
        <v>0.270450999990687</v>
      </c>
      <c r="AI674" s="17"/>
      <c r="AJ674" s="17">
        <v>0.22253972150436499</v>
      </c>
      <c r="AK674" s="17">
        <v>0.29430964597935599</v>
      </c>
      <c r="AL674" s="17">
        <v>0.36201045782330898</v>
      </c>
      <c r="AM674" s="17">
        <v>0.32613768311446301</v>
      </c>
      <c r="AN674" s="17">
        <v>0.30596654850028898</v>
      </c>
      <c r="AO674" s="17"/>
      <c r="AP674" s="17">
        <v>0.200508819520298</v>
      </c>
      <c r="AQ674" s="17">
        <v>0.272495097634468</v>
      </c>
      <c r="AR674" s="17">
        <v>0.36006522905692001</v>
      </c>
      <c r="AS674" s="17"/>
      <c r="AT674" s="17">
        <v>0.2727698160434</v>
      </c>
      <c r="AU674" s="17">
        <v>0.28324053927017501</v>
      </c>
      <c r="AV674" s="17"/>
      <c r="AW674" s="17">
        <v>0.23657907936063799</v>
      </c>
      <c r="AX674" s="17">
        <v>0.28912929510347901</v>
      </c>
    </row>
    <row r="675" spans="2:50" x14ac:dyDescent="0.35">
      <c r="B675" t="s">
        <v>94</v>
      </c>
      <c r="C675" s="17">
        <v>0.30528202167087898</v>
      </c>
      <c r="D675" s="17">
        <v>0.32857628235701902</v>
      </c>
      <c r="E675" s="17">
        <v>0.28469199487410402</v>
      </c>
      <c r="F675" s="17"/>
      <c r="G675" s="17">
        <v>0.205832011147456</v>
      </c>
      <c r="H675" s="17">
        <v>0.32176259019346798</v>
      </c>
      <c r="I675" s="17">
        <v>0.33060537138378099</v>
      </c>
      <c r="J675" s="17">
        <v>0.33708422079729</v>
      </c>
      <c r="K675" s="17">
        <v>0.32694166842012701</v>
      </c>
      <c r="L675" s="17">
        <v>0.28249822120287699</v>
      </c>
      <c r="M675" s="17"/>
      <c r="N675" s="17">
        <v>0.316046802684053</v>
      </c>
      <c r="O675" s="17">
        <v>0.30508720202407102</v>
      </c>
      <c r="P675" s="17">
        <v>0.27582060413265802</v>
      </c>
      <c r="Q675" s="17">
        <v>0.31907000160874499</v>
      </c>
      <c r="R675" s="17"/>
      <c r="S675" s="17">
        <v>0.28525262232366</v>
      </c>
      <c r="T675" s="17">
        <v>0.33299311730543102</v>
      </c>
      <c r="U675" s="17">
        <v>0.22880805563937601</v>
      </c>
      <c r="V675" s="17">
        <v>0.25649714709211502</v>
      </c>
      <c r="W675" s="17">
        <v>0.370866008123866</v>
      </c>
      <c r="X675" s="17">
        <v>0.39219519145745202</v>
      </c>
      <c r="Y675" s="17">
        <v>0.24937696541850199</v>
      </c>
      <c r="Z675" s="17">
        <v>0.33208691474061203</v>
      </c>
      <c r="AA675" s="17">
        <v>0.31459806455821498</v>
      </c>
      <c r="AB675" s="17" t="s">
        <v>74</v>
      </c>
      <c r="AC675" s="17" t="s">
        <v>74</v>
      </c>
      <c r="AD675" s="17" t="s">
        <v>74</v>
      </c>
      <c r="AE675" s="17"/>
      <c r="AF675" s="17">
        <v>0.32430406051357102</v>
      </c>
      <c r="AG675" s="17">
        <v>0.303230081501073</v>
      </c>
      <c r="AH675" s="17">
        <v>0.35454642014842103</v>
      </c>
      <c r="AI675" s="17"/>
      <c r="AJ675" s="17">
        <v>0.37117140953420802</v>
      </c>
      <c r="AK675" s="17">
        <v>0.27393750077006201</v>
      </c>
      <c r="AL675" s="17">
        <v>0.23212132514001799</v>
      </c>
      <c r="AM675" s="17">
        <v>0</v>
      </c>
      <c r="AN675" s="17">
        <v>0.27951090310867599</v>
      </c>
      <c r="AO675" s="17"/>
      <c r="AP675" s="17">
        <v>0.36358446259801802</v>
      </c>
      <c r="AQ675" s="17">
        <v>0.29259614245902799</v>
      </c>
      <c r="AR675" s="17">
        <v>0.31284629278777398</v>
      </c>
      <c r="AS675" s="17"/>
      <c r="AT675" s="17">
        <v>0.32266472178252098</v>
      </c>
      <c r="AU675" s="17">
        <v>0.26776111946571801</v>
      </c>
      <c r="AV675" s="17"/>
      <c r="AW675" s="17">
        <v>0.356576186118229</v>
      </c>
      <c r="AX675" s="17">
        <v>0.28901890586204898</v>
      </c>
    </row>
    <row r="676" spans="2:50" x14ac:dyDescent="0.35">
      <c r="B676" t="s">
        <v>93</v>
      </c>
      <c r="C676" s="17">
        <v>0.135008017465126</v>
      </c>
      <c r="D676" s="17">
        <v>0.158588189093162</v>
      </c>
      <c r="E676" s="17">
        <v>0.113497845485235</v>
      </c>
      <c r="F676" s="17"/>
      <c r="G676" s="17">
        <v>0.161764717605939</v>
      </c>
      <c r="H676" s="17">
        <v>0.14664575069072699</v>
      </c>
      <c r="I676" s="17">
        <v>0.16354817046682901</v>
      </c>
      <c r="J676" s="17">
        <v>0.11074340858152899</v>
      </c>
      <c r="K676" s="17">
        <v>0.12767944357465799</v>
      </c>
      <c r="L676" s="17">
        <v>0.11695750761944899</v>
      </c>
      <c r="M676" s="17"/>
      <c r="N676" s="17">
        <v>0.12605319221822101</v>
      </c>
      <c r="O676" s="17">
        <v>0.13429677480752</v>
      </c>
      <c r="P676" s="17">
        <v>0.18042152855475399</v>
      </c>
      <c r="Q676" s="17">
        <v>0.107154962215658</v>
      </c>
      <c r="R676" s="17"/>
      <c r="S676" s="17">
        <v>0.18020648530800201</v>
      </c>
      <c r="T676" s="17">
        <v>0.10446555901886199</v>
      </c>
      <c r="U676" s="17">
        <v>0.119636499032639</v>
      </c>
      <c r="V676" s="17">
        <v>0.10867567604973399</v>
      </c>
      <c r="W676" s="17">
        <v>0.122708381955921</v>
      </c>
      <c r="X676" s="17">
        <v>6.4619171215965193E-2</v>
      </c>
      <c r="Y676" s="17">
        <v>0.18032691539117901</v>
      </c>
      <c r="Z676" s="17">
        <v>0.136834401424759</v>
      </c>
      <c r="AA676" s="17">
        <v>0.183282510456489</v>
      </c>
      <c r="AB676" s="17" t="s">
        <v>74</v>
      </c>
      <c r="AC676" s="17" t="s">
        <v>74</v>
      </c>
      <c r="AD676" s="17" t="s">
        <v>74</v>
      </c>
      <c r="AE676" s="17"/>
      <c r="AF676" s="17">
        <v>0.145430131354197</v>
      </c>
      <c r="AG676" s="17">
        <v>0.122119927265482</v>
      </c>
      <c r="AH676" s="17">
        <v>0.17148236497352501</v>
      </c>
      <c r="AI676" s="17"/>
      <c r="AJ676" s="17">
        <v>0.15669194901241301</v>
      </c>
      <c r="AK676" s="17">
        <v>0.11714264550531001</v>
      </c>
      <c r="AL676" s="17">
        <v>0.119093615679445</v>
      </c>
      <c r="AM676" s="17">
        <v>0.32045501712566998</v>
      </c>
      <c r="AN676" s="17">
        <v>0.14113771531094199</v>
      </c>
      <c r="AO676" s="17"/>
      <c r="AP676" s="17">
        <v>0.179776355652354</v>
      </c>
      <c r="AQ676" s="17">
        <v>0.120627466331023</v>
      </c>
      <c r="AR676" s="17">
        <v>0.11386341258440801</v>
      </c>
      <c r="AS676" s="17"/>
      <c r="AT676" s="17">
        <v>0.14998559267118</v>
      </c>
      <c r="AU676" s="17">
        <v>0.104326595792581</v>
      </c>
      <c r="AV676" s="17"/>
      <c r="AW676" s="17">
        <v>0.159592220635524</v>
      </c>
      <c r="AX676" s="17">
        <v>0.127213451601043</v>
      </c>
    </row>
    <row r="677" spans="2:50" x14ac:dyDescent="0.35">
      <c r="B677" t="s">
        <v>70</v>
      </c>
      <c r="C677" s="17">
        <v>7.3118464390884305E-2</v>
      </c>
      <c r="D677" s="17">
        <v>6.0046403504175803E-2</v>
      </c>
      <c r="E677" s="17">
        <v>8.5610469220385801E-2</v>
      </c>
      <c r="F677" s="17"/>
      <c r="G677" s="17">
        <v>3.6165011945482502E-2</v>
      </c>
      <c r="H677" s="17">
        <v>3.56998040010892E-2</v>
      </c>
      <c r="I677" s="17">
        <v>7.8462264409621701E-2</v>
      </c>
      <c r="J677" s="17">
        <v>6.9208881997918997E-2</v>
      </c>
      <c r="K677" s="17">
        <v>8.0462957064112897E-2</v>
      </c>
      <c r="L677" s="17">
        <v>0.11091357298477</v>
      </c>
      <c r="M677" s="17"/>
      <c r="N677" s="17">
        <v>7.5081860170657697E-2</v>
      </c>
      <c r="O677" s="17">
        <v>9.11416317916076E-2</v>
      </c>
      <c r="P677" s="17">
        <v>4.0366664076477703E-2</v>
      </c>
      <c r="Q677" s="17">
        <v>7.8280991789333607E-2</v>
      </c>
      <c r="R677" s="17"/>
      <c r="S677" s="17">
        <v>8.1011766750597403E-2</v>
      </c>
      <c r="T677" s="17">
        <v>7.2773086994664699E-2</v>
      </c>
      <c r="U677" s="17">
        <v>6.8690059843658099E-2</v>
      </c>
      <c r="V677" s="17">
        <v>0.122643047565608</v>
      </c>
      <c r="W677" s="17">
        <v>7.1697379149884902E-2</v>
      </c>
      <c r="X677" s="17">
        <v>3.6209913376448799E-2</v>
      </c>
      <c r="Y677" s="17">
        <v>6.7766850208715396E-2</v>
      </c>
      <c r="Z677" s="17">
        <v>6.0817070648800597E-2</v>
      </c>
      <c r="AA677" s="17">
        <v>6.4973437935884101E-2</v>
      </c>
      <c r="AB677" s="17" t="s">
        <v>74</v>
      </c>
      <c r="AC677" s="17" t="s">
        <v>74</v>
      </c>
      <c r="AD677" s="17" t="s">
        <v>74</v>
      </c>
      <c r="AE677" s="17"/>
      <c r="AF677" s="17">
        <v>8.5715993431689702E-2</v>
      </c>
      <c r="AG677" s="17">
        <v>6.7630954065445503E-2</v>
      </c>
      <c r="AH677" s="17">
        <v>6.01072421078181E-2</v>
      </c>
      <c r="AI677" s="17"/>
      <c r="AJ677" s="17">
        <v>7.1862672610417594E-2</v>
      </c>
      <c r="AK677" s="17">
        <v>5.8102213073816501E-2</v>
      </c>
      <c r="AL677" s="17">
        <v>0.122293420908699</v>
      </c>
      <c r="AM677" s="17">
        <v>0.21600469420705801</v>
      </c>
      <c r="AN677" s="17">
        <v>6.3266825243070896E-2</v>
      </c>
      <c r="AO677" s="17"/>
      <c r="AP677" s="17">
        <v>4.3669177257165397E-2</v>
      </c>
      <c r="AQ677" s="17">
        <v>4.8507046604713597E-2</v>
      </c>
      <c r="AR677" s="17">
        <v>7.1206175497333102E-2</v>
      </c>
      <c r="AS677" s="17"/>
      <c r="AT677" s="17">
        <v>5.4801206685051902E-2</v>
      </c>
      <c r="AU677" s="17">
        <v>0.111850534528839</v>
      </c>
      <c r="AV677" s="17"/>
      <c r="AW677" s="17">
        <v>4.48911932380422E-2</v>
      </c>
      <c r="AX677" s="17">
        <v>8.2068086334665294E-2</v>
      </c>
    </row>
    <row r="678" spans="2:50" x14ac:dyDescent="0.35">
      <c r="B678" t="s">
        <v>99</v>
      </c>
      <c r="C678" s="17">
        <v>0.210112655046335</v>
      </c>
      <c r="D678" s="17">
        <v>0.18346906962312401</v>
      </c>
      <c r="E678" s="17">
        <v>0.231972917125124</v>
      </c>
      <c r="F678" s="17"/>
      <c r="G678" s="17">
        <v>0.26539651607284098</v>
      </c>
      <c r="H678" s="17">
        <v>0.260000430950935</v>
      </c>
      <c r="I678" s="17">
        <v>0.166546121358423</v>
      </c>
      <c r="J678" s="17">
        <v>0.21804438812447399</v>
      </c>
      <c r="K678" s="17">
        <v>0.21269914151966701</v>
      </c>
      <c r="L678" s="17">
        <v>0.17219478422606299</v>
      </c>
      <c r="M678" s="17"/>
      <c r="N678" s="17">
        <v>0.191334360749738</v>
      </c>
      <c r="O678" s="17">
        <v>0.211304988012778</v>
      </c>
      <c r="P678" s="17">
        <v>0.20108255035098199</v>
      </c>
      <c r="Q678" s="17">
        <v>0.23554904406677701</v>
      </c>
      <c r="R678" s="17"/>
      <c r="S678" s="17">
        <v>0.18345942507687699</v>
      </c>
      <c r="T678" s="17">
        <v>0.21478722226935801</v>
      </c>
      <c r="U678" s="17">
        <v>0.29227707963163801</v>
      </c>
      <c r="V678" s="17">
        <v>0.22659905598776101</v>
      </c>
      <c r="W678" s="17">
        <v>0.204290207412786</v>
      </c>
      <c r="X678" s="17">
        <v>0.159826579734417</v>
      </c>
      <c r="Y678" s="17">
        <v>0.26041761941390801</v>
      </c>
      <c r="Z678" s="17">
        <v>0.202070503602226</v>
      </c>
      <c r="AA678" s="17">
        <v>0.16736364432416001</v>
      </c>
      <c r="AB678" s="17" t="s">
        <v>74</v>
      </c>
      <c r="AC678" s="17" t="s">
        <v>74</v>
      </c>
      <c r="AD678" s="17" t="s">
        <v>74</v>
      </c>
      <c r="AE678" s="17"/>
      <c r="AF678" s="17">
        <v>0.20494844967071599</v>
      </c>
      <c r="AG678" s="17">
        <v>0.20999210931958101</v>
      </c>
      <c r="AH678" s="17">
        <v>0.14341297277954901</v>
      </c>
      <c r="AI678" s="17"/>
      <c r="AJ678" s="17">
        <v>0.177734247338596</v>
      </c>
      <c r="AK678" s="17">
        <v>0.25650799467145502</v>
      </c>
      <c r="AL678" s="17">
        <v>0.164481180448529</v>
      </c>
      <c r="AM678" s="17">
        <v>0.137402605552809</v>
      </c>
      <c r="AN678" s="17">
        <v>0.210118007837023</v>
      </c>
      <c r="AO678" s="17"/>
      <c r="AP678" s="17">
        <v>0.21246118497216501</v>
      </c>
      <c r="AQ678" s="17">
        <v>0.26577424697076801</v>
      </c>
      <c r="AR678" s="17">
        <v>0.142018890073566</v>
      </c>
      <c r="AS678" s="17"/>
      <c r="AT678" s="17">
        <v>0.19977866281784701</v>
      </c>
      <c r="AU678" s="17">
        <v>0.23282121094268701</v>
      </c>
      <c r="AV678" s="17"/>
      <c r="AW678" s="17">
        <v>0.20236132064756701</v>
      </c>
      <c r="AX678" s="17">
        <v>0.21257026109876401</v>
      </c>
    </row>
    <row r="679" spans="2:50" x14ac:dyDescent="0.35">
      <c r="B679" t="s">
        <v>98</v>
      </c>
      <c r="C679" s="17">
        <v>0.44029003913600501</v>
      </c>
      <c r="D679" s="17">
        <v>0.48716447145018199</v>
      </c>
      <c r="E679" s="17">
        <v>0.39818984035933902</v>
      </c>
      <c r="F679" s="17"/>
      <c r="G679" s="17">
        <v>0.367596728753396</v>
      </c>
      <c r="H679" s="17">
        <v>0.46840834088419497</v>
      </c>
      <c r="I679" s="17">
        <v>0.49415354185061</v>
      </c>
      <c r="J679" s="17">
        <v>0.44782762937881898</v>
      </c>
      <c r="K679" s="17">
        <v>0.454621111994785</v>
      </c>
      <c r="L679" s="17">
        <v>0.39945572882232599</v>
      </c>
      <c r="M679" s="17"/>
      <c r="N679" s="17">
        <v>0.44209999490227397</v>
      </c>
      <c r="O679" s="17">
        <v>0.43938397683159103</v>
      </c>
      <c r="P679" s="17">
        <v>0.45624213268741198</v>
      </c>
      <c r="Q679" s="17">
        <v>0.426224963824403</v>
      </c>
      <c r="R679" s="17"/>
      <c r="S679" s="17">
        <v>0.46545910763166198</v>
      </c>
      <c r="T679" s="17">
        <v>0.43745867632429303</v>
      </c>
      <c r="U679" s="17">
        <v>0.34844455467201502</v>
      </c>
      <c r="V679" s="17">
        <v>0.36517282314184801</v>
      </c>
      <c r="W679" s="17">
        <v>0.49357439007978698</v>
      </c>
      <c r="X679" s="17">
        <v>0.45681436267341702</v>
      </c>
      <c r="Y679" s="17">
        <v>0.42970388080968203</v>
      </c>
      <c r="Z679" s="17">
        <v>0.46892131616537103</v>
      </c>
      <c r="AA679" s="17">
        <v>0.49788057501470501</v>
      </c>
      <c r="AB679" s="17" t="s">
        <v>74</v>
      </c>
      <c r="AC679" s="17" t="s">
        <v>74</v>
      </c>
      <c r="AD679" s="17" t="s">
        <v>74</v>
      </c>
      <c r="AE679" s="17"/>
      <c r="AF679" s="17">
        <v>0.46973419186776799</v>
      </c>
      <c r="AG679" s="17">
        <v>0.42535000876655499</v>
      </c>
      <c r="AH679" s="17">
        <v>0.52602878512194495</v>
      </c>
      <c r="AI679" s="17"/>
      <c r="AJ679" s="17">
        <v>0.52786335854662103</v>
      </c>
      <c r="AK679" s="17">
        <v>0.39108014627537202</v>
      </c>
      <c r="AL679" s="17">
        <v>0.35121494081946197</v>
      </c>
      <c r="AM679" s="17">
        <v>0.32045501712566998</v>
      </c>
      <c r="AN679" s="17">
        <v>0.42064861841961698</v>
      </c>
      <c r="AO679" s="17"/>
      <c r="AP679" s="17">
        <v>0.54336081825037197</v>
      </c>
      <c r="AQ679" s="17">
        <v>0.41322360879005099</v>
      </c>
      <c r="AR679" s="17">
        <v>0.426709705372181</v>
      </c>
      <c r="AS679" s="17"/>
      <c r="AT679" s="17">
        <v>0.47265031445370098</v>
      </c>
      <c r="AU679" s="17">
        <v>0.37208771525829898</v>
      </c>
      <c r="AV679" s="17"/>
      <c r="AW679" s="17">
        <v>0.51616840675375297</v>
      </c>
      <c r="AX679" s="17">
        <v>0.41623235746309201</v>
      </c>
    </row>
    <row r="680" spans="2:50" x14ac:dyDescent="0.35">
      <c r="B680" t="s">
        <v>100</v>
      </c>
      <c r="C680" s="17">
        <v>0.23017738408967001</v>
      </c>
      <c r="D680" s="17">
        <v>0.30369540182705801</v>
      </c>
      <c r="E680" s="17">
        <v>0.166216923234215</v>
      </c>
      <c r="F680" s="17"/>
      <c r="G680" s="17">
        <v>0.102200212680555</v>
      </c>
      <c r="H680" s="17">
        <v>0.208407909933261</v>
      </c>
      <c r="I680" s="17">
        <v>0.327607420492187</v>
      </c>
      <c r="J680" s="17">
        <v>0.22978324125434499</v>
      </c>
      <c r="K680" s="17">
        <v>0.24192197047511799</v>
      </c>
      <c r="L680" s="17">
        <v>0.227260944596264</v>
      </c>
      <c r="M680" s="17"/>
      <c r="N680" s="17">
        <v>0.250765634152536</v>
      </c>
      <c r="O680" s="17">
        <v>0.228078988818813</v>
      </c>
      <c r="P680" s="17">
        <v>0.25515958233642999</v>
      </c>
      <c r="Q680" s="17">
        <v>0.19067591975762599</v>
      </c>
      <c r="R680" s="17"/>
      <c r="S680" s="17">
        <v>0.28199968255478502</v>
      </c>
      <c r="T680" s="17">
        <v>0.22267145405493599</v>
      </c>
      <c r="U680" s="17">
        <v>5.6167475040377099E-2</v>
      </c>
      <c r="V680" s="17">
        <v>0.13857376715408701</v>
      </c>
      <c r="W680" s="17">
        <v>0.28928418266700101</v>
      </c>
      <c r="X680" s="17">
        <v>0.29698778293900002</v>
      </c>
      <c r="Y680" s="17">
        <v>0.16928626139577299</v>
      </c>
      <c r="Z680" s="17">
        <v>0.26685081256314502</v>
      </c>
      <c r="AA680" s="17">
        <v>0.330516930690544</v>
      </c>
      <c r="AB680" s="17" t="s">
        <v>74</v>
      </c>
      <c r="AC680" s="17" t="s">
        <v>74</v>
      </c>
      <c r="AD680" s="17" t="s">
        <v>74</v>
      </c>
      <c r="AE680" s="17"/>
      <c r="AF680" s="17">
        <v>0.26478574219705198</v>
      </c>
      <c r="AG680" s="17">
        <v>0.215357899446974</v>
      </c>
      <c r="AH680" s="17">
        <v>0.382615812342396</v>
      </c>
      <c r="AI680" s="17"/>
      <c r="AJ680" s="17">
        <v>0.35012911120802498</v>
      </c>
      <c r="AK680" s="17">
        <v>0.134572151603917</v>
      </c>
      <c r="AL680" s="17">
        <v>0.18673376037093301</v>
      </c>
      <c r="AM680" s="17">
        <v>0.18305241157286101</v>
      </c>
      <c r="AN680" s="17">
        <v>0.21053061058259401</v>
      </c>
      <c r="AO680" s="17"/>
      <c r="AP680" s="17">
        <v>0.33089963327820698</v>
      </c>
      <c r="AQ680" s="17">
        <v>0.147449361819284</v>
      </c>
      <c r="AR680" s="17">
        <v>0.28469081529861601</v>
      </c>
      <c r="AS680" s="17"/>
      <c r="AT680" s="17">
        <v>0.27287165163585397</v>
      </c>
      <c r="AU680" s="17">
        <v>0.13926650431561199</v>
      </c>
      <c r="AV680" s="17"/>
      <c r="AW680" s="17">
        <v>0.31380708610618602</v>
      </c>
      <c r="AX680" s="17">
        <v>0.203662096364327</v>
      </c>
    </row>
    <row r="681" spans="2:50" x14ac:dyDescent="0.35">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row>
    <row r="682" spans="2:50" x14ac:dyDescent="0.35">
      <c r="B682" s="6" t="s">
        <v>319</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row>
    <row r="683" spans="2:50" x14ac:dyDescent="0.35">
      <c r="B683" s="24" t="s">
        <v>76</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row>
    <row r="684" spans="2:50" x14ac:dyDescent="0.35">
      <c r="B684" t="s">
        <v>97</v>
      </c>
      <c r="C684" s="17">
        <v>4.6328406611841601E-2</v>
      </c>
      <c r="D684" s="17">
        <v>5.1277768510864102E-2</v>
      </c>
      <c r="E684" s="17">
        <v>4.1882528204333698E-2</v>
      </c>
      <c r="F684" s="17"/>
      <c r="G684" s="17">
        <v>4.6698733163813198E-2</v>
      </c>
      <c r="H684" s="17">
        <v>7.2645652876725503E-2</v>
      </c>
      <c r="I684" s="17">
        <v>6.3374148565138802E-2</v>
      </c>
      <c r="J684" s="17">
        <v>5.1111008838529703E-2</v>
      </c>
      <c r="K684" s="17">
        <v>2.5375445222574001E-2</v>
      </c>
      <c r="L684" s="17">
        <v>2.59603625448914E-2</v>
      </c>
      <c r="M684" s="17"/>
      <c r="N684" s="17">
        <v>5.3236906695315202E-2</v>
      </c>
      <c r="O684" s="17">
        <v>4.28483446495804E-2</v>
      </c>
      <c r="P684" s="17">
        <v>5.3773774541804001E-2</v>
      </c>
      <c r="Q684" s="17">
        <v>3.65254365993124E-2</v>
      </c>
      <c r="R684" s="17"/>
      <c r="S684" s="17">
        <v>5.5523218932062898E-2</v>
      </c>
      <c r="T684" s="17">
        <v>2.91261101297875E-2</v>
      </c>
      <c r="U684" s="17">
        <v>3.3850826701384999E-2</v>
      </c>
      <c r="V684" s="17">
        <v>5.7686767039048702E-2</v>
      </c>
      <c r="W684" s="17">
        <v>5.0025122024355002E-2</v>
      </c>
      <c r="X684" s="17">
        <v>9.9858245708383003E-2</v>
      </c>
      <c r="Y684" s="17">
        <v>0</v>
      </c>
      <c r="Z684" s="17">
        <v>4.4003917682699102E-2</v>
      </c>
      <c r="AA684" s="17">
        <v>4.7097132400846502E-2</v>
      </c>
      <c r="AB684" s="17" t="s">
        <v>74</v>
      </c>
      <c r="AC684" s="17" t="s">
        <v>74</v>
      </c>
      <c r="AD684" s="17" t="s">
        <v>74</v>
      </c>
      <c r="AE684" s="17"/>
      <c r="AF684" s="17">
        <v>4.8253608962335597E-2</v>
      </c>
      <c r="AG684" s="17">
        <v>4.3982696500190599E-2</v>
      </c>
      <c r="AH684" s="17">
        <v>5.7794622532771199E-2</v>
      </c>
      <c r="AI684" s="17"/>
      <c r="AJ684" s="17">
        <v>4.0091537847484301E-2</v>
      </c>
      <c r="AK684" s="17">
        <v>5.3343621692771001E-2</v>
      </c>
      <c r="AL684" s="17">
        <v>4.8727823732857799E-2</v>
      </c>
      <c r="AM684" s="17">
        <v>4.8569959264958398E-2</v>
      </c>
      <c r="AN684" s="17">
        <v>4.3967709438128597E-2</v>
      </c>
      <c r="AO684" s="17"/>
      <c r="AP684" s="17">
        <v>5.1731153064846797E-2</v>
      </c>
      <c r="AQ684" s="17">
        <v>5.8358639488622098E-2</v>
      </c>
      <c r="AR684" s="17">
        <v>4.7954221650585098E-2</v>
      </c>
      <c r="AS684" s="17"/>
      <c r="AT684" s="17">
        <v>5.1429965091822898E-2</v>
      </c>
      <c r="AU684" s="17">
        <v>3.3212732329144699E-2</v>
      </c>
      <c r="AV684" s="17"/>
      <c r="AW684" s="17">
        <v>6.6061734633230104E-2</v>
      </c>
      <c r="AX684" s="17">
        <v>4.0071839176478101E-2</v>
      </c>
    </row>
    <row r="685" spans="2:50" x14ac:dyDescent="0.35">
      <c r="B685" t="s">
        <v>96</v>
      </c>
      <c r="C685" s="17">
        <v>0.10280557384075301</v>
      </c>
      <c r="D685" s="17">
        <v>9.5300137868804896E-2</v>
      </c>
      <c r="E685" s="17">
        <v>0.107889821017484</v>
      </c>
      <c r="F685" s="17"/>
      <c r="G685" s="17">
        <v>0.115664032261717</v>
      </c>
      <c r="H685" s="17">
        <v>0.15547238266949701</v>
      </c>
      <c r="I685" s="17">
        <v>9.1295220554943504E-2</v>
      </c>
      <c r="J685" s="17">
        <v>8.3319692119760799E-2</v>
      </c>
      <c r="K685" s="17">
        <v>0.119144057944449</v>
      </c>
      <c r="L685" s="17">
        <v>6.9698389455441906E-2</v>
      </c>
      <c r="M685" s="17"/>
      <c r="N685" s="17">
        <v>0.152989476051138</v>
      </c>
      <c r="O685" s="17">
        <v>7.2541155670143798E-2</v>
      </c>
      <c r="P685" s="17">
        <v>6.4055228594884495E-2</v>
      </c>
      <c r="Q685" s="17">
        <v>0.11539056854065</v>
      </c>
      <c r="R685" s="17"/>
      <c r="S685" s="17">
        <v>0.123776724798173</v>
      </c>
      <c r="T685" s="17">
        <v>0.116627208074723</v>
      </c>
      <c r="U685" s="17">
        <v>0.112412129305132</v>
      </c>
      <c r="V685" s="17">
        <v>5.9984791650705097E-2</v>
      </c>
      <c r="W685" s="17">
        <v>8.8010892718603795E-2</v>
      </c>
      <c r="X685" s="17">
        <v>0.130897967204469</v>
      </c>
      <c r="Y685" s="17">
        <v>0.12956464545097501</v>
      </c>
      <c r="Z685" s="17">
        <v>7.5626860317274502E-2</v>
      </c>
      <c r="AA685" s="17">
        <v>6.6026425929846103E-2</v>
      </c>
      <c r="AB685" s="17" t="s">
        <v>74</v>
      </c>
      <c r="AC685" s="17" t="s">
        <v>74</v>
      </c>
      <c r="AD685" s="17" t="s">
        <v>74</v>
      </c>
      <c r="AE685" s="17"/>
      <c r="AF685" s="17">
        <v>8.4868366365754594E-2</v>
      </c>
      <c r="AG685" s="17">
        <v>0.10979474472479001</v>
      </c>
      <c r="AH685" s="17">
        <v>0.10742510071485099</v>
      </c>
      <c r="AI685" s="17"/>
      <c r="AJ685" s="17">
        <v>9.0718486789215597E-2</v>
      </c>
      <c r="AK685" s="17">
        <v>0.114002414686628</v>
      </c>
      <c r="AL685" s="17">
        <v>9.40500168023745E-2</v>
      </c>
      <c r="AM685" s="17">
        <v>6.7535115702916898E-2</v>
      </c>
      <c r="AN685" s="17">
        <v>0.105724252422718</v>
      </c>
      <c r="AO685" s="17"/>
      <c r="AP685" s="17">
        <v>0.114099311934626</v>
      </c>
      <c r="AQ685" s="17">
        <v>0.127553424910442</v>
      </c>
      <c r="AR685" s="17">
        <v>5.7220537881947198E-2</v>
      </c>
      <c r="AS685" s="17"/>
      <c r="AT685" s="17">
        <v>0.105124741685378</v>
      </c>
      <c r="AU685" s="17">
        <v>9.8470536112281598E-2</v>
      </c>
      <c r="AV685" s="17"/>
      <c r="AW685" s="17">
        <v>0.10619112647580201</v>
      </c>
      <c r="AX685" s="17">
        <v>0.10173216451293</v>
      </c>
    </row>
    <row r="686" spans="2:50" x14ac:dyDescent="0.35">
      <c r="B686" t="s">
        <v>95</v>
      </c>
      <c r="C686" s="17">
        <v>0.200057909384695</v>
      </c>
      <c r="D686" s="17">
        <v>0.19148177198974101</v>
      </c>
      <c r="E686" s="17">
        <v>0.20883679481185599</v>
      </c>
      <c r="F686" s="17"/>
      <c r="G686" s="17">
        <v>0.28347120635460799</v>
      </c>
      <c r="H686" s="17">
        <v>0.23553929819936401</v>
      </c>
      <c r="I686" s="17">
        <v>0.25721637842037098</v>
      </c>
      <c r="J686" s="17">
        <v>0.16879215269361</v>
      </c>
      <c r="K686" s="17">
        <v>0.124023781921708</v>
      </c>
      <c r="L686" s="17">
        <v>0.17115627995371699</v>
      </c>
      <c r="M686" s="17"/>
      <c r="N686" s="17">
        <v>0.17769807826457901</v>
      </c>
      <c r="O686" s="17">
        <v>0.20863238025096001</v>
      </c>
      <c r="P686" s="17">
        <v>0.21717793927940801</v>
      </c>
      <c r="Q686" s="17">
        <v>0.1982816545792</v>
      </c>
      <c r="R686" s="17"/>
      <c r="S686" s="17">
        <v>0.19977293251627001</v>
      </c>
      <c r="T686" s="17">
        <v>0.16261778872260799</v>
      </c>
      <c r="U686" s="17">
        <v>0.20544404262671301</v>
      </c>
      <c r="V686" s="17">
        <v>0.211908413962313</v>
      </c>
      <c r="W686" s="17">
        <v>0.16784248335992299</v>
      </c>
      <c r="X686" s="17">
        <v>0.204063331621613</v>
      </c>
      <c r="Y686" s="17">
        <v>0.25933730993105197</v>
      </c>
      <c r="Z686" s="17">
        <v>0.195215708346832</v>
      </c>
      <c r="AA686" s="17">
        <v>0.208171573298291</v>
      </c>
      <c r="AB686" s="17" t="s">
        <v>74</v>
      </c>
      <c r="AC686" s="17" t="s">
        <v>74</v>
      </c>
      <c r="AD686" s="17" t="s">
        <v>74</v>
      </c>
      <c r="AE686" s="17"/>
      <c r="AF686" s="17">
        <v>0.17285003119799999</v>
      </c>
      <c r="AG686" s="17">
        <v>0.20273582911603599</v>
      </c>
      <c r="AH686" s="17">
        <v>0.189120784569556</v>
      </c>
      <c r="AI686" s="17"/>
      <c r="AJ686" s="17">
        <v>0.141885600053551</v>
      </c>
      <c r="AK686" s="17">
        <v>0.22858251149481401</v>
      </c>
      <c r="AL686" s="17">
        <v>0.22765442807831199</v>
      </c>
      <c r="AM686" s="17">
        <v>0.27305085057701101</v>
      </c>
      <c r="AN686" s="17">
        <v>0.20708643790388001</v>
      </c>
      <c r="AO686" s="17"/>
      <c r="AP686" s="17">
        <v>0.172500506557035</v>
      </c>
      <c r="AQ686" s="17">
        <v>0.215262622401202</v>
      </c>
      <c r="AR686" s="17">
        <v>0.28618327337119298</v>
      </c>
      <c r="AS686" s="17"/>
      <c r="AT686" s="17">
        <v>0.18500597516283801</v>
      </c>
      <c r="AU686" s="17">
        <v>0.230186541530193</v>
      </c>
      <c r="AV686" s="17"/>
      <c r="AW686" s="17">
        <v>0.18166562068916201</v>
      </c>
      <c r="AX686" s="17">
        <v>0.20588929243318799</v>
      </c>
    </row>
    <row r="687" spans="2:50" x14ac:dyDescent="0.35">
      <c r="B687" t="s">
        <v>94</v>
      </c>
      <c r="C687" s="17">
        <v>0.32705495115405198</v>
      </c>
      <c r="D687" s="17">
        <v>0.34491239636602999</v>
      </c>
      <c r="E687" s="17">
        <v>0.31011346611410201</v>
      </c>
      <c r="F687" s="17"/>
      <c r="G687" s="17">
        <v>0.33586134033892201</v>
      </c>
      <c r="H687" s="17">
        <v>0.232263136133015</v>
      </c>
      <c r="I687" s="17">
        <v>0.29092514731463898</v>
      </c>
      <c r="J687" s="17">
        <v>0.41445059778346999</v>
      </c>
      <c r="K687" s="17">
        <v>0.322139374868952</v>
      </c>
      <c r="L687" s="17">
        <v>0.35789244366941803</v>
      </c>
      <c r="M687" s="17"/>
      <c r="N687" s="17">
        <v>0.34276363029060197</v>
      </c>
      <c r="O687" s="17">
        <v>0.35439865488593802</v>
      </c>
      <c r="P687" s="17">
        <v>0.30975308773560001</v>
      </c>
      <c r="Q687" s="17">
        <v>0.30090859380846702</v>
      </c>
      <c r="R687" s="17"/>
      <c r="S687" s="17">
        <v>0.28089361588858103</v>
      </c>
      <c r="T687" s="17">
        <v>0.30278814011619398</v>
      </c>
      <c r="U687" s="17">
        <v>0.31214774473045698</v>
      </c>
      <c r="V687" s="17">
        <v>0.37091327807240398</v>
      </c>
      <c r="W687" s="17">
        <v>0.343438331975433</v>
      </c>
      <c r="X687" s="17">
        <v>0.32665471892419101</v>
      </c>
      <c r="Y687" s="17">
        <v>0.35256050386051002</v>
      </c>
      <c r="Z687" s="17">
        <v>0.31514906447862301</v>
      </c>
      <c r="AA687" s="17">
        <v>0.362265246019433</v>
      </c>
      <c r="AB687" s="17" t="s">
        <v>74</v>
      </c>
      <c r="AC687" s="17" t="s">
        <v>74</v>
      </c>
      <c r="AD687" s="17" t="s">
        <v>74</v>
      </c>
      <c r="AE687" s="17"/>
      <c r="AF687" s="17">
        <v>0.327476049273419</v>
      </c>
      <c r="AG687" s="17">
        <v>0.344997665735985</v>
      </c>
      <c r="AH687" s="17">
        <v>0.30169909915760001</v>
      </c>
      <c r="AI687" s="17"/>
      <c r="AJ687" s="17">
        <v>0.33856161518252098</v>
      </c>
      <c r="AK687" s="17">
        <v>0.36578343062968399</v>
      </c>
      <c r="AL687" s="17">
        <v>0.317052398675155</v>
      </c>
      <c r="AM687" s="17">
        <v>0.282769225880379</v>
      </c>
      <c r="AN687" s="17">
        <v>0.258057168025148</v>
      </c>
      <c r="AO687" s="17"/>
      <c r="AP687" s="17">
        <v>0.28508794772567803</v>
      </c>
      <c r="AQ687" s="17">
        <v>0.34729084737156202</v>
      </c>
      <c r="AR687" s="17">
        <v>0.34475023876968097</v>
      </c>
      <c r="AS687" s="17"/>
      <c r="AT687" s="17">
        <v>0.345093833335957</v>
      </c>
      <c r="AU687" s="17">
        <v>0.290937287891539</v>
      </c>
      <c r="AV687" s="17"/>
      <c r="AW687" s="17">
        <v>0.327944926653359</v>
      </c>
      <c r="AX687" s="17">
        <v>0.32677277920002601</v>
      </c>
    </row>
    <row r="688" spans="2:50" x14ac:dyDescent="0.35">
      <c r="B688" t="s">
        <v>93</v>
      </c>
      <c r="C688" s="17">
        <v>0.24291883036788001</v>
      </c>
      <c r="D688" s="17">
        <v>0.26562380129492702</v>
      </c>
      <c r="E688" s="17">
        <v>0.222640119821439</v>
      </c>
      <c r="F688" s="17"/>
      <c r="G688" s="17">
        <v>0.19714246412203901</v>
      </c>
      <c r="H688" s="17">
        <v>0.25966818634470901</v>
      </c>
      <c r="I688" s="17">
        <v>0.217098860536382</v>
      </c>
      <c r="J688" s="17">
        <v>0.21176356580109201</v>
      </c>
      <c r="K688" s="17">
        <v>0.31239144189634699</v>
      </c>
      <c r="L688" s="17">
        <v>0.244327915811798</v>
      </c>
      <c r="M688" s="17"/>
      <c r="N688" s="17">
        <v>0.22115418090935099</v>
      </c>
      <c r="O688" s="17">
        <v>0.22308368783365901</v>
      </c>
      <c r="P688" s="17">
        <v>0.29093398057217201</v>
      </c>
      <c r="Q688" s="17">
        <v>0.24765137203711801</v>
      </c>
      <c r="R688" s="17"/>
      <c r="S688" s="17">
        <v>0.26505832460772599</v>
      </c>
      <c r="T688" s="17">
        <v>0.28593301524840298</v>
      </c>
      <c r="U688" s="17">
        <v>0.22771632713260601</v>
      </c>
      <c r="V688" s="17">
        <v>0.14396638958985999</v>
      </c>
      <c r="W688" s="17">
        <v>0.29725703069845699</v>
      </c>
      <c r="X688" s="17">
        <v>0.20231582316489599</v>
      </c>
      <c r="Y688" s="17">
        <v>0.211914442426824</v>
      </c>
      <c r="Z688" s="17">
        <v>0.32151635879074603</v>
      </c>
      <c r="AA688" s="17">
        <v>0.24894645501423299</v>
      </c>
      <c r="AB688" s="17" t="s">
        <v>74</v>
      </c>
      <c r="AC688" s="17" t="s">
        <v>74</v>
      </c>
      <c r="AD688" s="17" t="s">
        <v>74</v>
      </c>
      <c r="AE688" s="17"/>
      <c r="AF688" s="17">
        <v>0.294058762625375</v>
      </c>
      <c r="AG688" s="17">
        <v>0.21380387080211</v>
      </c>
      <c r="AH688" s="17">
        <v>0.23934076250412301</v>
      </c>
      <c r="AI688" s="17"/>
      <c r="AJ688" s="17">
        <v>0.31077135262121702</v>
      </c>
      <c r="AK688" s="17">
        <v>0.17185960500432701</v>
      </c>
      <c r="AL688" s="17">
        <v>0.211702388495035</v>
      </c>
      <c r="AM688" s="17">
        <v>0.32807484857473501</v>
      </c>
      <c r="AN688" s="17">
        <v>0.258952837030689</v>
      </c>
      <c r="AO688" s="17"/>
      <c r="AP688" s="17">
        <v>0.31335041110275202</v>
      </c>
      <c r="AQ688" s="17">
        <v>0.19944571171429701</v>
      </c>
      <c r="AR688" s="17">
        <v>0.202639002530036</v>
      </c>
      <c r="AS688" s="17"/>
      <c r="AT688" s="17">
        <v>0.24807734165460299</v>
      </c>
      <c r="AU688" s="17">
        <v>0.23334876453405001</v>
      </c>
      <c r="AV688" s="17"/>
      <c r="AW688" s="17">
        <v>0.25911293935922403</v>
      </c>
      <c r="AX688" s="17">
        <v>0.237784393092518</v>
      </c>
    </row>
    <row r="689" spans="2:50" x14ac:dyDescent="0.35">
      <c r="B689" t="s">
        <v>70</v>
      </c>
      <c r="C689" s="17">
        <v>8.0834328640778094E-2</v>
      </c>
      <c r="D689" s="17">
        <v>5.1404123969632801E-2</v>
      </c>
      <c r="E689" s="17">
        <v>0.10863727003078499</v>
      </c>
      <c r="F689" s="17"/>
      <c r="G689" s="17">
        <v>2.1162223758900301E-2</v>
      </c>
      <c r="H689" s="17">
        <v>4.4411343776689802E-2</v>
      </c>
      <c r="I689" s="17">
        <v>8.0090244608526595E-2</v>
      </c>
      <c r="J689" s="17">
        <v>7.0562982763537105E-2</v>
      </c>
      <c r="K689" s="17">
        <v>9.69258981459689E-2</v>
      </c>
      <c r="L689" s="17">
        <v>0.13096460856473399</v>
      </c>
      <c r="M689" s="17"/>
      <c r="N689" s="17">
        <v>5.2157727789015403E-2</v>
      </c>
      <c r="O689" s="17">
        <v>9.8495776709717903E-2</v>
      </c>
      <c r="P689" s="17">
        <v>6.4305989276130696E-2</v>
      </c>
      <c r="Q689" s="17">
        <v>0.101242374435253</v>
      </c>
      <c r="R689" s="17"/>
      <c r="S689" s="17">
        <v>7.4975183257186606E-2</v>
      </c>
      <c r="T689" s="17">
        <v>0.102907737708285</v>
      </c>
      <c r="U689" s="17">
        <v>0.108428929503708</v>
      </c>
      <c r="V689" s="17">
        <v>0.15554035968566901</v>
      </c>
      <c r="W689" s="17">
        <v>5.34261392232281E-2</v>
      </c>
      <c r="X689" s="17">
        <v>3.6209913376448799E-2</v>
      </c>
      <c r="Y689" s="17">
        <v>4.6623098330638303E-2</v>
      </c>
      <c r="Z689" s="17">
        <v>4.8488090383825698E-2</v>
      </c>
      <c r="AA689" s="17">
        <v>6.7493167337350501E-2</v>
      </c>
      <c r="AB689" s="17" t="s">
        <v>74</v>
      </c>
      <c r="AC689" s="17" t="s">
        <v>74</v>
      </c>
      <c r="AD689" s="17" t="s">
        <v>74</v>
      </c>
      <c r="AE689" s="17"/>
      <c r="AF689" s="17">
        <v>7.2493181575116097E-2</v>
      </c>
      <c r="AG689" s="17">
        <v>8.4685193120888902E-2</v>
      </c>
      <c r="AH689" s="17">
        <v>0.1046196305211</v>
      </c>
      <c r="AI689" s="17"/>
      <c r="AJ689" s="17">
        <v>7.7971407506011003E-2</v>
      </c>
      <c r="AK689" s="17">
        <v>6.6428416491775999E-2</v>
      </c>
      <c r="AL689" s="17">
        <v>0.10081294421626499</v>
      </c>
      <c r="AM689" s="17">
        <v>0</v>
      </c>
      <c r="AN689" s="17">
        <v>0.126211595179437</v>
      </c>
      <c r="AO689" s="17"/>
      <c r="AP689" s="17">
        <v>6.3230669615061699E-2</v>
      </c>
      <c r="AQ689" s="17">
        <v>5.2088754113874799E-2</v>
      </c>
      <c r="AR689" s="17">
        <v>6.12527257965578E-2</v>
      </c>
      <c r="AS689" s="17"/>
      <c r="AT689" s="17">
        <v>6.5268143069402096E-2</v>
      </c>
      <c r="AU689" s="17">
        <v>0.11384413760279299</v>
      </c>
      <c r="AV689" s="17"/>
      <c r="AW689" s="17">
        <v>5.9023652189223598E-2</v>
      </c>
      <c r="AX689" s="17">
        <v>8.7749531584860305E-2</v>
      </c>
    </row>
    <row r="690" spans="2:50" x14ac:dyDescent="0.35">
      <c r="B690" t="s">
        <v>99</v>
      </c>
      <c r="C690" s="17">
        <v>0.14913398045259499</v>
      </c>
      <c r="D690" s="17">
        <v>0.146577906379669</v>
      </c>
      <c r="E690" s="17">
        <v>0.14977234922181801</v>
      </c>
      <c r="F690" s="17"/>
      <c r="G690" s="17">
        <v>0.16236276542553099</v>
      </c>
      <c r="H690" s="17">
        <v>0.22811803554622201</v>
      </c>
      <c r="I690" s="17">
        <v>0.154669369120082</v>
      </c>
      <c r="J690" s="17">
        <v>0.13443070095829099</v>
      </c>
      <c r="K690" s="17">
        <v>0.144519503167024</v>
      </c>
      <c r="L690" s="17">
        <v>9.5658752000333205E-2</v>
      </c>
      <c r="M690" s="17"/>
      <c r="N690" s="17">
        <v>0.206226382746453</v>
      </c>
      <c r="O690" s="17">
        <v>0.115389500319724</v>
      </c>
      <c r="P690" s="17">
        <v>0.117829003136689</v>
      </c>
      <c r="Q690" s="17">
        <v>0.15191600513996301</v>
      </c>
      <c r="R690" s="17"/>
      <c r="S690" s="17">
        <v>0.179299943730236</v>
      </c>
      <c r="T690" s="17">
        <v>0.14575331820451101</v>
      </c>
      <c r="U690" s="17">
        <v>0.14626295600651701</v>
      </c>
      <c r="V690" s="17">
        <v>0.117671558689754</v>
      </c>
      <c r="W690" s="17">
        <v>0.13803601474295901</v>
      </c>
      <c r="X690" s="17">
        <v>0.230756212912852</v>
      </c>
      <c r="Y690" s="17">
        <v>0.12956464545097501</v>
      </c>
      <c r="Z690" s="17">
        <v>0.119630777999974</v>
      </c>
      <c r="AA690" s="17">
        <v>0.113123558330693</v>
      </c>
      <c r="AB690" s="17" t="s">
        <v>74</v>
      </c>
      <c r="AC690" s="17" t="s">
        <v>74</v>
      </c>
      <c r="AD690" s="17" t="s">
        <v>74</v>
      </c>
      <c r="AE690" s="17"/>
      <c r="AF690" s="17">
        <v>0.13312197532809</v>
      </c>
      <c r="AG690" s="17">
        <v>0.15377744122498099</v>
      </c>
      <c r="AH690" s="17">
        <v>0.16521972324762199</v>
      </c>
      <c r="AI690" s="17"/>
      <c r="AJ690" s="17">
        <v>0.1308100246367</v>
      </c>
      <c r="AK690" s="17">
        <v>0.16734603637939899</v>
      </c>
      <c r="AL690" s="17">
        <v>0.14277784053523199</v>
      </c>
      <c r="AM690" s="17">
        <v>0.116105074967875</v>
      </c>
      <c r="AN690" s="17">
        <v>0.14969196186084699</v>
      </c>
      <c r="AO690" s="17"/>
      <c r="AP690" s="17">
        <v>0.16583046499947299</v>
      </c>
      <c r="AQ690" s="17">
        <v>0.18591206439906399</v>
      </c>
      <c r="AR690" s="17">
        <v>0.105174759532532</v>
      </c>
      <c r="AS690" s="17"/>
      <c r="AT690" s="17">
        <v>0.15655470677720101</v>
      </c>
      <c r="AU690" s="17">
        <v>0.131683268441426</v>
      </c>
      <c r="AV690" s="17"/>
      <c r="AW690" s="17">
        <v>0.17225286110903201</v>
      </c>
      <c r="AX690" s="17">
        <v>0.14180400368940799</v>
      </c>
    </row>
    <row r="691" spans="2:50" x14ac:dyDescent="0.35">
      <c r="B691" t="s">
        <v>98</v>
      </c>
      <c r="C691" s="17">
        <v>0.56997378152193201</v>
      </c>
      <c r="D691" s="17">
        <v>0.61053619766095701</v>
      </c>
      <c r="E691" s="17">
        <v>0.53275358593554101</v>
      </c>
      <c r="F691" s="17"/>
      <c r="G691" s="17">
        <v>0.53300380446096096</v>
      </c>
      <c r="H691" s="17">
        <v>0.49193132247772398</v>
      </c>
      <c r="I691" s="17">
        <v>0.50802400785102098</v>
      </c>
      <c r="J691" s="17">
        <v>0.62621416358456305</v>
      </c>
      <c r="K691" s="17">
        <v>0.63453081676529999</v>
      </c>
      <c r="L691" s="17">
        <v>0.60222035948121599</v>
      </c>
      <c r="M691" s="17"/>
      <c r="N691" s="17">
        <v>0.56391781119995299</v>
      </c>
      <c r="O691" s="17">
        <v>0.57748234271959797</v>
      </c>
      <c r="P691" s="17">
        <v>0.60068706830777296</v>
      </c>
      <c r="Q691" s="17">
        <v>0.54855996584558497</v>
      </c>
      <c r="R691" s="17"/>
      <c r="S691" s="17">
        <v>0.54595194049630702</v>
      </c>
      <c r="T691" s="17">
        <v>0.58872115536459702</v>
      </c>
      <c r="U691" s="17">
        <v>0.53986407186306296</v>
      </c>
      <c r="V691" s="17">
        <v>0.51487966766226401</v>
      </c>
      <c r="W691" s="17">
        <v>0.64069536267389005</v>
      </c>
      <c r="X691" s="17">
        <v>0.528970542089087</v>
      </c>
      <c r="Y691" s="17">
        <v>0.56447494628733497</v>
      </c>
      <c r="Z691" s="17">
        <v>0.63666542326936904</v>
      </c>
      <c r="AA691" s="17">
        <v>0.61121170103366596</v>
      </c>
      <c r="AB691" s="17" t="s">
        <v>74</v>
      </c>
      <c r="AC691" s="17" t="s">
        <v>74</v>
      </c>
      <c r="AD691" s="17" t="s">
        <v>74</v>
      </c>
      <c r="AE691" s="17"/>
      <c r="AF691" s="17">
        <v>0.621534811898794</v>
      </c>
      <c r="AG691" s="17">
        <v>0.55880153653809395</v>
      </c>
      <c r="AH691" s="17">
        <v>0.54103986166172302</v>
      </c>
      <c r="AI691" s="17"/>
      <c r="AJ691" s="17">
        <v>0.64933296780373795</v>
      </c>
      <c r="AK691" s="17">
        <v>0.53764303563401095</v>
      </c>
      <c r="AL691" s="17">
        <v>0.52875478717018998</v>
      </c>
      <c r="AM691" s="17">
        <v>0.61084407445511402</v>
      </c>
      <c r="AN691" s="17">
        <v>0.51701000505583705</v>
      </c>
      <c r="AO691" s="17"/>
      <c r="AP691" s="17">
        <v>0.59843835882842999</v>
      </c>
      <c r="AQ691" s="17">
        <v>0.54673655908585905</v>
      </c>
      <c r="AR691" s="17">
        <v>0.547389241299717</v>
      </c>
      <c r="AS691" s="17"/>
      <c r="AT691" s="17">
        <v>0.59317117499055905</v>
      </c>
      <c r="AU691" s="17">
        <v>0.52428605242558801</v>
      </c>
      <c r="AV691" s="17"/>
      <c r="AW691" s="17">
        <v>0.58705786601258303</v>
      </c>
      <c r="AX691" s="17">
        <v>0.56455717229254299</v>
      </c>
    </row>
    <row r="692" spans="2:50" x14ac:dyDescent="0.35">
      <c r="B692" t="s">
        <v>100</v>
      </c>
      <c r="C692" s="17">
        <v>0.42083980106933699</v>
      </c>
      <c r="D692" s="17">
        <v>0.46395829128128802</v>
      </c>
      <c r="E692" s="17">
        <v>0.38298123671372297</v>
      </c>
      <c r="F692" s="17"/>
      <c r="G692" s="17">
        <v>0.37064103903543</v>
      </c>
      <c r="H692" s="17">
        <v>0.26381328693150202</v>
      </c>
      <c r="I692" s="17">
        <v>0.35335463873093798</v>
      </c>
      <c r="J692" s="17">
        <v>0.49178346262627198</v>
      </c>
      <c r="K692" s="17">
        <v>0.49001131359827599</v>
      </c>
      <c r="L692" s="17">
        <v>0.50656160748088297</v>
      </c>
      <c r="M692" s="17"/>
      <c r="N692" s="17">
        <v>0.35769142845349999</v>
      </c>
      <c r="O692" s="17">
        <v>0.46209284239987403</v>
      </c>
      <c r="P692" s="17">
        <v>0.48285806517108398</v>
      </c>
      <c r="Q692" s="17">
        <v>0.39664396070562202</v>
      </c>
      <c r="R692" s="17"/>
      <c r="S692" s="17">
        <v>0.36665199676607102</v>
      </c>
      <c r="T692" s="17">
        <v>0.44296783716008598</v>
      </c>
      <c r="U692" s="17">
        <v>0.393601115856546</v>
      </c>
      <c r="V692" s="17">
        <v>0.39720810897251002</v>
      </c>
      <c r="W692" s="17">
        <v>0.50265934793093203</v>
      </c>
      <c r="X692" s="17">
        <v>0.29821432917623503</v>
      </c>
      <c r="Y692" s="17">
        <v>0.43491030083636001</v>
      </c>
      <c r="Z692" s="17">
        <v>0.51703464526939502</v>
      </c>
      <c r="AA692" s="17">
        <v>0.49808814270297302</v>
      </c>
      <c r="AB692" s="17" t="s">
        <v>74</v>
      </c>
      <c r="AC692" s="17" t="s">
        <v>74</v>
      </c>
      <c r="AD692" s="17" t="s">
        <v>74</v>
      </c>
      <c r="AE692" s="17"/>
      <c r="AF692" s="17">
        <v>0.488412836570704</v>
      </c>
      <c r="AG692" s="17">
        <v>0.40502409531311301</v>
      </c>
      <c r="AH692" s="17">
        <v>0.375820138414101</v>
      </c>
      <c r="AI692" s="17"/>
      <c r="AJ692" s="17">
        <v>0.51852294316703795</v>
      </c>
      <c r="AK692" s="17">
        <v>0.37029699925461301</v>
      </c>
      <c r="AL692" s="17">
        <v>0.38597694663495802</v>
      </c>
      <c r="AM692" s="17">
        <v>0.49473899948723798</v>
      </c>
      <c r="AN692" s="17">
        <v>0.36731804319499101</v>
      </c>
      <c r="AO692" s="17"/>
      <c r="AP692" s="17">
        <v>0.43260789382895698</v>
      </c>
      <c r="AQ692" s="17">
        <v>0.36082449468679501</v>
      </c>
      <c r="AR692" s="17">
        <v>0.44221448176718398</v>
      </c>
      <c r="AS692" s="17"/>
      <c r="AT692" s="17">
        <v>0.43661646821335798</v>
      </c>
      <c r="AU692" s="17">
        <v>0.39260278398416198</v>
      </c>
      <c r="AV692" s="17"/>
      <c r="AW692" s="17">
        <v>0.41480500490355099</v>
      </c>
      <c r="AX692" s="17">
        <v>0.422753168603135</v>
      </c>
    </row>
    <row r="693" spans="2:50" x14ac:dyDescent="0.35">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row>
    <row r="694" spans="2:50" x14ac:dyDescent="0.35">
      <c r="B694" s="6" t="s">
        <v>320</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row>
    <row r="695" spans="2:50" x14ac:dyDescent="0.35">
      <c r="B695" s="24" t="s">
        <v>76</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row>
    <row r="696" spans="2:50" x14ac:dyDescent="0.35">
      <c r="B696" t="s">
        <v>97</v>
      </c>
      <c r="C696" s="17">
        <v>3.1617265490226198E-2</v>
      </c>
      <c r="D696" s="17">
        <v>3.5888207188539002E-2</v>
      </c>
      <c r="E696" s="17">
        <v>2.7748727340394099E-2</v>
      </c>
      <c r="F696" s="17"/>
      <c r="G696" s="17">
        <v>3.3597241934546301E-2</v>
      </c>
      <c r="H696" s="17">
        <v>4.1546827073486101E-2</v>
      </c>
      <c r="I696" s="17">
        <v>1.13055323570556E-2</v>
      </c>
      <c r="J696" s="17">
        <v>4.6941202294759503E-2</v>
      </c>
      <c r="K696" s="17">
        <v>4.1055207188640697E-2</v>
      </c>
      <c r="L696" s="17">
        <v>2.03176579932937E-2</v>
      </c>
      <c r="M696" s="17"/>
      <c r="N696" s="17">
        <v>4.9886621365027702E-2</v>
      </c>
      <c r="O696" s="17">
        <v>1.80395103067858E-2</v>
      </c>
      <c r="P696" s="17">
        <v>4.2348437969941498E-2</v>
      </c>
      <c r="Q696" s="17">
        <v>1.6998461280941901E-2</v>
      </c>
      <c r="R696" s="17"/>
      <c r="S696" s="17">
        <v>5.4029409379476499E-2</v>
      </c>
      <c r="T696" s="17">
        <v>1.7542752835259499E-2</v>
      </c>
      <c r="U696" s="17">
        <v>7.2847882463825103E-3</v>
      </c>
      <c r="V696" s="17">
        <v>3.1528126494614603E-2</v>
      </c>
      <c r="W696" s="17">
        <v>2.9572488468344298E-2</v>
      </c>
      <c r="X696" s="17">
        <v>5.3300833192764602E-2</v>
      </c>
      <c r="Y696" s="17">
        <v>1.4572254454582699E-2</v>
      </c>
      <c r="Z696" s="17">
        <v>1.3567954191557E-2</v>
      </c>
      <c r="AA696" s="17">
        <v>4.4870801460388403E-2</v>
      </c>
      <c r="AB696" s="17" t="s">
        <v>74</v>
      </c>
      <c r="AC696" s="17" t="s">
        <v>74</v>
      </c>
      <c r="AD696" s="17" t="s">
        <v>74</v>
      </c>
      <c r="AE696" s="17"/>
      <c r="AF696" s="17">
        <v>2.7280131451691898E-2</v>
      </c>
      <c r="AG696" s="17">
        <v>3.4684049255412297E-2</v>
      </c>
      <c r="AH696" s="17">
        <v>2.7333126405110299E-2</v>
      </c>
      <c r="AI696" s="17"/>
      <c r="AJ696" s="17">
        <v>3.6487188159190498E-2</v>
      </c>
      <c r="AK696" s="17">
        <v>2.4007877588816701E-2</v>
      </c>
      <c r="AL696" s="17">
        <v>5.7849554712844198E-2</v>
      </c>
      <c r="AM696" s="17">
        <v>0.10375108387753799</v>
      </c>
      <c r="AN696" s="17">
        <v>1.08251648923467E-2</v>
      </c>
      <c r="AO696" s="17"/>
      <c r="AP696" s="17">
        <v>4.4073626675743001E-2</v>
      </c>
      <c r="AQ696" s="17">
        <v>3.10641246883771E-2</v>
      </c>
      <c r="AR696" s="17">
        <v>0</v>
      </c>
      <c r="AS696" s="17"/>
      <c r="AT696" s="17">
        <v>3.4659800672388302E-2</v>
      </c>
      <c r="AU696" s="17">
        <v>2.5405939984409799E-2</v>
      </c>
      <c r="AV696" s="17"/>
      <c r="AW696" s="17">
        <v>2.4317395649929699E-2</v>
      </c>
      <c r="AX696" s="17">
        <v>3.3931732055404097E-2</v>
      </c>
    </row>
    <row r="697" spans="2:50" x14ac:dyDescent="0.35">
      <c r="B697" t="s">
        <v>96</v>
      </c>
      <c r="C697" s="17">
        <v>0.10577527940045001</v>
      </c>
      <c r="D697" s="17">
        <v>0.108941235503207</v>
      </c>
      <c r="E697" s="17">
        <v>0.103223408952983</v>
      </c>
      <c r="F697" s="17"/>
      <c r="G697" s="17">
        <v>9.9700157356623506E-2</v>
      </c>
      <c r="H697" s="17">
        <v>0.15727812495535601</v>
      </c>
      <c r="I697" s="17">
        <v>0.111347854708244</v>
      </c>
      <c r="J697" s="17">
        <v>9.8902715251847906E-2</v>
      </c>
      <c r="K697" s="17">
        <v>0.101511218889281</v>
      </c>
      <c r="L697" s="17">
        <v>7.5029234930448094E-2</v>
      </c>
      <c r="M697" s="17"/>
      <c r="N697" s="17">
        <v>0.113157023110611</v>
      </c>
      <c r="O697" s="17">
        <v>0.101360918722608</v>
      </c>
      <c r="P697" s="17">
        <v>0.134472791506178</v>
      </c>
      <c r="Q697" s="17">
        <v>7.8500958981001706E-2</v>
      </c>
      <c r="R697" s="17"/>
      <c r="S697" s="17">
        <v>0.117605761364847</v>
      </c>
      <c r="T697" s="17">
        <v>8.1621463784254195E-2</v>
      </c>
      <c r="U697" s="17">
        <v>5.3248983172552E-2</v>
      </c>
      <c r="V697" s="17">
        <v>0.156945395306092</v>
      </c>
      <c r="W697" s="17">
        <v>0.104229455385435</v>
      </c>
      <c r="X697" s="17">
        <v>0.113457044836089</v>
      </c>
      <c r="Y697" s="17">
        <v>9.7989689242785699E-2</v>
      </c>
      <c r="Z697" s="17">
        <v>0.142741240442393</v>
      </c>
      <c r="AA697" s="17">
        <v>0.106544433052572</v>
      </c>
      <c r="AB697" s="17" t="s">
        <v>74</v>
      </c>
      <c r="AC697" s="17" t="s">
        <v>74</v>
      </c>
      <c r="AD697" s="17" t="s">
        <v>74</v>
      </c>
      <c r="AE697" s="17"/>
      <c r="AF697" s="17">
        <v>0.113384307745754</v>
      </c>
      <c r="AG697" s="17">
        <v>9.4425468677005894E-2</v>
      </c>
      <c r="AH697" s="17">
        <v>0.12727775059292001</v>
      </c>
      <c r="AI697" s="17"/>
      <c r="AJ697" s="17">
        <v>0.11965379249353</v>
      </c>
      <c r="AK697" s="17">
        <v>7.9584758698894198E-2</v>
      </c>
      <c r="AL697" s="17">
        <v>0.122278342923268</v>
      </c>
      <c r="AM697" s="17">
        <v>6.7535115702916898E-2</v>
      </c>
      <c r="AN697" s="17">
        <v>0.11859066442378199</v>
      </c>
      <c r="AO697" s="17"/>
      <c r="AP697" s="17">
        <v>0.15731335074342401</v>
      </c>
      <c r="AQ697" s="17">
        <v>9.6606046153352096E-2</v>
      </c>
      <c r="AR697" s="17">
        <v>8.8185215648386703E-2</v>
      </c>
      <c r="AS697" s="17"/>
      <c r="AT697" s="17">
        <v>0.10561623068044</v>
      </c>
      <c r="AU697" s="17">
        <v>0.106645319055726</v>
      </c>
      <c r="AV697" s="17"/>
      <c r="AW697" s="17">
        <v>9.4301560193612105E-2</v>
      </c>
      <c r="AX697" s="17">
        <v>0.10941308939753799</v>
      </c>
    </row>
    <row r="698" spans="2:50" x14ac:dyDescent="0.35">
      <c r="B698" t="s">
        <v>95</v>
      </c>
      <c r="C698" s="17">
        <v>0.23752535974598399</v>
      </c>
      <c r="D698" s="17">
        <v>0.27115863083250002</v>
      </c>
      <c r="E698" s="17">
        <v>0.207017035560184</v>
      </c>
      <c r="F698" s="17"/>
      <c r="G698" s="17">
        <v>0.27401059143949502</v>
      </c>
      <c r="H698" s="17">
        <v>0.202237721846146</v>
      </c>
      <c r="I698" s="17">
        <v>0.23717119638988499</v>
      </c>
      <c r="J698" s="17">
        <v>0.27057890698474502</v>
      </c>
      <c r="K698" s="17">
        <v>0.24008662394528901</v>
      </c>
      <c r="L698" s="17">
        <v>0.22154368293475299</v>
      </c>
      <c r="M698" s="17"/>
      <c r="N698" s="17">
        <v>0.24065240601867999</v>
      </c>
      <c r="O698" s="17">
        <v>0.23068237018252999</v>
      </c>
      <c r="P698" s="17">
        <v>0.216780191736196</v>
      </c>
      <c r="Q698" s="17">
        <v>0.26227079206964299</v>
      </c>
      <c r="R698" s="17"/>
      <c r="S698" s="17">
        <v>0.23040338128861701</v>
      </c>
      <c r="T698" s="17">
        <v>0.23463872387311899</v>
      </c>
      <c r="U698" s="17">
        <v>0.150242768019758</v>
      </c>
      <c r="V698" s="17">
        <v>0.24873941395159599</v>
      </c>
      <c r="W698" s="17">
        <v>0.21931692713904799</v>
      </c>
      <c r="X698" s="17">
        <v>0.26244815632743301</v>
      </c>
      <c r="Y698" s="17">
        <v>0.24660463712032399</v>
      </c>
      <c r="Z698" s="17">
        <v>0.32863652768569102</v>
      </c>
      <c r="AA698" s="17">
        <v>0.25983951204771699</v>
      </c>
      <c r="AB698" s="17" t="s">
        <v>74</v>
      </c>
      <c r="AC698" s="17" t="s">
        <v>74</v>
      </c>
      <c r="AD698" s="17" t="s">
        <v>74</v>
      </c>
      <c r="AE698" s="17"/>
      <c r="AF698" s="17">
        <v>0.244523272157742</v>
      </c>
      <c r="AG698" s="17">
        <v>0.23144426715230901</v>
      </c>
      <c r="AH698" s="17">
        <v>0.24932409019608301</v>
      </c>
      <c r="AI698" s="17"/>
      <c r="AJ698" s="17">
        <v>0.22066027136489</v>
      </c>
      <c r="AK698" s="17">
        <v>0.24439878114739</v>
      </c>
      <c r="AL698" s="17">
        <v>0.23318772695790399</v>
      </c>
      <c r="AM698" s="17">
        <v>0.35863391983624299</v>
      </c>
      <c r="AN698" s="17">
        <v>0.27566122538417898</v>
      </c>
      <c r="AO698" s="17"/>
      <c r="AP698" s="17">
        <v>0.21868910960162899</v>
      </c>
      <c r="AQ698" s="17">
        <v>0.24204296848434101</v>
      </c>
      <c r="AR698" s="17">
        <v>0.21063565327454301</v>
      </c>
      <c r="AS698" s="17"/>
      <c r="AT698" s="17">
        <v>0.23775466950346599</v>
      </c>
      <c r="AU698" s="17">
        <v>0.23825088928898699</v>
      </c>
      <c r="AV698" s="17"/>
      <c r="AW698" s="17">
        <v>0.221864648545187</v>
      </c>
      <c r="AX698" s="17">
        <v>0.242490680122118</v>
      </c>
    </row>
    <row r="699" spans="2:50" x14ac:dyDescent="0.35">
      <c r="B699" t="s">
        <v>94</v>
      </c>
      <c r="C699" s="17">
        <v>0.359764231260426</v>
      </c>
      <c r="D699" s="17">
        <v>0.32308647366347798</v>
      </c>
      <c r="E699" s="17">
        <v>0.39389353576742397</v>
      </c>
      <c r="F699" s="17"/>
      <c r="G699" s="17">
        <v>0.24471401702909501</v>
      </c>
      <c r="H699" s="17">
        <v>0.33939035980798599</v>
      </c>
      <c r="I699" s="17">
        <v>0.38369744717125998</v>
      </c>
      <c r="J699" s="17">
        <v>0.35413854892560598</v>
      </c>
      <c r="K699" s="17">
        <v>0.36155225205260899</v>
      </c>
      <c r="L699" s="17">
        <v>0.41218960545817201</v>
      </c>
      <c r="M699" s="17"/>
      <c r="N699" s="17">
        <v>0.33579230013653599</v>
      </c>
      <c r="O699" s="17">
        <v>0.364308180988963</v>
      </c>
      <c r="P699" s="17">
        <v>0.37054002265582697</v>
      </c>
      <c r="Q699" s="17">
        <v>0.371361154200743</v>
      </c>
      <c r="R699" s="17"/>
      <c r="S699" s="17">
        <v>0.30552253296550202</v>
      </c>
      <c r="T699" s="17">
        <v>0.39914660700868199</v>
      </c>
      <c r="U699" s="17">
        <v>0.45665776002674002</v>
      </c>
      <c r="V699" s="17">
        <v>0.355212508607676</v>
      </c>
      <c r="W699" s="17">
        <v>0.37502920159999797</v>
      </c>
      <c r="X699" s="17">
        <v>0.338491984168444</v>
      </c>
      <c r="Y699" s="17">
        <v>0.36427336154432599</v>
      </c>
      <c r="Z699" s="17">
        <v>0.287926486979102</v>
      </c>
      <c r="AA699" s="17">
        <v>0.33408602257487802</v>
      </c>
      <c r="AB699" s="17" t="s">
        <v>74</v>
      </c>
      <c r="AC699" s="17" t="s">
        <v>74</v>
      </c>
      <c r="AD699" s="17" t="s">
        <v>74</v>
      </c>
      <c r="AE699" s="17"/>
      <c r="AF699" s="17">
        <v>0.37158534588049202</v>
      </c>
      <c r="AG699" s="17">
        <v>0.37764991182705299</v>
      </c>
      <c r="AH699" s="17">
        <v>0.35506036297087301</v>
      </c>
      <c r="AI699" s="17"/>
      <c r="AJ699" s="17">
        <v>0.38500611338006402</v>
      </c>
      <c r="AK699" s="17">
        <v>0.36456210900682601</v>
      </c>
      <c r="AL699" s="17">
        <v>0.33252893924014798</v>
      </c>
      <c r="AM699" s="17">
        <v>0.35231544842281098</v>
      </c>
      <c r="AN699" s="17">
        <v>0.32758628508161097</v>
      </c>
      <c r="AO699" s="17"/>
      <c r="AP699" s="17">
        <v>0.34856869536748097</v>
      </c>
      <c r="AQ699" s="17">
        <v>0.36498557877734999</v>
      </c>
      <c r="AR699" s="17">
        <v>0.47671294785354701</v>
      </c>
      <c r="AS699" s="17"/>
      <c r="AT699" s="17">
        <v>0.37473432623883601</v>
      </c>
      <c r="AU699" s="17">
        <v>0.32516306829797198</v>
      </c>
      <c r="AV699" s="17"/>
      <c r="AW699" s="17">
        <v>0.37052900681964601</v>
      </c>
      <c r="AX699" s="17">
        <v>0.356351196006574</v>
      </c>
    </row>
    <row r="700" spans="2:50" x14ac:dyDescent="0.35">
      <c r="B700" t="s">
        <v>93</v>
      </c>
      <c r="C700" s="17">
        <v>0.16721171135136101</v>
      </c>
      <c r="D700" s="17">
        <v>0.166166921710694</v>
      </c>
      <c r="E700" s="17">
        <v>0.16650761214087201</v>
      </c>
      <c r="F700" s="17"/>
      <c r="G700" s="17">
        <v>0.28578800654245001</v>
      </c>
      <c r="H700" s="17">
        <v>0.187065165621221</v>
      </c>
      <c r="I700" s="17">
        <v>0.18294167211283799</v>
      </c>
      <c r="J700" s="17">
        <v>0.15695539964466201</v>
      </c>
      <c r="K700" s="17">
        <v>0.108113406944515</v>
      </c>
      <c r="L700" s="17">
        <v>0.136306125126998</v>
      </c>
      <c r="M700" s="17"/>
      <c r="N700" s="17">
        <v>0.16277359456191601</v>
      </c>
      <c r="O700" s="17">
        <v>0.17113052081918001</v>
      </c>
      <c r="P700" s="17">
        <v>0.16129283195356101</v>
      </c>
      <c r="Q700" s="17">
        <v>0.171163647621243</v>
      </c>
      <c r="R700" s="17"/>
      <c r="S700" s="17">
        <v>0.18489648893567101</v>
      </c>
      <c r="T700" s="17">
        <v>0.129777676190762</v>
      </c>
      <c r="U700" s="17">
        <v>0.212044671668558</v>
      </c>
      <c r="V700" s="17">
        <v>0.105414296647223</v>
      </c>
      <c r="W700" s="17">
        <v>0.21102102211587401</v>
      </c>
      <c r="X700" s="17">
        <v>0.14587266529592499</v>
      </c>
      <c r="Y700" s="17">
        <v>0.203458323824454</v>
      </c>
      <c r="Z700" s="17">
        <v>0.177094437698742</v>
      </c>
      <c r="AA700" s="17">
        <v>0.16694307069806399</v>
      </c>
      <c r="AB700" s="17" t="s">
        <v>74</v>
      </c>
      <c r="AC700" s="17" t="s">
        <v>74</v>
      </c>
      <c r="AD700" s="17" t="s">
        <v>74</v>
      </c>
      <c r="AE700" s="17"/>
      <c r="AF700" s="17">
        <v>0.12875563781645299</v>
      </c>
      <c r="AG700" s="17">
        <v>0.179814213480845</v>
      </c>
      <c r="AH700" s="17">
        <v>0.14794311558442999</v>
      </c>
      <c r="AI700" s="17"/>
      <c r="AJ700" s="17">
        <v>0.14274880933088099</v>
      </c>
      <c r="AK700" s="17">
        <v>0.22542745729607799</v>
      </c>
      <c r="AL700" s="17">
        <v>0.133576812305711</v>
      </c>
      <c r="AM700" s="17">
        <v>5.3101533730863397E-2</v>
      </c>
      <c r="AN700" s="17">
        <v>0.13302008411760199</v>
      </c>
      <c r="AO700" s="17"/>
      <c r="AP700" s="17">
        <v>0.15838956512355001</v>
      </c>
      <c r="AQ700" s="17">
        <v>0.208703786430464</v>
      </c>
      <c r="AR700" s="17">
        <v>0.15599831594913199</v>
      </c>
      <c r="AS700" s="17"/>
      <c r="AT700" s="17">
        <v>0.164623756536358</v>
      </c>
      <c r="AU700" s="17">
        <v>0.17348035740950399</v>
      </c>
      <c r="AV700" s="17"/>
      <c r="AW700" s="17">
        <v>0.196494397821288</v>
      </c>
      <c r="AX700" s="17">
        <v>0.15792746378860101</v>
      </c>
    </row>
    <row r="701" spans="2:50" x14ac:dyDescent="0.35">
      <c r="B701" t="s">
        <v>70</v>
      </c>
      <c r="C701" s="17">
        <v>9.8106152751552697E-2</v>
      </c>
      <c r="D701" s="17">
        <v>9.4758531101582194E-2</v>
      </c>
      <c r="E701" s="17">
        <v>0.101609680238143</v>
      </c>
      <c r="F701" s="17"/>
      <c r="G701" s="17">
        <v>6.2189985697789898E-2</v>
      </c>
      <c r="H701" s="17">
        <v>7.2481800695804899E-2</v>
      </c>
      <c r="I701" s="17">
        <v>7.35362972607181E-2</v>
      </c>
      <c r="J701" s="17">
        <v>7.2483226898379202E-2</v>
      </c>
      <c r="K701" s="17">
        <v>0.14768129097966601</v>
      </c>
      <c r="L701" s="17">
        <v>0.13461369355633401</v>
      </c>
      <c r="M701" s="17"/>
      <c r="N701" s="17">
        <v>9.7738054807229899E-2</v>
      </c>
      <c r="O701" s="17">
        <v>0.11447849897993401</v>
      </c>
      <c r="P701" s="17">
        <v>7.4565724178296003E-2</v>
      </c>
      <c r="Q701" s="17">
        <v>9.9704985846427605E-2</v>
      </c>
      <c r="R701" s="17"/>
      <c r="S701" s="17">
        <v>0.107542426065887</v>
      </c>
      <c r="T701" s="17">
        <v>0.13727277630792301</v>
      </c>
      <c r="U701" s="17">
        <v>0.12052102886601</v>
      </c>
      <c r="V701" s="17">
        <v>0.102160258992798</v>
      </c>
      <c r="W701" s="17">
        <v>6.0830905291301397E-2</v>
      </c>
      <c r="X701" s="17">
        <v>8.6429316179344406E-2</v>
      </c>
      <c r="Y701" s="17">
        <v>7.31017338135274E-2</v>
      </c>
      <c r="Z701" s="17">
        <v>5.0033353002515803E-2</v>
      </c>
      <c r="AA701" s="17">
        <v>8.7716160166380494E-2</v>
      </c>
      <c r="AB701" s="17" t="s">
        <v>74</v>
      </c>
      <c r="AC701" s="17" t="s">
        <v>74</v>
      </c>
      <c r="AD701" s="17" t="s">
        <v>74</v>
      </c>
      <c r="AE701" s="17"/>
      <c r="AF701" s="17">
        <v>0.114471304947867</v>
      </c>
      <c r="AG701" s="17">
        <v>8.1982089607375297E-2</v>
      </c>
      <c r="AH701" s="17">
        <v>9.3061554250583697E-2</v>
      </c>
      <c r="AI701" s="17"/>
      <c r="AJ701" s="17">
        <v>9.5443825271444793E-2</v>
      </c>
      <c r="AK701" s="17">
        <v>6.2019016261995699E-2</v>
      </c>
      <c r="AL701" s="17">
        <v>0.12057862386012599</v>
      </c>
      <c r="AM701" s="17">
        <v>6.46628984296269E-2</v>
      </c>
      <c r="AN701" s="17">
        <v>0.13431657610047901</v>
      </c>
      <c r="AO701" s="17"/>
      <c r="AP701" s="17">
        <v>7.2965652488174104E-2</v>
      </c>
      <c r="AQ701" s="17">
        <v>5.6597495466116698E-2</v>
      </c>
      <c r="AR701" s="17">
        <v>6.8467867274391594E-2</v>
      </c>
      <c r="AS701" s="17"/>
      <c r="AT701" s="17">
        <v>8.2611216368512097E-2</v>
      </c>
      <c r="AU701" s="17">
        <v>0.131054425963402</v>
      </c>
      <c r="AV701" s="17"/>
      <c r="AW701" s="17">
        <v>9.2492990970336905E-2</v>
      </c>
      <c r="AX701" s="17">
        <v>9.9885838629764301E-2</v>
      </c>
    </row>
    <row r="702" spans="2:50" x14ac:dyDescent="0.35">
      <c r="B702" t="s">
        <v>99</v>
      </c>
      <c r="C702" s="17">
        <v>0.13739254489067701</v>
      </c>
      <c r="D702" s="17">
        <v>0.144829442691746</v>
      </c>
      <c r="E702" s="17">
        <v>0.13097213629337701</v>
      </c>
      <c r="F702" s="17"/>
      <c r="G702" s="17">
        <v>0.13329739929116999</v>
      </c>
      <c r="H702" s="17">
        <v>0.19882495202884201</v>
      </c>
      <c r="I702" s="17">
        <v>0.122653387065299</v>
      </c>
      <c r="J702" s="17">
        <v>0.145843917546607</v>
      </c>
      <c r="K702" s="17">
        <v>0.142566426077922</v>
      </c>
      <c r="L702" s="17">
        <v>9.5346892923741905E-2</v>
      </c>
      <c r="M702" s="17"/>
      <c r="N702" s="17">
        <v>0.16304364447563899</v>
      </c>
      <c r="O702" s="17">
        <v>0.119400429029394</v>
      </c>
      <c r="P702" s="17">
        <v>0.176821229476119</v>
      </c>
      <c r="Q702" s="17">
        <v>9.5499420261943593E-2</v>
      </c>
      <c r="R702" s="17"/>
      <c r="S702" s="17">
        <v>0.171635170744323</v>
      </c>
      <c r="T702" s="17">
        <v>9.9164216619513704E-2</v>
      </c>
      <c r="U702" s="17">
        <v>6.0533771418934498E-2</v>
      </c>
      <c r="V702" s="17">
        <v>0.18847352180070601</v>
      </c>
      <c r="W702" s="17">
        <v>0.133801943853779</v>
      </c>
      <c r="X702" s="17">
        <v>0.166757878028854</v>
      </c>
      <c r="Y702" s="17">
        <v>0.11256194369736799</v>
      </c>
      <c r="Z702" s="17">
        <v>0.15630919463394999</v>
      </c>
      <c r="AA702" s="17">
        <v>0.15141523451296099</v>
      </c>
      <c r="AB702" s="17" t="s">
        <v>74</v>
      </c>
      <c r="AC702" s="17" t="s">
        <v>74</v>
      </c>
      <c r="AD702" s="17" t="s">
        <v>74</v>
      </c>
      <c r="AE702" s="17"/>
      <c r="AF702" s="17">
        <v>0.14066443919744601</v>
      </c>
      <c r="AG702" s="17">
        <v>0.12910951793241801</v>
      </c>
      <c r="AH702" s="17">
        <v>0.15461087699803</v>
      </c>
      <c r="AI702" s="17"/>
      <c r="AJ702" s="17">
        <v>0.156140980652721</v>
      </c>
      <c r="AK702" s="17">
        <v>0.103592636287711</v>
      </c>
      <c r="AL702" s="17">
        <v>0.18012789763611201</v>
      </c>
      <c r="AM702" s="17">
        <v>0.17128619958045499</v>
      </c>
      <c r="AN702" s="17">
        <v>0.12941582931612899</v>
      </c>
      <c r="AO702" s="17"/>
      <c r="AP702" s="17">
        <v>0.201386977419167</v>
      </c>
      <c r="AQ702" s="17">
        <v>0.12767017084172899</v>
      </c>
      <c r="AR702" s="17">
        <v>8.8185215648386703E-2</v>
      </c>
      <c r="AS702" s="17"/>
      <c r="AT702" s="17">
        <v>0.14027603135282801</v>
      </c>
      <c r="AU702" s="17">
        <v>0.13205125904013601</v>
      </c>
      <c r="AV702" s="17"/>
      <c r="AW702" s="17">
        <v>0.118618955843542</v>
      </c>
      <c r="AX702" s="17">
        <v>0.143344821452942</v>
      </c>
    </row>
    <row r="703" spans="2:50" x14ac:dyDescent="0.35">
      <c r="B703" t="s">
        <v>98</v>
      </c>
      <c r="C703" s="17">
        <v>0.52697594261178604</v>
      </c>
      <c r="D703" s="17">
        <v>0.48925339537417201</v>
      </c>
      <c r="E703" s="17">
        <v>0.56040114790829598</v>
      </c>
      <c r="F703" s="17"/>
      <c r="G703" s="17">
        <v>0.53050202357154497</v>
      </c>
      <c r="H703" s="17">
        <v>0.52645552542920704</v>
      </c>
      <c r="I703" s="17">
        <v>0.56663911928409805</v>
      </c>
      <c r="J703" s="17">
        <v>0.51109394857026802</v>
      </c>
      <c r="K703" s="17">
        <v>0.46966565899712398</v>
      </c>
      <c r="L703" s="17">
        <v>0.54849573058517098</v>
      </c>
      <c r="M703" s="17"/>
      <c r="N703" s="17">
        <v>0.49856589469845097</v>
      </c>
      <c r="O703" s="17">
        <v>0.53543870180814301</v>
      </c>
      <c r="P703" s="17">
        <v>0.53183285460938801</v>
      </c>
      <c r="Q703" s="17">
        <v>0.54252480182198504</v>
      </c>
      <c r="R703" s="17"/>
      <c r="S703" s="17">
        <v>0.49041902190117298</v>
      </c>
      <c r="T703" s="17">
        <v>0.52892428319944396</v>
      </c>
      <c r="U703" s="17">
        <v>0.66870243169529797</v>
      </c>
      <c r="V703" s="17">
        <v>0.46062680525489902</v>
      </c>
      <c r="W703" s="17">
        <v>0.58605022371587101</v>
      </c>
      <c r="X703" s="17">
        <v>0.48436464946436902</v>
      </c>
      <c r="Y703" s="17">
        <v>0.56773168536878005</v>
      </c>
      <c r="Z703" s="17">
        <v>0.46502092467784301</v>
      </c>
      <c r="AA703" s="17">
        <v>0.50102909327294198</v>
      </c>
      <c r="AB703" s="17" t="s">
        <v>74</v>
      </c>
      <c r="AC703" s="17" t="s">
        <v>74</v>
      </c>
      <c r="AD703" s="17" t="s">
        <v>74</v>
      </c>
      <c r="AE703" s="17"/>
      <c r="AF703" s="17">
        <v>0.50034098369694502</v>
      </c>
      <c r="AG703" s="17">
        <v>0.55746412530789802</v>
      </c>
      <c r="AH703" s="17">
        <v>0.50300347855530303</v>
      </c>
      <c r="AI703" s="17"/>
      <c r="AJ703" s="17">
        <v>0.52775492271094404</v>
      </c>
      <c r="AK703" s="17">
        <v>0.589989566302903</v>
      </c>
      <c r="AL703" s="17">
        <v>0.46610575154585798</v>
      </c>
      <c r="AM703" s="17">
        <v>0.405416982153675</v>
      </c>
      <c r="AN703" s="17">
        <v>0.46060636919921299</v>
      </c>
      <c r="AO703" s="17"/>
      <c r="AP703" s="17">
        <v>0.50695826049103099</v>
      </c>
      <c r="AQ703" s="17">
        <v>0.573689365207813</v>
      </c>
      <c r="AR703" s="17">
        <v>0.63271126380267895</v>
      </c>
      <c r="AS703" s="17"/>
      <c r="AT703" s="17">
        <v>0.53935808277519304</v>
      </c>
      <c r="AU703" s="17">
        <v>0.498643425707475</v>
      </c>
      <c r="AV703" s="17"/>
      <c r="AW703" s="17">
        <v>0.56702340464093404</v>
      </c>
      <c r="AX703" s="17">
        <v>0.51427865979517595</v>
      </c>
    </row>
    <row r="704" spans="2:50" x14ac:dyDescent="0.35">
      <c r="B704" t="s">
        <v>100</v>
      </c>
      <c r="C704" s="17">
        <v>0.38958339772111</v>
      </c>
      <c r="D704" s="17">
        <v>0.34442395268242598</v>
      </c>
      <c r="E704" s="17">
        <v>0.42942901161491898</v>
      </c>
      <c r="F704" s="17"/>
      <c r="G704" s="17">
        <v>0.39720462428037501</v>
      </c>
      <c r="H704" s="17">
        <v>0.327630573400365</v>
      </c>
      <c r="I704" s="17">
        <v>0.443985732218799</v>
      </c>
      <c r="J704" s="17">
        <v>0.36525003102366099</v>
      </c>
      <c r="K704" s="17">
        <v>0.32709923291920201</v>
      </c>
      <c r="L704" s="17">
        <v>0.45314883766142899</v>
      </c>
      <c r="M704" s="17"/>
      <c r="N704" s="17">
        <v>0.33552225022281301</v>
      </c>
      <c r="O704" s="17">
        <v>0.416038272778749</v>
      </c>
      <c r="P704" s="17">
        <v>0.355011625133269</v>
      </c>
      <c r="Q704" s="17">
        <v>0.44702538156004201</v>
      </c>
      <c r="R704" s="17"/>
      <c r="S704" s="17">
        <v>0.31878385115684899</v>
      </c>
      <c r="T704" s="17">
        <v>0.42976006657992999</v>
      </c>
      <c r="U704" s="17">
        <v>0.60816866027636396</v>
      </c>
      <c r="V704" s="17">
        <v>0.27215328345419199</v>
      </c>
      <c r="W704" s="17">
        <v>0.45224827986209198</v>
      </c>
      <c r="X704" s="17">
        <v>0.31760677143551502</v>
      </c>
      <c r="Y704" s="17">
        <v>0.455169741671412</v>
      </c>
      <c r="Z704" s="17">
        <v>0.30871173004389402</v>
      </c>
      <c r="AA704" s="17">
        <v>0.34961385875998102</v>
      </c>
      <c r="AB704" s="17" t="s">
        <v>74</v>
      </c>
      <c r="AC704" s="17" t="s">
        <v>74</v>
      </c>
      <c r="AD704" s="17" t="s">
        <v>74</v>
      </c>
      <c r="AE704" s="17"/>
      <c r="AF704" s="17">
        <v>0.35967654449949898</v>
      </c>
      <c r="AG704" s="17">
        <v>0.42835460737547998</v>
      </c>
      <c r="AH704" s="17">
        <v>0.34839260155727197</v>
      </c>
      <c r="AI704" s="17"/>
      <c r="AJ704" s="17">
        <v>0.37161394205822401</v>
      </c>
      <c r="AK704" s="17">
        <v>0.48639693001519202</v>
      </c>
      <c r="AL704" s="17">
        <v>0.285977853909746</v>
      </c>
      <c r="AM704" s="17">
        <v>0.23413078257322001</v>
      </c>
      <c r="AN704" s="17">
        <v>0.331190539883084</v>
      </c>
      <c r="AO704" s="17"/>
      <c r="AP704" s="17">
        <v>0.30557128307186399</v>
      </c>
      <c r="AQ704" s="17">
        <v>0.446019194366084</v>
      </c>
      <c r="AR704" s="17">
        <v>0.54452604815429195</v>
      </c>
      <c r="AS704" s="17"/>
      <c r="AT704" s="17">
        <v>0.39908205142236503</v>
      </c>
      <c r="AU704" s="17">
        <v>0.36659216666733901</v>
      </c>
      <c r="AV704" s="17"/>
      <c r="AW704" s="17">
        <v>0.448404448797392</v>
      </c>
      <c r="AX704" s="17">
        <v>0.37093383834223398</v>
      </c>
    </row>
    <row r="705" spans="2:50" x14ac:dyDescent="0.35">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row>
    <row r="706" spans="2:50" x14ac:dyDescent="0.35">
      <c r="B706" s="6" t="s">
        <v>321</v>
      </c>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row>
    <row r="707" spans="2:50" x14ac:dyDescent="0.35">
      <c r="B707" s="24" t="s">
        <v>76</v>
      </c>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row>
    <row r="708" spans="2:50" x14ac:dyDescent="0.35">
      <c r="B708" t="s">
        <v>97</v>
      </c>
      <c r="C708" s="17">
        <v>4.68075313536674E-2</v>
      </c>
      <c r="D708" s="17">
        <v>5.3216197106298699E-2</v>
      </c>
      <c r="E708" s="17">
        <v>4.1000247611493401E-2</v>
      </c>
      <c r="F708" s="17"/>
      <c r="G708" s="17">
        <v>3.7308107470812903E-2</v>
      </c>
      <c r="H708" s="17">
        <v>2.6611392168538601E-2</v>
      </c>
      <c r="I708" s="17">
        <v>6.5901589946682798E-2</v>
      </c>
      <c r="J708" s="17">
        <v>6.1666788056826898E-2</v>
      </c>
      <c r="K708" s="17">
        <v>8.4767004501130894E-2</v>
      </c>
      <c r="L708" s="17">
        <v>1.5724632162153199E-2</v>
      </c>
      <c r="M708" s="17"/>
      <c r="N708" s="17">
        <v>3.8043006059961797E-2</v>
      </c>
      <c r="O708" s="17">
        <v>6.5451133155031899E-2</v>
      </c>
      <c r="P708" s="17">
        <v>5.5162710844552598E-2</v>
      </c>
      <c r="Q708" s="17">
        <v>3.0153302032292401E-2</v>
      </c>
      <c r="R708" s="17"/>
      <c r="S708" s="17">
        <v>5.07389577485182E-2</v>
      </c>
      <c r="T708" s="17">
        <v>3.46445261932707E-2</v>
      </c>
      <c r="U708" s="17">
        <v>2.5120249172038499E-2</v>
      </c>
      <c r="V708" s="17">
        <v>4.7377070055942001E-2</v>
      </c>
      <c r="W708" s="17">
        <v>9.08919058807066E-2</v>
      </c>
      <c r="X708" s="17">
        <v>8.1023269817961097E-2</v>
      </c>
      <c r="Y708" s="17">
        <v>4.2116808330074598E-2</v>
      </c>
      <c r="Z708" s="17">
        <v>4.4120950388530401E-2</v>
      </c>
      <c r="AA708" s="17">
        <v>2.1473605180821798E-2</v>
      </c>
      <c r="AB708" s="17" t="s">
        <v>74</v>
      </c>
      <c r="AC708" s="17" t="s">
        <v>74</v>
      </c>
      <c r="AD708" s="17" t="s">
        <v>74</v>
      </c>
      <c r="AE708" s="17"/>
      <c r="AF708" s="17">
        <v>6.4396739849691798E-2</v>
      </c>
      <c r="AG708" s="17">
        <v>4.1198313676867201E-2</v>
      </c>
      <c r="AH708" s="17">
        <v>2.43979757278837E-2</v>
      </c>
      <c r="AI708" s="17"/>
      <c r="AJ708" s="17">
        <v>7.4575626888540594E-2</v>
      </c>
      <c r="AK708" s="17">
        <v>2.7384687152468602E-2</v>
      </c>
      <c r="AL708" s="17">
        <v>9.16852650120022E-3</v>
      </c>
      <c r="AM708" s="17">
        <v>0.115682622502833</v>
      </c>
      <c r="AN708" s="17">
        <v>2.32017339892783E-2</v>
      </c>
      <c r="AO708" s="17"/>
      <c r="AP708" s="17">
        <v>8.5797086028933406E-2</v>
      </c>
      <c r="AQ708" s="17">
        <v>4.0183007816307098E-2</v>
      </c>
      <c r="AR708" s="17">
        <v>9.0965691959402194E-3</v>
      </c>
      <c r="AS708" s="17"/>
      <c r="AT708" s="17">
        <v>5.2660020654181301E-2</v>
      </c>
      <c r="AU708" s="17">
        <v>3.4788573805269403E-2</v>
      </c>
      <c r="AV708" s="17"/>
      <c r="AW708" s="17">
        <v>5.6339642251951101E-2</v>
      </c>
      <c r="AX708" s="17">
        <v>4.3785319663280801E-2</v>
      </c>
    </row>
    <row r="709" spans="2:50" x14ac:dyDescent="0.35">
      <c r="B709" t="s">
        <v>96</v>
      </c>
      <c r="C709" s="17">
        <v>0.106381078789514</v>
      </c>
      <c r="D709" s="17">
        <v>0.13014705671559201</v>
      </c>
      <c r="E709" s="17">
        <v>8.4587538115056704E-2</v>
      </c>
      <c r="F709" s="17"/>
      <c r="G709" s="17">
        <v>9.5931749979075401E-2</v>
      </c>
      <c r="H709" s="17">
        <v>0.14946693752488199</v>
      </c>
      <c r="I709" s="17">
        <v>9.3999423894316897E-2</v>
      </c>
      <c r="J709" s="17">
        <v>8.1621856446382507E-2</v>
      </c>
      <c r="K709" s="17">
        <v>9.0547127878280897E-2</v>
      </c>
      <c r="L709" s="17">
        <v>0.117069419107293</v>
      </c>
      <c r="M709" s="17"/>
      <c r="N709" s="17">
        <v>0.10692236355960801</v>
      </c>
      <c r="O709" s="17">
        <v>8.3665975758675501E-2</v>
      </c>
      <c r="P709" s="17">
        <v>0.14985418490122199</v>
      </c>
      <c r="Q709" s="17">
        <v>9.2466556980125694E-2</v>
      </c>
      <c r="R709" s="17"/>
      <c r="S709" s="17">
        <v>0.13872270895793901</v>
      </c>
      <c r="T709" s="17">
        <v>0.10278488311257999</v>
      </c>
      <c r="U709" s="17">
        <v>0.113759477662456</v>
      </c>
      <c r="V709" s="17">
        <v>0.10107259205258801</v>
      </c>
      <c r="W709" s="17">
        <v>0.141515734479672</v>
      </c>
      <c r="X709" s="17">
        <v>4.7961339887105298E-2</v>
      </c>
      <c r="Y709" s="17">
        <v>0.121998225022469</v>
      </c>
      <c r="Z709" s="17">
        <v>9.3017620344170507E-2</v>
      </c>
      <c r="AA709" s="17">
        <v>8.7681612046659405E-2</v>
      </c>
      <c r="AB709" s="17" t="s">
        <v>74</v>
      </c>
      <c r="AC709" s="17" t="s">
        <v>74</v>
      </c>
      <c r="AD709" s="17" t="s">
        <v>74</v>
      </c>
      <c r="AE709" s="17"/>
      <c r="AF709" s="17">
        <v>0.10933337052186499</v>
      </c>
      <c r="AG709" s="17">
        <v>9.5227886036183804E-2</v>
      </c>
      <c r="AH709" s="17">
        <v>0.118161326875272</v>
      </c>
      <c r="AI709" s="17"/>
      <c r="AJ709" s="17">
        <v>0.13963716736001799</v>
      </c>
      <c r="AK709" s="17">
        <v>8.3103233243912403E-2</v>
      </c>
      <c r="AL709" s="17">
        <v>5.4910277363498003E-2</v>
      </c>
      <c r="AM709" s="17">
        <v>0</v>
      </c>
      <c r="AN709" s="17">
        <v>0.10434552531879999</v>
      </c>
      <c r="AO709" s="17"/>
      <c r="AP709" s="17">
        <v>0.11732472133136899</v>
      </c>
      <c r="AQ709" s="17">
        <v>8.4182972973956993E-2</v>
      </c>
      <c r="AR709" s="17">
        <v>7.1340522755035801E-2</v>
      </c>
      <c r="AS709" s="17"/>
      <c r="AT709" s="17">
        <v>9.6484319665501903E-2</v>
      </c>
      <c r="AU709" s="17">
        <v>0.12764738225755301</v>
      </c>
      <c r="AV709" s="17"/>
      <c r="AW709" s="17">
        <v>6.0501133877576802E-2</v>
      </c>
      <c r="AX709" s="17">
        <v>0.120927584526466</v>
      </c>
    </row>
    <row r="710" spans="2:50" x14ac:dyDescent="0.35">
      <c r="B710" t="s">
        <v>95</v>
      </c>
      <c r="C710" s="17">
        <v>0.192662364266077</v>
      </c>
      <c r="D710" s="17">
        <v>0.211061643239633</v>
      </c>
      <c r="E710" s="17">
        <v>0.176213167394103</v>
      </c>
      <c r="F710" s="17"/>
      <c r="G710" s="17">
        <v>0.18763557614843601</v>
      </c>
      <c r="H710" s="17">
        <v>0.19577100551139001</v>
      </c>
      <c r="I710" s="17">
        <v>0.18338420779331499</v>
      </c>
      <c r="J710" s="17">
        <v>0.18671398843280901</v>
      </c>
      <c r="K710" s="17">
        <v>0.18107515884443501</v>
      </c>
      <c r="L710" s="17">
        <v>0.21136236404115699</v>
      </c>
      <c r="M710" s="17"/>
      <c r="N710" s="17">
        <v>0.23174482310342201</v>
      </c>
      <c r="O710" s="17">
        <v>0.15934904103245601</v>
      </c>
      <c r="P710" s="17">
        <v>0.17943388178032199</v>
      </c>
      <c r="Q710" s="17">
        <v>0.19903106562006301</v>
      </c>
      <c r="R710" s="17"/>
      <c r="S710" s="17">
        <v>0.16834164061961199</v>
      </c>
      <c r="T710" s="17">
        <v>0.21910923601534901</v>
      </c>
      <c r="U710" s="17">
        <v>0.22596508563777601</v>
      </c>
      <c r="V710" s="17">
        <v>0.14377320676205901</v>
      </c>
      <c r="W710" s="17">
        <v>0.147932950826903</v>
      </c>
      <c r="X710" s="17">
        <v>0.21853317561230401</v>
      </c>
      <c r="Y710" s="17">
        <v>0.148419370185637</v>
      </c>
      <c r="Z710" s="17">
        <v>0.27926781574517101</v>
      </c>
      <c r="AA710" s="17">
        <v>0.213946353144984</v>
      </c>
      <c r="AB710" s="17" t="s">
        <v>74</v>
      </c>
      <c r="AC710" s="17" t="s">
        <v>74</v>
      </c>
      <c r="AD710" s="17" t="s">
        <v>74</v>
      </c>
      <c r="AE710" s="17"/>
      <c r="AF710" s="17">
        <v>0.188304955020341</v>
      </c>
      <c r="AG710" s="17">
        <v>0.193203834766843</v>
      </c>
      <c r="AH710" s="17">
        <v>0.22082134352112501</v>
      </c>
      <c r="AI710" s="17"/>
      <c r="AJ710" s="17">
        <v>0.174520252325984</v>
      </c>
      <c r="AK710" s="17">
        <v>0.17529315880645999</v>
      </c>
      <c r="AL710" s="17">
        <v>0.28885493322484601</v>
      </c>
      <c r="AM710" s="17">
        <v>0.206053895285321</v>
      </c>
      <c r="AN710" s="17">
        <v>0.21442046839295201</v>
      </c>
      <c r="AO710" s="17"/>
      <c r="AP710" s="17">
        <v>0.20691240282262599</v>
      </c>
      <c r="AQ710" s="17">
        <v>0.171504606288895</v>
      </c>
      <c r="AR710" s="17">
        <v>0.24287716948902</v>
      </c>
      <c r="AS710" s="17"/>
      <c r="AT710" s="17">
        <v>0.18835499863827301</v>
      </c>
      <c r="AU710" s="17">
        <v>0.200251653910276</v>
      </c>
      <c r="AV710" s="17"/>
      <c r="AW710" s="17">
        <v>0.19389772956426701</v>
      </c>
      <c r="AX710" s="17">
        <v>0.19227068444972401</v>
      </c>
    </row>
    <row r="711" spans="2:50" x14ac:dyDescent="0.35">
      <c r="B711" t="s">
        <v>94</v>
      </c>
      <c r="C711" s="17">
        <v>0.35896184751978299</v>
      </c>
      <c r="D711" s="17">
        <v>0.34299763732836902</v>
      </c>
      <c r="E711" s="17">
        <v>0.37373802838529202</v>
      </c>
      <c r="F711" s="17"/>
      <c r="G711" s="17">
        <v>0.37264114172416601</v>
      </c>
      <c r="H711" s="17">
        <v>0.32233536270581298</v>
      </c>
      <c r="I711" s="17">
        <v>0.32141360718804202</v>
      </c>
      <c r="J711" s="17">
        <v>0.373540708760083</v>
      </c>
      <c r="K711" s="17">
        <v>0.38497166255635801</v>
      </c>
      <c r="L711" s="17">
        <v>0.37754369207405802</v>
      </c>
      <c r="M711" s="17"/>
      <c r="N711" s="17">
        <v>0.36552485780485799</v>
      </c>
      <c r="O711" s="17">
        <v>0.37939831334875901</v>
      </c>
      <c r="P711" s="17">
        <v>0.34946527151081602</v>
      </c>
      <c r="Q711" s="17">
        <v>0.33508706530653998</v>
      </c>
      <c r="R711" s="17"/>
      <c r="S711" s="17">
        <v>0.35339627217096398</v>
      </c>
      <c r="T711" s="17">
        <v>0.31375468863586398</v>
      </c>
      <c r="U711" s="17">
        <v>0.34995530929223001</v>
      </c>
      <c r="V711" s="17">
        <v>0.50454045842377504</v>
      </c>
      <c r="W711" s="17">
        <v>0.35190269434792398</v>
      </c>
      <c r="X711" s="17">
        <v>0.271735551728845</v>
      </c>
      <c r="Y711" s="17">
        <v>0.41420857576317099</v>
      </c>
      <c r="Z711" s="17">
        <v>0.33199599340198999</v>
      </c>
      <c r="AA711" s="17">
        <v>0.34952664677338602</v>
      </c>
      <c r="AB711" s="17" t="s">
        <v>74</v>
      </c>
      <c r="AC711" s="17" t="s">
        <v>74</v>
      </c>
      <c r="AD711" s="17" t="s">
        <v>74</v>
      </c>
      <c r="AE711" s="17"/>
      <c r="AF711" s="17">
        <v>0.34672383181147898</v>
      </c>
      <c r="AG711" s="17">
        <v>0.391903425346044</v>
      </c>
      <c r="AH711" s="17">
        <v>0.29091533445600198</v>
      </c>
      <c r="AI711" s="17"/>
      <c r="AJ711" s="17">
        <v>0.338179856923566</v>
      </c>
      <c r="AK711" s="17">
        <v>0.40264340317265401</v>
      </c>
      <c r="AL711" s="17">
        <v>0.37116613230789403</v>
      </c>
      <c r="AM711" s="17">
        <v>0.30957926101137101</v>
      </c>
      <c r="AN711" s="17">
        <v>0.34337086768889202</v>
      </c>
      <c r="AO711" s="17"/>
      <c r="AP711" s="17">
        <v>0.33024561130137697</v>
      </c>
      <c r="AQ711" s="17">
        <v>0.37355210499031899</v>
      </c>
      <c r="AR711" s="17">
        <v>0.406657229461589</v>
      </c>
      <c r="AS711" s="17"/>
      <c r="AT711" s="17">
        <v>0.37138623772132201</v>
      </c>
      <c r="AU711" s="17">
        <v>0.334764297975157</v>
      </c>
      <c r="AV711" s="17"/>
      <c r="AW711" s="17">
        <v>0.36482355492156798</v>
      </c>
      <c r="AX711" s="17">
        <v>0.35710335879421701</v>
      </c>
    </row>
    <row r="712" spans="2:50" x14ac:dyDescent="0.35">
      <c r="B712" t="s">
        <v>93</v>
      </c>
      <c r="C712" s="17">
        <v>0.24028491344980099</v>
      </c>
      <c r="D712" s="17">
        <v>0.21024021547121099</v>
      </c>
      <c r="E712" s="17">
        <v>0.26695201783500999</v>
      </c>
      <c r="F712" s="17"/>
      <c r="G712" s="17">
        <v>0.273567125864494</v>
      </c>
      <c r="H712" s="17">
        <v>0.26896022219099502</v>
      </c>
      <c r="I712" s="17">
        <v>0.285422667578212</v>
      </c>
      <c r="J712" s="17">
        <v>0.23511626021932799</v>
      </c>
      <c r="K712" s="17">
        <v>0.184421305850508</v>
      </c>
      <c r="L712" s="17">
        <v>0.21472232145495501</v>
      </c>
      <c r="M712" s="17"/>
      <c r="N712" s="17">
        <v>0.19645739258651099</v>
      </c>
      <c r="O712" s="17">
        <v>0.256509958375293</v>
      </c>
      <c r="P712" s="17">
        <v>0.22322750868911501</v>
      </c>
      <c r="Q712" s="17">
        <v>0.28843198734210101</v>
      </c>
      <c r="R712" s="17"/>
      <c r="S712" s="17">
        <v>0.25075505793458802</v>
      </c>
      <c r="T712" s="17">
        <v>0.26839163079974998</v>
      </c>
      <c r="U712" s="17">
        <v>0.250568736541182</v>
      </c>
      <c r="V712" s="17">
        <v>0.156796228576255</v>
      </c>
      <c r="W712" s="17">
        <v>0.23474348818714399</v>
      </c>
      <c r="X712" s="17">
        <v>0.30675071792793901</v>
      </c>
      <c r="Y712" s="17">
        <v>0.20322199209937999</v>
      </c>
      <c r="Z712" s="17">
        <v>0.20355042082187999</v>
      </c>
      <c r="AA712" s="17">
        <v>0.246834172343221</v>
      </c>
      <c r="AB712" s="17" t="s">
        <v>74</v>
      </c>
      <c r="AC712" s="17" t="s">
        <v>74</v>
      </c>
      <c r="AD712" s="17" t="s">
        <v>74</v>
      </c>
      <c r="AE712" s="17"/>
      <c r="AF712" s="17">
        <v>0.244838515845549</v>
      </c>
      <c r="AG712" s="17">
        <v>0.220554664942164</v>
      </c>
      <c r="AH712" s="17">
        <v>0.25810608077432101</v>
      </c>
      <c r="AI712" s="17"/>
      <c r="AJ712" s="17">
        <v>0.23242141291103599</v>
      </c>
      <c r="AK712" s="17">
        <v>0.27201784637033799</v>
      </c>
      <c r="AL712" s="17">
        <v>0.16712507704655499</v>
      </c>
      <c r="AM712" s="17">
        <v>0.20578106072428101</v>
      </c>
      <c r="AN712" s="17">
        <v>0.218321339824288</v>
      </c>
      <c r="AO712" s="17"/>
      <c r="AP712" s="17">
        <v>0.21236941343552199</v>
      </c>
      <c r="AQ712" s="17">
        <v>0.29071950125263901</v>
      </c>
      <c r="AR712" s="17">
        <v>0.19945008262448</v>
      </c>
      <c r="AS712" s="17"/>
      <c r="AT712" s="17">
        <v>0.25127007895117498</v>
      </c>
      <c r="AU712" s="17">
        <v>0.21583209268164399</v>
      </c>
      <c r="AV712" s="17"/>
      <c r="AW712" s="17">
        <v>0.26960338543265999</v>
      </c>
      <c r="AX712" s="17">
        <v>0.230989319880194</v>
      </c>
    </row>
    <row r="713" spans="2:50" x14ac:dyDescent="0.35">
      <c r="B713" t="s">
        <v>70</v>
      </c>
      <c r="C713" s="17">
        <v>5.49022646211582E-2</v>
      </c>
      <c r="D713" s="17">
        <v>5.2337250138895897E-2</v>
      </c>
      <c r="E713" s="17">
        <v>5.7509000659045302E-2</v>
      </c>
      <c r="F713" s="17"/>
      <c r="G713" s="17">
        <v>3.2916298813015901E-2</v>
      </c>
      <c r="H713" s="17">
        <v>3.6855079898381098E-2</v>
      </c>
      <c r="I713" s="17">
        <v>4.98785035994318E-2</v>
      </c>
      <c r="J713" s="17">
        <v>6.1340398084571299E-2</v>
      </c>
      <c r="K713" s="17">
        <v>7.4217740369287896E-2</v>
      </c>
      <c r="L713" s="17">
        <v>6.3577571160384497E-2</v>
      </c>
      <c r="M713" s="17"/>
      <c r="N713" s="17">
        <v>6.1307556885638402E-2</v>
      </c>
      <c r="O713" s="17">
        <v>5.5625578329785298E-2</v>
      </c>
      <c r="P713" s="17">
        <v>4.28564422739732E-2</v>
      </c>
      <c r="Q713" s="17">
        <v>5.48300227188789E-2</v>
      </c>
      <c r="R713" s="17"/>
      <c r="S713" s="17">
        <v>3.8045362568378698E-2</v>
      </c>
      <c r="T713" s="17">
        <v>6.13150352431856E-2</v>
      </c>
      <c r="U713" s="17">
        <v>3.4631141694317802E-2</v>
      </c>
      <c r="V713" s="17">
        <v>4.6440444129381198E-2</v>
      </c>
      <c r="W713" s="17">
        <v>3.3013226277650298E-2</v>
      </c>
      <c r="X713" s="17">
        <v>7.3995945025845805E-2</v>
      </c>
      <c r="Y713" s="17">
        <v>7.0035028599269203E-2</v>
      </c>
      <c r="Z713" s="17">
        <v>4.8047199298258098E-2</v>
      </c>
      <c r="AA713" s="17">
        <v>8.0537610510928101E-2</v>
      </c>
      <c r="AB713" s="17" t="s">
        <v>74</v>
      </c>
      <c r="AC713" s="17" t="s">
        <v>74</v>
      </c>
      <c r="AD713" s="17" t="s">
        <v>74</v>
      </c>
      <c r="AE713" s="17"/>
      <c r="AF713" s="17">
        <v>4.6402586951075103E-2</v>
      </c>
      <c r="AG713" s="17">
        <v>5.7911875231898002E-2</v>
      </c>
      <c r="AH713" s="17">
        <v>8.7597938645396695E-2</v>
      </c>
      <c r="AI713" s="17"/>
      <c r="AJ713" s="17">
        <v>4.0665683590854401E-2</v>
      </c>
      <c r="AK713" s="17">
        <v>3.9557671254167703E-2</v>
      </c>
      <c r="AL713" s="17">
        <v>0.108775053556006</v>
      </c>
      <c r="AM713" s="17">
        <v>0.16290316047619499</v>
      </c>
      <c r="AN713" s="17">
        <v>9.6340064785790103E-2</v>
      </c>
      <c r="AO713" s="17"/>
      <c r="AP713" s="17">
        <v>4.7350765080173003E-2</v>
      </c>
      <c r="AQ713" s="17">
        <v>3.9857806677882898E-2</v>
      </c>
      <c r="AR713" s="17">
        <v>7.0578426473934502E-2</v>
      </c>
      <c r="AS713" s="17"/>
      <c r="AT713" s="17">
        <v>3.9844344369547098E-2</v>
      </c>
      <c r="AU713" s="17">
        <v>8.6715999370100397E-2</v>
      </c>
      <c r="AV713" s="17"/>
      <c r="AW713" s="17">
        <v>5.4834553951977401E-2</v>
      </c>
      <c r="AX713" s="17">
        <v>5.4923732686117298E-2</v>
      </c>
    </row>
    <row r="714" spans="2:50" x14ac:dyDescent="0.35">
      <c r="B714" t="s">
        <v>99</v>
      </c>
      <c r="C714" s="17">
        <v>0.153188610143181</v>
      </c>
      <c r="D714" s="17">
        <v>0.183363253821891</v>
      </c>
      <c r="E714" s="17">
        <v>0.12558778572654999</v>
      </c>
      <c r="F714" s="17"/>
      <c r="G714" s="17">
        <v>0.13323985744988801</v>
      </c>
      <c r="H714" s="17">
        <v>0.17607832969342099</v>
      </c>
      <c r="I714" s="17">
        <v>0.159901013841</v>
      </c>
      <c r="J714" s="17">
        <v>0.143288644503209</v>
      </c>
      <c r="K714" s="17">
        <v>0.17531413237941201</v>
      </c>
      <c r="L714" s="17">
        <v>0.13279405126944599</v>
      </c>
      <c r="M714" s="17"/>
      <c r="N714" s="17">
        <v>0.14496536961956999</v>
      </c>
      <c r="O714" s="17">
        <v>0.149117108913707</v>
      </c>
      <c r="P714" s="17">
        <v>0.205016895745774</v>
      </c>
      <c r="Q714" s="17">
        <v>0.12261985901241799</v>
      </c>
      <c r="R714" s="17"/>
      <c r="S714" s="17">
        <v>0.189461666706457</v>
      </c>
      <c r="T714" s="17">
        <v>0.13742940930585101</v>
      </c>
      <c r="U714" s="17">
        <v>0.13887972683449401</v>
      </c>
      <c r="V714" s="17">
        <v>0.14844966210853</v>
      </c>
      <c r="W714" s="17">
        <v>0.232407640360378</v>
      </c>
      <c r="X714" s="17">
        <v>0.12898460970506601</v>
      </c>
      <c r="Y714" s="17">
        <v>0.16411503335254299</v>
      </c>
      <c r="Z714" s="17">
        <v>0.137138570732701</v>
      </c>
      <c r="AA714" s="17">
        <v>0.10915521722748101</v>
      </c>
      <c r="AB714" s="17" t="s">
        <v>74</v>
      </c>
      <c r="AC714" s="17" t="s">
        <v>74</v>
      </c>
      <c r="AD714" s="17" t="s">
        <v>74</v>
      </c>
      <c r="AE714" s="17"/>
      <c r="AF714" s="17">
        <v>0.173730110371557</v>
      </c>
      <c r="AG714" s="17">
        <v>0.13642619971305101</v>
      </c>
      <c r="AH714" s="17">
        <v>0.142559302603156</v>
      </c>
      <c r="AI714" s="17"/>
      <c r="AJ714" s="17">
        <v>0.21421279424855899</v>
      </c>
      <c r="AK714" s="17">
        <v>0.110487920396381</v>
      </c>
      <c r="AL714" s="17">
        <v>6.4078803864698206E-2</v>
      </c>
      <c r="AM714" s="17">
        <v>0.115682622502833</v>
      </c>
      <c r="AN714" s="17">
        <v>0.127547259308078</v>
      </c>
      <c r="AO714" s="17"/>
      <c r="AP714" s="17">
        <v>0.203121807360302</v>
      </c>
      <c r="AQ714" s="17">
        <v>0.12436598079026399</v>
      </c>
      <c r="AR714" s="17">
        <v>8.0437091950975995E-2</v>
      </c>
      <c r="AS714" s="17"/>
      <c r="AT714" s="17">
        <v>0.14914434031968299</v>
      </c>
      <c r="AU714" s="17">
        <v>0.16243595606282299</v>
      </c>
      <c r="AV714" s="17"/>
      <c r="AW714" s="17">
        <v>0.11684077612952801</v>
      </c>
      <c r="AX714" s="17">
        <v>0.16471290418974699</v>
      </c>
    </row>
    <row r="715" spans="2:50" x14ac:dyDescent="0.35">
      <c r="B715" t="s">
        <v>98</v>
      </c>
      <c r="C715" s="17">
        <v>0.59924676096958396</v>
      </c>
      <c r="D715" s="17">
        <v>0.55323785279958004</v>
      </c>
      <c r="E715" s="17">
        <v>0.64069004622030201</v>
      </c>
      <c r="F715" s="17"/>
      <c r="G715" s="17">
        <v>0.64620826758866001</v>
      </c>
      <c r="H715" s="17">
        <v>0.591295584896808</v>
      </c>
      <c r="I715" s="17">
        <v>0.60683627476625301</v>
      </c>
      <c r="J715" s="17">
        <v>0.60865696897941102</v>
      </c>
      <c r="K715" s="17">
        <v>0.56939296840686504</v>
      </c>
      <c r="L715" s="17">
        <v>0.59226601352901298</v>
      </c>
      <c r="M715" s="17"/>
      <c r="N715" s="17">
        <v>0.56198225039136995</v>
      </c>
      <c r="O715" s="17">
        <v>0.63590827172405195</v>
      </c>
      <c r="P715" s="17">
        <v>0.57269278019993097</v>
      </c>
      <c r="Q715" s="17">
        <v>0.62351905264864105</v>
      </c>
      <c r="R715" s="17"/>
      <c r="S715" s="17">
        <v>0.604151330105552</v>
      </c>
      <c r="T715" s="17">
        <v>0.58214631943561401</v>
      </c>
      <c r="U715" s="17">
        <v>0.60052404583341201</v>
      </c>
      <c r="V715" s="17">
        <v>0.66133668700003001</v>
      </c>
      <c r="W715" s="17">
        <v>0.58664618253506795</v>
      </c>
      <c r="X715" s="17">
        <v>0.57848626965678396</v>
      </c>
      <c r="Y715" s="17">
        <v>0.61743056786255002</v>
      </c>
      <c r="Z715" s="17">
        <v>0.53554641422386995</v>
      </c>
      <c r="AA715" s="17">
        <v>0.59636081911660699</v>
      </c>
      <c r="AB715" s="17" t="s">
        <v>74</v>
      </c>
      <c r="AC715" s="17" t="s">
        <v>74</v>
      </c>
      <c r="AD715" s="17" t="s">
        <v>74</v>
      </c>
      <c r="AE715" s="17"/>
      <c r="AF715" s="17">
        <v>0.59156234765702798</v>
      </c>
      <c r="AG715" s="17">
        <v>0.61245809028820797</v>
      </c>
      <c r="AH715" s="17">
        <v>0.549021415230322</v>
      </c>
      <c r="AI715" s="17"/>
      <c r="AJ715" s="17">
        <v>0.57060126983460202</v>
      </c>
      <c r="AK715" s="17">
        <v>0.674661249542992</v>
      </c>
      <c r="AL715" s="17">
        <v>0.53829120935444996</v>
      </c>
      <c r="AM715" s="17">
        <v>0.51536032173565205</v>
      </c>
      <c r="AN715" s="17">
        <v>0.56169220751318005</v>
      </c>
      <c r="AO715" s="17"/>
      <c r="AP715" s="17">
        <v>0.54261502473689804</v>
      </c>
      <c r="AQ715" s="17">
        <v>0.664271606242958</v>
      </c>
      <c r="AR715" s="17">
        <v>0.60610731208606905</v>
      </c>
      <c r="AS715" s="17"/>
      <c r="AT715" s="17">
        <v>0.62265631667249699</v>
      </c>
      <c r="AU715" s="17">
        <v>0.55059639065680099</v>
      </c>
      <c r="AV715" s="17"/>
      <c r="AW715" s="17">
        <v>0.63442694035422798</v>
      </c>
      <c r="AX715" s="17">
        <v>0.58809267867441095</v>
      </c>
    </row>
    <row r="716" spans="2:50" x14ac:dyDescent="0.35">
      <c r="B716" t="s">
        <v>100</v>
      </c>
      <c r="C716" s="17">
        <v>0.44605815082640299</v>
      </c>
      <c r="D716" s="17">
        <v>0.36987459897768898</v>
      </c>
      <c r="E716" s="17">
        <v>0.51510226049375196</v>
      </c>
      <c r="F716" s="17"/>
      <c r="G716" s="17">
        <v>0.51296841013877204</v>
      </c>
      <c r="H716" s="17">
        <v>0.41521725520338698</v>
      </c>
      <c r="I716" s="17">
        <v>0.44693526092525399</v>
      </c>
      <c r="J716" s="17">
        <v>0.46536832447620102</v>
      </c>
      <c r="K716" s="17">
        <v>0.39407883602745403</v>
      </c>
      <c r="L716" s="17">
        <v>0.45947196225956699</v>
      </c>
      <c r="M716" s="17"/>
      <c r="N716" s="17">
        <v>0.41701688077179999</v>
      </c>
      <c r="O716" s="17">
        <v>0.48679116281034401</v>
      </c>
      <c r="P716" s="17">
        <v>0.367675884454157</v>
      </c>
      <c r="Q716" s="17">
        <v>0.50089919363622204</v>
      </c>
      <c r="R716" s="17"/>
      <c r="S716" s="17">
        <v>0.41468966339909502</v>
      </c>
      <c r="T716" s="17">
        <v>0.444716910129763</v>
      </c>
      <c r="U716" s="17">
        <v>0.461644318998918</v>
      </c>
      <c r="V716" s="17">
        <v>0.51288702489149995</v>
      </c>
      <c r="W716" s="17">
        <v>0.35423854217468997</v>
      </c>
      <c r="X716" s="17">
        <v>0.44950165995171798</v>
      </c>
      <c r="Y716" s="17">
        <v>0.453315534510007</v>
      </c>
      <c r="Z716" s="17">
        <v>0.39840784349116898</v>
      </c>
      <c r="AA716" s="17">
        <v>0.48720560188912498</v>
      </c>
      <c r="AB716" s="17" t="s">
        <v>74</v>
      </c>
      <c r="AC716" s="17" t="s">
        <v>74</v>
      </c>
      <c r="AD716" s="17" t="s">
        <v>74</v>
      </c>
      <c r="AE716" s="17"/>
      <c r="AF716" s="17">
        <v>0.41783223728547098</v>
      </c>
      <c r="AG716" s="17">
        <v>0.47603189057515699</v>
      </c>
      <c r="AH716" s="17">
        <v>0.40646211262716597</v>
      </c>
      <c r="AI716" s="17"/>
      <c r="AJ716" s="17">
        <v>0.35638847558604397</v>
      </c>
      <c r="AK716" s="17">
        <v>0.564173329146611</v>
      </c>
      <c r="AL716" s="17">
        <v>0.47421240548975102</v>
      </c>
      <c r="AM716" s="17">
        <v>0.39967769923281898</v>
      </c>
      <c r="AN716" s="17">
        <v>0.43414494820510202</v>
      </c>
      <c r="AO716" s="17"/>
      <c r="AP716" s="17">
        <v>0.33949321737659599</v>
      </c>
      <c r="AQ716" s="17">
        <v>0.53990562545269405</v>
      </c>
      <c r="AR716" s="17">
        <v>0.52567022013509301</v>
      </c>
      <c r="AS716" s="17"/>
      <c r="AT716" s="17">
        <v>0.473511976352814</v>
      </c>
      <c r="AU716" s="17">
        <v>0.38816043459397798</v>
      </c>
      <c r="AV716" s="17"/>
      <c r="AW716" s="17">
        <v>0.51758616422470005</v>
      </c>
      <c r="AX716" s="17">
        <v>0.42337977448466402</v>
      </c>
    </row>
    <row r="717" spans="2:50" x14ac:dyDescent="0.35">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row>
    <row r="718" spans="2:50" x14ac:dyDescent="0.35">
      <c r="B718" s="6" t="s">
        <v>322</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row>
    <row r="719" spans="2:50" x14ac:dyDescent="0.35">
      <c r="B719" s="24" t="s">
        <v>632</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row>
    <row r="720" spans="2:50" x14ac:dyDescent="0.35">
      <c r="B720" t="s">
        <v>51</v>
      </c>
      <c r="C720" s="17">
        <v>8.9307736594006606E-2</v>
      </c>
      <c r="D720" s="17">
        <v>9.2466747540455904E-2</v>
      </c>
      <c r="E720" s="17">
        <v>8.6317522377211894E-2</v>
      </c>
      <c r="F720" s="17"/>
      <c r="G720" s="17">
        <v>0.251887367245274</v>
      </c>
      <c r="H720" s="17">
        <v>9.9133658877253006E-2</v>
      </c>
      <c r="I720" s="17">
        <v>9.4434828342097002E-2</v>
      </c>
      <c r="J720" s="17">
        <v>8.9919291457658507E-2</v>
      </c>
      <c r="K720" s="17">
        <v>3.17352793927798E-2</v>
      </c>
      <c r="L720" s="17">
        <v>0.13610311883913701</v>
      </c>
      <c r="M720" s="17"/>
      <c r="N720" s="17">
        <v>9.6541327641274599E-2</v>
      </c>
      <c r="O720" s="17">
        <v>0.102121962931651</v>
      </c>
      <c r="P720" s="17">
        <v>3.1954764072831501E-2</v>
      </c>
      <c r="Q720" s="17">
        <v>0.111857282180392</v>
      </c>
      <c r="R720" s="17"/>
      <c r="S720" s="17">
        <v>0.113770636898506</v>
      </c>
      <c r="T720" s="17">
        <v>1.68506763212929E-2</v>
      </c>
      <c r="U720" s="17">
        <v>2.24921801119587E-2</v>
      </c>
      <c r="V720" s="17">
        <v>9.1725410111279104E-2</v>
      </c>
      <c r="W720" s="17">
        <v>9.9716540860656802E-2</v>
      </c>
      <c r="X720" s="17">
        <v>0.12635953597216901</v>
      </c>
      <c r="Y720" s="17">
        <v>0.133196924212171</v>
      </c>
      <c r="Z720" s="17">
        <v>0.16394628088823099</v>
      </c>
      <c r="AA720" s="17">
        <v>6.3991601624292002E-2</v>
      </c>
      <c r="AB720" s="17" t="s">
        <v>74</v>
      </c>
      <c r="AC720" s="17" t="s">
        <v>74</v>
      </c>
      <c r="AD720" s="17" t="s">
        <v>74</v>
      </c>
      <c r="AE720" s="17"/>
      <c r="AF720" s="17">
        <v>9.9792805108035093E-2</v>
      </c>
      <c r="AG720" s="17">
        <v>6.9414115930596307E-2</v>
      </c>
      <c r="AH720" s="17">
        <v>8.6776866820108697E-2</v>
      </c>
      <c r="AI720" s="17"/>
      <c r="AJ720" s="17">
        <v>8.2542847745967304E-2</v>
      </c>
      <c r="AK720" s="17">
        <v>8.2127381294813798E-2</v>
      </c>
      <c r="AL720" s="17">
        <v>4.2265113207652402E-2</v>
      </c>
      <c r="AM720" s="17">
        <v>0.21783555281588399</v>
      </c>
      <c r="AN720" s="17">
        <v>7.6078505411701206E-2</v>
      </c>
      <c r="AO720" s="17"/>
      <c r="AP720" s="17">
        <v>9.6828024869309803E-2</v>
      </c>
      <c r="AQ720" s="17">
        <v>8.3375985179284004E-2</v>
      </c>
      <c r="AR720" s="17">
        <v>6.4908706247710002E-2</v>
      </c>
      <c r="AS720" s="17"/>
      <c r="AT720" s="17">
        <v>8.9307736594006606E-2</v>
      </c>
      <c r="AU720" s="17" t="s">
        <v>74</v>
      </c>
      <c r="AV720" s="17"/>
      <c r="AW720" s="17">
        <v>0.10165243913248299</v>
      </c>
      <c r="AX720" s="17">
        <v>6.2981508723746804E-2</v>
      </c>
    </row>
    <row r="721" spans="2:50" x14ac:dyDescent="0.35">
      <c r="B721" t="s">
        <v>52</v>
      </c>
      <c r="C721" s="17">
        <v>0.85604317776351802</v>
      </c>
      <c r="D721" s="17">
        <v>0.85923163680418602</v>
      </c>
      <c r="E721" s="17">
        <v>0.85302508896462104</v>
      </c>
      <c r="F721" s="17"/>
      <c r="G721" s="17">
        <v>0.74811263275472595</v>
      </c>
      <c r="H721" s="17">
        <v>0.83526807554539795</v>
      </c>
      <c r="I721" s="17">
        <v>0.84357067723648205</v>
      </c>
      <c r="J721" s="17">
        <v>0.85696025605209702</v>
      </c>
      <c r="K721" s="17">
        <v>0.94111528192103799</v>
      </c>
      <c r="L721" s="17">
        <v>0.76467803295685199</v>
      </c>
      <c r="M721" s="17"/>
      <c r="N721" s="17">
        <v>0.86493271426887297</v>
      </c>
      <c r="O721" s="17">
        <v>0.82607056840833504</v>
      </c>
      <c r="P721" s="17">
        <v>0.94159380049061203</v>
      </c>
      <c r="Q721" s="17">
        <v>0.79902739162431802</v>
      </c>
      <c r="R721" s="17"/>
      <c r="S721" s="17">
        <v>0.85206467250057005</v>
      </c>
      <c r="T721" s="17">
        <v>0.80866807233802096</v>
      </c>
      <c r="U721" s="17">
        <v>0.92589660248890504</v>
      </c>
      <c r="V721" s="17">
        <v>0.87690232782638</v>
      </c>
      <c r="W721" s="17">
        <v>0.90028345913934305</v>
      </c>
      <c r="X721" s="17">
        <v>0.82066684709109505</v>
      </c>
      <c r="Y721" s="17">
        <v>0.820938715342454</v>
      </c>
      <c r="Z721" s="17">
        <v>0.83605371911176896</v>
      </c>
      <c r="AA721" s="17">
        <v>0.918902330732283</v>
      </c>
      <c r="AB721" s="17" t="s">
        <v>74</v>
      </c>
      <c r="AC721" s="17" t="s">
        <v>74</v>
      </c>
      <c r="AD721" s="17" t="s">
        <v>74</v>
      </c>
      <c r="AE721" s="17"/>
      <c r="AF721" s="17">
        <v>0.86715584910561505</v>
      </c>
      <c r="AG721" s="17">
        <v>0.87431683640807001</v>
      </c>
      <c r="AH721" s="17">
        <v>0.85836283614597098</v>
      </c>
      <c r="AI721" s="17"/>
      <c r="AJ721" s="17">
        <v>0.86621725401747696</v>
      </c>
      <c r="AK721" s="17">
        <v>0.86207216750093996</v>
      </c>
      <c r="AL721" s="17">
        <v>0.93107769437530497</v>
      </c>
      <c r="AM721" s="17">
        <v>0.78216444718411604</v>
      </c>
      <c r="AN721" s="17">
        <v>0.88334225280219303</v>
      </c>
      <c r="AO721" s="17"/>
      <c r="AP721" s="17">
        <v>0.82900519417987995</v>
      </c>
      <c r="AQ721" s="17">
        <v>0.86464822392565799</v>
      </c>
      <c r="AR721" s="17">
        <v>0.89415247351335103</v>
      </c>
      <c r="AS721" s="17"/>
      <c r="AT721" s="17">
        <v>0.85604317776351802</v>
      </c>
      <c r="AU721" s="17" t="s">
        <v>74</v>
      </c>
      <c r="AV721" s="17"/>
      <c r="AW721" s="17">
        <v>0.84465744152824296</v>
      </c>
      <c r="AX721" s="17">
        <v>0.88032432068018895</v>
      </c>
    </row>
    <row r="722" spans="2:50" x14ac:dyDescent="0.35">
      <c r="B722" t="s">
        <v>291</v>
      </c>
      <c r="C722" s="17">
        <v>7.0970766253232098E-3</v>
      </c>
      <c r="D722" s="17">
        <v>9.8935676688635902E-3</v>
      </c>
      <c r="E722" s="17">
        <v>4.4500116365386103E-3</v>
      </c>
      <c r="F722" s="17"/>
      <c r="G722" s="17">
        <v>0</v>
      </c>
      <c r="H722" s="17">
        <v>0</v>
      </c>
      <c r="I722" s="17">
        <v>7.1142306386793898E-3</v>
      </c>
      <c r="J722" s="17">
        <v>1.5733343594473901E-2</v>
      </c>
      <c r="K722" s="17">
        <v>0</v>
      </c>
      <c r="L722" s="17">
        <v>0</v>
      </c>
      <c r="M722" s="17"/>
      <c r="N722" s="17">
        <v>6.0777840569925202E-3</v>
      </c>
      <c r="O722" s="17">
        <v>0</v>
      </c>
      <c r="P722" s="17">
        <v>2.64514354365562E-2</v>
      </c>
      <c r="Q722" s="17">
        <v>0</v>
      </c>
      <c r="R722" s="17"/>
      <c r="S722" s="17">
        <v>0</v>
      </c>
      <c r="T722" s="17">
        <v>3.4231057509003099E-2</v>
      </c>
      <c r="U722" s="17">
        <v>0</v>
      </c>
      <c r="V722" s="17">
        <v>3.1372262062340797E-2</v>
      </c>
      <c r="W722" s="17">
        <v>0</v>
      </c>
      <c r="X722" s="17">
        <v>0</v>
      </c>
      <c r="Y722" s="17">
        <v>0</v>
      </c>
      <c r="Z722" s="17">
        <v>0</v>
      </c>
      <c r="AA722" s="17">
        <v>0</v>
      </c>
      <c r="AB722" s="17" t="s">
        <v>74</v>
      </c>
      <c r="AC722" s="17" t="s">
        <v>74</v>
      </c>
      <c r="AD722" s="17" t="s">
        <v>74</v>
      </c>
      <c r="AE722" s="17"/>
      <c r="AF722" s="17">
        <v>6.2936583105261601E-3</v>
      </c>
      <c r="AG722" s="17">
        <v>1.0153220742283E-2</v>
      </c>
      <c r="AH722" s="17">
        <v>0</v>
      </c>
      <c r="AI722" s="17"/>
      <c r="AJ722" s="17">
        <v>6.2732060560947702E-3</v>
      </c>
      <c r="AK722" s="17">
        <v>7.0972415619589098E-3</v>
      </c>
      <c r="AL722" s="17">
        <v>0</v>
      </c>
      <c r="AM722" s="17">
        <v>0</v>
      </c>
      <c r="AN722" s="17">
        <v>0</v>
      </c>
      <c r="AO722" s="17"/>
      <c r="AP722" s="17">
        <v>0</v>
      </c>
      <c r="AQ722" s="17">
        <v>5.2841113106496798E-3</v>
      </c>
      <c r="AR722" s="17">
        <v>0</v>
      </c>
      <c r="AS722" s="17"/>
      <c r="AT722" s="17">
        <v>7.0970766253232098E-3</v>
      </c>
      <c r="AU722" s="17" t="s">
        <v>74</v>
      </c>
      <c r="AV722" s="17"/>
      <c r="AW722" s="17">
        <v>3.7025150367634499E-3</v>
      </c>
      <c r="AX722" s="17">
        <v>1.43362953607698E-2</v>
      </c>
    </row>
    <row r="723" spans="2:50" x14ac:dyDescent="0.35">
      <c r="B723" t="s">
        <v>70</v>
      </c>
      <c r="C723" s="17">
        <v>4.7552009017151897E-2</v>
      </c>
      <c r="D723" s="17">
        <v>3.84080479864942E-2</v>
      </c>
      <c r="E723" s="17">
        <v>5.6207377021628403E-2</v>
      </c>
      <c r="F723" s="17"/>
      <c r="G723" s="17">
        <v>0</v>
      </c>
      <c r="H723" s="17">
        <v>6.5598265577348699E-2</v>
      </c>
      <c r="I723" s="17">
        <v>5.4880263782741801E-2</v>
      </c>
      <c r="J723" s="17">
        <v>3.7387108895770203E-2</v>
      </c>
      <c r="K723" s="17">
        <v>2.7149438686182401E-2</v>
      </c>
      <c r="L723" s="17">
        <v>9.9218848204011195E-2</v>
      </c>
      <c r="M723" s="17"/>
      <c r="N723" s="17">
        <v>3.2448174032859399E-2</v>
      </c>
      <c r="O723" s="17">
        <v>7.1807468660013904E-2</v>
      </c>
      <c r="P723" s="17">
        <v>0</v>
      </c>
      <c r="Q723" s="17">
        <v>8.9115326195290001E-2</v>
      </c>
      <c r="R723" s="17"/>
      <c r="S723" s="17">
        <v>3.4164690600923697E-2</v>
      </c>
      <c r="T723" s="17">
        <v>0.140250193831683</v>
      </c>
      <c r="U723" s="17">
        <v>5.1611217399136398E-2</v>
      </c>
      <c r="V723" s="17">
        <v>0</v>
      </c>
      <c r="W723" s="17">
        <v>0</v>
      </c>
      <c r="X723" s="17">
        <v>5.2973616936735697E-2</v>
      </c>
      <c r="Y723" s="17">
        <v>4.5864360445375299E-2</v>
      </c>
      <c r="Z723" s="17">
        <v>0</v>
      </c>
      <c r="AA723" s="17">
        <v>1.7106067643425302E-2</v>
      </c>
      <c r="AB723" s="17" t="s">
        <v>74</v>
      </c>
      <c r="AC723" s="17" t="s">
        <v>74</v>
      </c>
      <c r="AD723" s="17" t="s">
        <v>74</v>
      </c>
      <c r="AE723" s="17"/>
      <c r="AF723" s="17">
        <v>2.6757687475823799E-2</v>
      </c>
      <c r="AG723" s="17">
        <v>4.6115826919050702E-2</v>
      </c>
      <c r="AH723" s="17">
        <v>5.4860297033920903E-2</v>
      </c>
      <c r="AI723" s="17"/>
      <c r="AJ723" s="17">
        <v>4.4966692180460899E-2</v>
      </c>
      <c r="AK723" s="17">
        <v>4.8703209642287602E-2</v>
      </c>
      <c r="AL723" s="17">
        <v>2.66571924170424E-2</v>
      </c>
      <c r="AM723" s="17">
        <v>0</v>
      </c>
      <c r="AN723" s="17">
        <v>4.0579241786106099E-2</v>
      </c>
      <c r="AO723" s="17"/>
      <c r="AP723" s="17">
        <v>7.4166780950810501E-2</v>
      </c>
      <c r="AQ723" s="17">
        <v>4.6691679584408202E-2</v>
      </c>
      <c r="AR723" s="17">
        <v>4.0938820238939001E-2</v>
      </c>
      <c r="AS723" s="17"/>
      <c r="AT723" s="17">
        <v>4.7552009017151897E-2</v>
      </c>
      <c r="AU723" s="17" t="s">
        <v>74</v>
      </c>
      <c r="AV723" s="17"/>
      <c r="AW723" s="17">
        <v>4.9987604302510397E-2</v>
      </c>
      <c r="AX723" s="17">
        <v>4.2357875235294801E-2</v>
      </c>
    </row>
    <row r="724" spans="2:50" x14ac:dyDescent="0.35">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row>
    <row r="725" spans="2:50" x14ac:dyDescent="0.35">
      <c r="B725" s="6" t="s">
        <v>323</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row>
    <row r="726" spans="2:50" x14ac:dyDescent="0.35">
      <c r="B726" s="24" t="s">
        <v>76</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row>
    <row r="727" spans="2:50" x14ac:dyDescent="0.35">
      <c r="B727" t="s">
        <v>293</v>
      </c>
      <c r="C727" s="17">
        <v>0.105730399713702</v>
      </c>
      <c r="D727" s="17">
        <v>0.11185006764627201</v>
      </c>
      <c r="E727" s="17">
        <v>0.100419077938963</v>
      </c>
      <c r="F727" s="17"/>
      <c r="G727" s="17">
        <v>9.2766757131726094E-2</v>
      </c>
      <c r="H727" s="17">
        <v>0.190394622111249</v>
      </c>
      <c r="I727" s="17">
        <v>0.14284435811806301</v>
      </c>
      <c r="J727" s="17">
        <v>6.8522654516979795E-2</v>
      </c>
      <c r="K727" s="17">
        <v>9.2429595472149795E-2</v>
      </c>
      <c r="L727" s="17">
        <v>5.9813190286784203E-2</v>
      </c>
      <c r="M727" s="17"/>
      <c r="N727" s="17">
        <v>0.115990047950822</v>
      </c>
      <c r="O727" s="17">
        <v>8.90709202429293E-2</v>
      </c>
      <c r="P727" s="17">
        <v>0.107348183018491</v>
      </c>
      <c r="Q727" s="17">
        <v>0.111791592405746</v>
      </c>
      <c r="R727" s="17"/>
      <c r="S727" s="17">
        <v>0.14981260969803201</v>
      </c>
      <c r="T727" s="17">
        <v>7.8369963499382897E-2</v>
      </c>
      <c r="U727" s="17">
        <v>8.2125962269866307E-2</v>
      </c>
      <c r="V727" s="17">
        <v>7.8767795869715301E-2</v>
      </c>
      <c r="W727" s="17">
        <v>4.96055496264372E-2</v>
      </c>
      <c r="X727" s="17">
        <v>0.13213085600976099</v>
      </c>
      <c r="Y727" s="17">
        <v>0.103575478893809</v>
      </c>
      <c r="Z727" s="17">
        <v>0.16286684803922999</v>
      </c>
      <c r="AA727" s="17">
        <v>0.12441176721274</v>
      </c>
      <c r="AB727" s="17" t="s">
        <v>74</v>
      </c>
      <c r="AC727" s="17" t="s">
        <v>74</v>
      </c>
      <c r="AD727" s="17" t="s">
        <v>74</v>
      </c>
      <c r="AE727" s="17"/>
      <c r="AF727" s="17">
        <v>0.105123173059957</v>
      </c>
      <c r="AG727" s="17">
        <v>0.110645682355779</v>
      </c>
      <c r="AH727" s="17">
        <v>0.14443243337907599</v>
      </c>
      <c r="AI727" s="17"/>
      <c r="AJ727" s="17">
        <v>0.116001911985863</v>
      </c>
      <c r="AK727" s="17">
        <v>8.7063621769969193E-2</v>
      </c>
      <c r="AL727" s="17">
        <v>6.7364288351036694E-2</v>
      </c>
      <c r="AM727" s="17">
        <v>0.122293787850454</v>
      </c>
      <c r="AN727" s="17">
        <v>0.15403310401495801</v>
      </c>
      <c r="AO727" s="17"/>
      <c r="AP727" s="17">
        <v>0.14529173773470699</v>
      </c>
      <c r="AQ727" s="17">
        <v>0.101684483475198</v>
      </c>
      <c r="AR727" s="17">
        <v>8.5312289320720103E-2</v>
      </c>
      <c r="AS727" s="17"/>
      <c r="AT727" s="17">
        <v>0.112417187962867</v>
      </c>
      <c r="AU727" s="17">
        <v>9.2263325520278203E-2</v>
      </c>
      <c r="AV727" s="17"/>
      <c r="AW727" s="17">
        <v>0.13160473784851601</v>
      </c>
      <c r="AX727" s="17">
        <v>9.7526788989226607E-2</v>
      </c>
    </row>
    <row r="728" spans="2:50" x14ac:dyDescent="0.35">
      <c r="B728" t="s">
        <v>294</v>
      </c>
      <c r="C728" s="17">
        <v>0.25692171787805002</v>
      </c>
      <c r="D728" s="17">
        <v>0.29406992315806901</v>
      </c>
      <c r="E728" s="17">
        <v>0.22320422663609099</v>
      </c>
      <c r="F728" s="17"/>
      <c r="G728" s="17">
        <v>0.215749167841467</v>
      </c>
      <c r="H728" s="17">
        <v>0.31079670327162001</v>
      </c>
      <c r="I728" s="17">
        <v>0.29402462208281099</v>
      </c>
      <c r="J728" s="17">
        <v>0.277516476516316</v>
      </c>
      <c r="K728" s="17">
        <v>0.23839642271449901</v>
      </c>
      <c r="L728" s="17">
        <v>0.208073061641458</v>
      </c>
      <c r="M728" s="17"/>
      <c r="N728" s="17">
        <v>0.29221056564361803</v>
      </c>
      <c r="O728" s="17">
        <v>0.25503347037033802</v>
      </c>
      <c r="P728" s="17">
        <v>0.29410429016244499</v>
      </c>
      <c r="Q728" s="17">
        <v>0.19137795412339301</v>
      </c>
      <c r="R728" s="17"/>
      <c r="S728" s="17">
        <v>0.32076762057193398</v>
      </c>
      <c r="T728" s="17">
        <v>0.25903937691856899</v>
      </c>
      <c r="U728" s="17">
        <v>0.17659976010028</v>
      </c>
      <c r="V728" s="17">
        <v>0.190073477003494</v>
      </c>
      <c r="W728" s="17">
        <v>0.20749647495232401</v>
      </c>
      <c r="X728" s="17">
        <v>0.37572897827200202</v>
      </c>
      <c r="Y728" s="17">
        <v>0.222063874975542</v>
      </c>
      <c r="Z728" s="17">
        <v>0.21235903862845701</v>
      </c>
      <c r="AA728" s="17">
        <v>0.27686264278906803</v>
      </c>
      <c r="AB728" s="17" t="s">
        <v>74</v>
      </c>
      <c r="AC728" s="17" t="s">
        <v>74</v>
      </c>
      <c r="AD728" s="17" t="s">
        <v>74</v>
      </c>
      <c r="AE728" s="17"/>
      <c r="AF728" s="17">
        <v>0.30386275575025201</v>
      </c>
      <c r="AG728" s="17">
        <v>0.22773031038987401</v>
      </c>
      <c r="AH728" s="17">
        <v>0.217853907255637</v>
      </c>
      <c r="AI728" s="17"/>
      <c r="AJ728" s="17">
        <v>0.31955966795944901</v>
      </c>
      <c r="AK728" s="17">
        <v>0.21217107810108199</v>
      </c>
      <c r="AL728" s="17">
        <v>0.24214521768945099</v>
      </c>
      <c r="AM728" s="17">
        <v>0.19816122927521601</v>
      </c>
      <c r="AN728" s="17">
        <v>0.22230650422989701</v>
      </c>
      <c r="AO728" s="17"/>
      <c r="AP728" s="17">
        <v>0.34291116541352801</v>
      </c>
      <c r="AQ728" s="17">
        <v>0.23579250319270001</v>
      </c>
      <c r="AR728" s="17">
        <v>0.30300052155158802</v>
      </c>
      <c r="AS728" s="17"/>
      <c r="AT728" s="17">
        <v>0.26907826250813</v>
      </c>
      <c r="AU728" s="17">
        <v>0.230100191945076</v>
      </c>
      <c r="AV728" s="17"/>
      <c r="AW728" s="17">
        <v>0.32575197601512101</v>
      </c>
      <c r="AX728" s="17">
        <v>0.235098680671082</v>
      </c>
    </row>
    <row r="729" spans="2:50" x14ac:dyDescent="0.35">
      <c r="B729" t="s">
        <v>295</v>
      </c>
      <c r="C729" s="17">
        <v>0.171594312065215</v>
      </c>
      <c r="D729" s="17">
        <v>0.16739855144052601</v>
      </c>
      <c r="E729" s="17">
        <v>0.176171998853065</v>
      </c>
      <c r="F729" s="17"/>
      <c r="G729" s="17">
        <v>0.180569456088429</v>
      </c>
      <c r="H729" s="17">
        <v>0.164025422373935</v>
      </c>
      <c r="I729" s="17">
        <v>0.17038983030431001</v>
      </c>
      <c r="J729" s="17">
        <v>0.15893448290815099</v>
      </c>
      <c r="K729" s="17">
        <v>0.17776038435723199</v>
      </c>
      <c r="L729" s="17">
        <v>0.178793955683063</v>
      </c>
      <c r="M729" s="17"/>
      <c r="N729" s="17">
        <v>0.113789032847512</v>
      </c>
      <c r="O729" s="17">
        <v>0.1958964831295</v>
      </c>
      <c r="P729" s="17">
        <v>0.16469300547559099</v>
      </c>
      <c r="Q729" s="17">
        <v>0.21303048786831799</v>
      </c>
      <c r="R729" s="17"/>
      <c r="S729" s="17">
        <v>0.134846434701026</v>
      </c>
      <c r="T729" s="17">
        <v>0.19556458639417701</v>
      </c>
      <c r="U729" s="17">
        <v>0.17907871330665401</v>
      </c>
      <c r="V729" s="17">
        <v>0.18995248623703201</v>
      </c>
      <c r="W729" s="17">
        <v>0.192642187029571</v>
      </c>
      <c r="X729" s="17">
        <v>8.9951625677629501E-2</v>
      </c>
      <c r="Y729" s="17">
        <v>0.17336185063790999</v>
      </c>
      <c r="Z729" s="17">
        <v>0.21830596203977301</v>
      </c>
      <c r="AA729" s="17">
        <v>0.19766846625491799</v>
      </c>
      <c r="AB729" s="17" t="s">
        <v>74</v>
      </c>
      <c r="AC729" s="17" t="s">
        <v>74</v>
      </c>
      <c r="AD729" s="17" t="s">
        <v>74</v>
      </c>
      <c r="AE729" s="17"/>
      <c r="AF729" s="17">
        <v>0.15406140974947299</v>
      </c>
      <c r="AG729" s="17">
        <v>0.18299272918397599</v>
      </c>
      <c r="AH729" s="17">
        <v>0.177199811271815</v>
      </c>
      <c r="AI729" s="17"/>
      <c r="AJ729" s="17">
        <v>0.130052629620167</v>
      </c>
      <c r="AK729" s="17">
        <v>0.21847312229608401</v>
      </c>
      <c r="AL729" s="17">
        <v>0.18262938182687299</v>
      </c>
      <c r="AM729" s="17">
        <v>8.3337654969824607E-2</v>
      </c>
      <c r="AN729" s="17">
        <v>0.19524521288628599</v>
      </c>
      <c r="AO729" s="17"/>
      <c r="AP729" s="17">
        <v>0.138655977510554</v>
      </c>
      <c r="AQ729" s="17">
        <v>0.18745815993187201</v>
      </c>
      <c r="AR729" s="17">
        <v>0.23490295716371901</v>
      </c>
      <c r="AS729" s="17"/>
      <c r="AT729" s="17">
        <v>0.16618945808916399</v>
      </c>
      <c r="AU729" s="17">
        <v>0.183784493483029</v>
      </c>
      <c r="AV729" s="17"/>
      <c r="AW729" s="17">
        <v>0.11915637340565</v>
      </c>
      <c r="AX729" s="17">
        <v>0.188220068199174</v>
      </c>
    </row>
    <row r="730" spans="2:50" x14ac:dyDescent="0.35">
      <c r="B730" t="s">
        <v>296</v>
      </c>
      <c r="C730" s="17">
        <v>0.21206082226182801</v>
      </c>
      <c r="D730" s="17">
        <v>0.18746330459961</v>
      </c>
      <c r="E730" s="17">
        <v>0.23353106702999901</v>
      </c>
      <c r="F730" s="17"/>
      <c r="G730" s="17">
        <v>0.307259300410059</v>
      </c>
      <c r="H730" s="17">
        <v>0.13514693717089299</v>
      </c>
      <c r="I730" s="17">
        <v>0.134467378251239</v>
      </c>
      <c r="J730" s="17">
        <v>0.24641763423704399</v>
      </c>
      <c r="K730" s="17">
        <v>0.20940039185847001</v>
      </c>
      <c r="L730" s="17">
        <v>0.25683009221906899</v>
      </c>
      <c r="M730" s="17"/>
      <c r="N730" s="17">
        <v>0.20832170680863399</v>
      </c>
      <c r="O730" s="17">
        <v>0.204372135195241</v>
      </c>
      <c r="P730" s="17">
        <v>0.235880633947465</v>
      </c>
      <c r="Q730" s="17">
        <v>0.20137118347846</v>
      </c>
      <c r="R730" s="17"/>
      <c r="S730" s="17">
        <v>0.19699157877079501</v>
      </c>
      <c r="T730" s="17">
        <v>0.205594239461864</v>
      </c>
      <c r="U730" s="17">
        <v>0.23635404748569899</v>
      </c>
      <c r="V730" s="17">
        <v>0.26969645174894902</v>
      </c>
      <c r="W730" s="17">
        <v>0.29216394757449199</v>
      </c>
      <c r="X730" s="17">
        <v>0.190194062039552</v>
      </c>
      <c r="Y730" s="17">
        <v>0.186524121930711</v>
      </c>
      <c r="Z730" s="17">
        <v>0.201976033073583</v>
      </c>
      <c r="AA730" s="17">
        <v>0.15793731160053301</v>
      </c>
      <c r="AB730" s="17" t="s">
        <v>74</v>
      </c>
      <c r="AC730" s="17" t="s">
        <v>74</v>
      </c>
      <c r="AD730" s="17" t="s">
        <v>74</v>
      </c>
      <c r="AE730" s="17"/>
      <c r="AF730" s="17">
        <v>0.202711330177716</v>
      </c>
      <c r="AG730" s="17">
        <v>0.22356845341293499</v>
      </c>
      <c r="AH730" s="17">
        <v>0.18045423136694899</v>
      </c>
      <c r="AI730" s="17"/>
      <c r="AJ730" s="17">
        <v>0.19496314584411301</v>
      </c>
      <c r="AK730" s="17">
        <v>0.209638040050032</v>
      </c>
      <c r="AL730" s="17">
        <v>0.29063909840444402</v>
      </c>
      <c r="AM730" s="17">
        <v>0.242800028144639</v>
      </c>
      <c r="AN730" s="17">
        <v>0.216480187256544</v>
      </c>
      <c r="AO730" s="17"/>
      <c r="AP730" s="17">
        <v>0.17890850206346201</v>
      </c>
      <c r="AQ730" s="17">
        <v>0.227833114258603</v>
      </c>
      <c r="AR730" s="17">
        <v>0.208045045387247</v>
      </c>
      <c r="AS730" s="17"/>
      <c r="AT730" s="17">
        <v>0.21144174341889199</v>
      </c>
      <c r="AU730" s="17">
        <v>0.212024394954304</v>
      </c>
      <c r="AV730" s="17"/>
      <c r="AW730" s="17">
        <v>0.154761794451234</v>
      </c>
      <c r="AX730" s="17">
        <v>0.230227815233778</v>
      </c>
    </row>
    <row r="731" spans="2:50" x14ac:dyDescent="0.35">
      <c r="B731" t="s">
        <v>297</v>
      </c>
      <c r="C731" s="17">
        <v>0.13614438352279401</v>
      </c>
      <c r="D731" s="17">
        <v>0.125829936319721</v>
      </c>
      <c r="E731" s="17">
        <v>0.144788130160488</v>
      </c>
      <c r="F731" s="17"/>
      <c r="G731" s="17">
        <v>0.12917100173346799</v>
      </c>
      <c r="H731" s="17">
        <v>0.13050982883071799</v>
      </c>
      <c r="I731" s="17">
        <v>0.162293677823383</v>
      </c>
      <c r="J731" s="17">
        <v>0.117800571356162</v>
      </c>
      <c r="K731" s="17">
        <v>0.12745634031210601</v>
      </c>
      <c r="L731" s="17">
        <v>0.14412343968216301</v>
      </c>
      <c r="M731" s="17"/>
      <c r="N731" s="17">
        <v>0.12778855264526001</v>
      </c>
      <c r="O731" s="17">
        <v>0.154201455145558</v>
      </c>
      <c r="P731" s="17">
        <v>0.122443323114139</v>
      </c>
      <c r="Q731" s="17">
        <v>0.14006462945593401</v>
      </c>
      <c r="R731" s="17"/>
      <c r="S731" s="17">
        <v>0.1006070467034</v>
      </c>
      <c r="T731" s="17">
        <v>0.14433618744683599</v>
      </c>
      <c r="U731" s="17">
        <v>0.16526046022111199</v>
      </c>
      <c r="V731" s="17">
        <v>0.13488258355596799</v>
      </c>
      <c r="W731" s="17">
        <v>0.16117932637313401</v>
      </c>
      <c r="X731" s="17">
        <v>0.112203354154784</v>
      </c>
      <c r="Y731" s="17">
        <v>0.176144277330188</v>
      </c>
      <c r="Z731" s="17">
        <v>0.13267462657132401</v>
      </c>
      <c r="AA731" s="17">
        <v>0.120729964711054</v>
      </c>
      <c r="AB731" s="17" t="s">
        <v>74</v>
      </c>
      <c r="AC731" s="17" t="s">
        <v>74</v>
      </c>
      <c r="AD731" s="17" t="s">
        <v>74</v>
      </c>
      <c r="AE731" s="17"/>
      <c r="AF731" s="17">
        <v>0.12797835382278699</v>
      </c>
      <c r="AG731" s="17">
        <v>0.14339551024914199</v>
      </c>
      <c r="AH731" s="17">
        <v>0.12154435970852499</v>
      </c>
      <c r="AI731" s="17"/>
      <c r="AJ731" s="17">
        <v>0.139940871732048</v>
      </c>
      <c r="AK731" s="17">
        <v>0.16254317952647099</v>
      </c>
      <c r="AL731" s="17">
        <v>8.3947109260399499E-2</v>
      </c>
      <c r="AM731" s="17">
        <v>0.137402605552809</v>
      </c>
      <c r="AN731" s="17">
        <v>7.9514677239513706E-2</v>
      </c>
      <c r="AO731" s="17"/>
      <c r="AP731" s="17">
        <v>0.13613448498097799</v>
      </c>
      <c r="AQ731" s="17">
        <v>0.15841346725677899</v>
      </c>
      <c r="AR731" s="17">
        <v>8.4879466201599196E-2</v>
      </c>
      <c r="AS731" s="17"/>
      <c r="AT731" s="17">
        <v>0.13394037428973199</v>
      </c>
      <c r="AU731" s="17">
        <v>0.14145124344975399</v>
      </c>
      <c r="AV731" s="17"/>
      <c r="AW731" s="17">
        <v>0.151236838385954</v>
      </c>
      <c r="AX731" s="17">
        <v>0.13135923215277701</v>
      </c>
    </row>
    <row r="732" spans="2:50" x14ac:dyDescent="0.35">
      <c r="B732" t="s">
        <v>70</v>
      </c>
      <c r="C732" s="17">
        <v>0.11754836455841</v>
      </c>
      <c r="D732" s="17">
        <v>0.113388216835802</v>
      </c>
      <c r="E732" s="17">
        <v>0.12188549938139299</v>
      </c>
      <c r="F732" s="17"/>
      <c r="G732" s="17">
        <v>7.4484316794850097E-2</v>
      </c>
      <c r="H732" s="17">
        <v>6.91264862415846E-2</v>
      </c>
      <c r="I732" s="17">
        <v>9.5980133420194694E-2</v>
      </c>
      <c r="J732" s="17">
        <v>0.13080818046534701</v>
      </c>
      <c r="K732" s="17">
        <v>0.15455686528554199</v>
      </c>
      <c r="L732" s="17">
        <v>0.15236626048746299</v>
      </c>
      <c r="M732" s="17"/>
      <c r="N732" s="17">
        <v>0.141900094104154</v>
      </c>
      <c r="O732" s="17">
        <v>0.101425535916434</v>
      </c>
      <c r="P732" s="17">
        <v>7.5530564281868107E-2</v>
      </c>
      <c r="Q732" s="17">
        <v>0.142364152668149</v>
      </c>
      <c r="R732" s="17"/>
      <c r="S732" s="17">
        <v>9.6974709554813202E-2</v>
      </c>
      <c r="T732" s="17">
        <v>0.117095646279172</v>
      </c>
      <c r="U732" s="17">
        <v>0.160581056616389</v>
      </c>
      <c r="V732" s="17">
        <v>0.13662720558484201</v>
      </c>
      <c r="W732" s="17">
        <v>9.6912514444041503E-2</v>
      </c>
      <c r="X732" s="17">
        <v>9.9791123846271701E-2</v>
      </c>
      <c r="Y732" s="17">
        <v>0.13833039623183899</v>
      </c>
      <c r="Z732" s="17">
        <v>7.18174916476335E-2</v>
      </c>
      <c r="AA732" s="17">
        <v>0.122389847431688</v>
      </c>
      <c r="AB732" s="17" t="s">
        <v>74</v>
      </c>
      <c r="AC732" s="17" t="s">
        <v>74</v>
      </c>
      <c r="AD732" s="17" t="s">
        <v>74</v>
      </c>
      <c r="AE732" s="17"/>
      <c r="AF732" s="17">
        <v>0.106262977439814</v>
      </c>
      <c r="AG732" s="17">
        <v>0.111667314408294</v>
      </c>
      <c r="AH732" s="17">
        <v>0.15851525701799801</v>
      </c>
      <c r="AI732" s="17"/>
      <c r="AJ732" s="17">
        <v>9.9481772858360101E-2</v>
      </c>
      <c r="AK732" s="17">
        <v>0.110110958256362</v>
      </c>
      <c r="AL732" s="17">
        <v>0.133274904467796</v>
      </c>
      <c r="AM732" s="17">
        <v>0.21600469420705801</v>
      </c>
      <c r="AN732" s="17">
        <v>0.132420314372801</v>
      </c>
      <c r="AO732" s="17"/>
      <c r="AP732" s="17">
        <v>5.8098132296770397E-2</v>
      </c>
      <c r="AQ732" s="17">
        <v>8.8818271884847894E-2</v>
      </c>
      <c r="AR732" s="17">
        <v>8.3859720375127594E-2</v>
      </c>
      <c r="AS732" s="17"/>
      <c r="AT732" s="17">
        <v>0.10693297373121601</v>
      </c>
      <c r="AU732" s="17">
        <v>0.14037635064755899</v>
      </c>
      <c r="AV732" s="17"/>
      <c r="AW732" s="17">
        <v>0.11748827989352401</v>
      </c>
      <c r="AX732" s="17">
        <v>0.117567414753962</v>
      </c>
    </row>
    <row r="733" spans="2:50" x14ac:dyDescent="0.35">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row>
    <row r="734" spans="2:50" x14ac:dyDescent="0.35">
      <c r="B734" s="6" t="s">
        <v>335</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row>
    <row r="735" spans="2:50" x14ac:dyDescent="0.35">
      <c r="B735" s="24" t="s">
        <v>76</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row>
    <row r="736" spans="2:50" x14ac:dyDescent="0.35">
      <c r="B736" t="s">
        <v>324</v>
      </c>
      <c r="C736" s="17">
        <v>0.43715203157119198</v>
      </c>
      <c r="D736" s="17">
        <v>0.39146734679499301</v>
      </c>
      <c r="E736" s="17">
        <v>0.47767075127409703</v>
      </c>
      <c r="F736" s="17"/>
      <c r="G736" s="17">
        <v>0.427897111697703</v>
      </c>
      <c r="H736" s="17">
        <v>0.40822722364425301</v>
      </c>
      <c r="I736" s="17">
        <v>0.38434420152024501</v>
      </c>
      <c r="J736" s="17">
        <v>0.44603698982726497</v>
      </c>
      <c r="K736" s="17">
        <v>0.42244763422957898</v>
      </c>
      <c r="L736" s="17">
        <v>0.50304665474073096</v>
      </c>
      <c r="M736" s="17"/>
      <c r="N736" s="17">
        <v>0.41455588402636101</v>
      </c>
      <c r="O736" s="17">
        <v>0.48688593797144603</v>
      </c>
      <c r="P736" s="17">
        <v>0.46367599708360402</v>
      </c>
      <c r="Q736" s="17">
        <v>0.383632529749734</v>
      </c>
      <c r="R736" s="17"/>
      <c r="S736" s="17">
        <v>0.45460826027038798</v>
      </c>
      <c r="T736" s="17">
        <v>0.43249401384869701</v>
      </c>
      <c r="U736" s="17">
        <v>0.52931066533202298</v>
      </c>
      <c r="V736" s="17">
        <v>0.44880247885970498</v>
      </c>
      <c r="W736" s="17">
        <v>0.40750909301723298</v>
      </c>
      <c r="X736" s="17">
        <v>0.45130621703247598</v>
      </c>
      <c r="Y736" s="17">
        <v>0.42535385476739501</v>
      </c>
      <c r="Z736" s="17">
        <v>0.44113145396589998</v>
      </c>
      <c r="AA736" s="17">
        <v>0.35529032997975202</v>
      </c>
      <c r="AB736" s="17" t="s">
        <v>74</v>
      </c>
      <c r="AC736" s="17" t="s">
        <v>74</v>
      </c>
      <c r="AD736" s="17" t="s">
        <v>74</v>
      </c>
      <c r="AE736" s="17"/>
      <c r="AF736" s="17">
        <v>0.43586326010107801</v>
      </c>
      <c r="AG736" s="17">
        <v>0.45675383003826497</v>
      </c>
      <c r="AH736" s="17">
        <v>0.39990455485649001</v>
      </c>
      <c r="AI736" s="17"/>
      <c r="AJ736" s="17">
        <v>0.45036289387915301</v>
      </c>
      <c r="AK736" s="17">
        <v>0.40799871811814198</v>
      </c>
      <c r="AL736" s="17">
        <v>0.47467126936216902</v>
      </c>
      <c r="AM736" s="17">
        <v>0.54999279313425897</v>
      </c>
      <c r="AN736" s="17">
        <v>0.45865291210553499</v>
      </c>
      <c r="AO736" s="17"/>
      <c r="AP736" s="17">
        <v>0.43660087240693901</v>
      </c>
      <c r="AQ736" s="17">
        <v>0.41661676429722699</v>
      </c>
      <c r="AR736" s="17">
        <v>0.42693962887544701</v>
      </c>
      <c r="AS736" s="17"/>
      <c r="AT736" s="17">
        <v>0.44432038505382099</v>
      </c>
      <c r="AU736" s="17">
        <v>0.42435885127987499</v>
      </c>
      <c r="AV736" s="17"/>
      <c r="AW736" s="17">
        <v>0.38658413120090901</v>
      </c>
      <c r="AX736" s="17">
        <v>0.45318488109299998</v>
      </c>
    </row>
    <row r="737" spans="2:50" x14ac:dyDescent="0.35">
      <c r="B737" t="s">
        <v>325</v>
      </c>
      <c r="C737" s="17">
        <v>0.39299180837097197</v>
      </c>
      <c r="D737" s="17">
        <v>0.35416621561568101</v>
      </c>
      <c r="E737" s="17">
        <v>0.43076889481778302</v>
      </c>
      <c r="F737" s="17"/>
      <c r="G737" s="17">
        <v>0.36920206360574398</v>
      </c>
      <c r="H737" s="17">
        <v>0.35169907155929497</v>
      </c>
      <c r="I737" s="17">
        <v>0.37872810071860902</v>
      </c>
      <c r="J737" s="17">
        <v>0.34822818493978103</v>
      </c>
      <c r="K737" s="17">
        <v>0.391606601079734</v>
      </c>
      <c r="L737" s="17">
        <v>0.47677493474965199</v>
      </c>
      <c r="M737" s="17"/>
      <c r="N737" s="17">
        <v>0.37383771158441798</v>
      </c>
      <c r="O737" s="17">
        <v>0.38185501233723002</v>
      </c>
      <c r="P737" s="17">
        <v>0.38018068703868702</v>
      </c>
      <c r="Q737" s="17">
        <v>0.43672933441718997</v>
      </c>
      <c r="R737" s="17"/>
      <c r="S737" s="17">
        <v>0.40541306528982501</v>
      </c>
      <c r="T737" s="17">
        <v>0.38323230034766098</v>
      </c>
      <c r="U737" s="17">
        <v>0.44555891817788901</v>
      </c>
      <c r="V737" s="17">
        <v>0.39741118265637798</v>
      </c>
      <c r="W737" s="17">
        <v>0.37608077024841302</v>
      </c>
      <c r="X737" s="17">
        <v>0.43295589480678798</v>
      </c>
      <c r="Y737" s="17">
        <v>0.36089708744057097</v>
      </c>
      <c r="Z737" s="17">
        <v>0.43338224561975802</v>
      </c>
      <c r="AA737" s="17">
        <v>0.33322822498775001</v>
      </c>
      <c r="AB737" s="17" t="s">
        <v>74</v>
      </c>
      <c r="AC737" s="17" t="s">
        <v>74</v>
      </c>
      <c r="AD737" s="17" t="s">
        <v>74</v>
      </c>
      <c r="AE737" s="17"/>
      <c r="AF737" s="17">
        <v>0.40113613707671703</v>
      </c>
      <c r="AG737" s="17">
        <v>0.383384938616946</v>
      </c>
      <c r="AH737" s="17">
        <v>0.40352256186702201</v>
      </c>
      <c r="AI737" s="17"/>
      <c r="AJ737" s="17">
        <v>0.44274587193340598</v>
      </c>
      <c r="AK737" s="17">
        <v>0.34174172317760099</v>
      </c>
      <c r="AL737" s="17">
        <v>0.39005655947543</v>
      </c>
      <c r="AM737" s="17">
        <v>0.42598168025015998</v>
      </c>
      <c r="AN737" s="17">
        <v>0.40870421290951298</v>
      </c>
      <c r="AO737" s="17"/>
      <c r="AP737" s="17">
        <v>0.38545232568830401</v>
      </c>
      <c r="AQ737" s="17">
        <v>0.35059764044536901</v>
      </c>
      <c r="AR737" s="17">
        <v>0.36780345484931598</v>
      </c>
      <c r="AS737" s="17"/>
      <c r="AT737" s="17">
        <v>0.39995058735710498</v>
      </c>
      <c r="AU737" s="17">
        <v>0.38041335659005598</v>
      </c>
      <c r="AV737" s="17"/>
      <c r="AW737" s="17">
        <v>0.37152631190080199</v>
      </c>
      <c r="AX737" s="17">
        <v>0.39979756997659699</v>
      </c>
    </row>
    <row r="738" spans="2:50" x14ac:dyDescent="0.35">
      <c r="B738" t="s">
        <v>326</v>
      </c>
      <c r="C738" s="17">
        <v>0.28987113030593697</v>
      </c>
      <c r="D738" s="17">
        <v>0.278814063345663</v>
      </c>
      <c r="E738" s="17">
        <v>0.30131209645458601</v>
      </c>
      <c r="F738" s="17"/>
      <c r="G738" s="17">
        <v>0.37534263511756799</v>
      </c>
      <c r="H738" s="17">
        <v>0.26888732836082702</v>
      </c>
      <c r="I738" s="17">
        <v>0.325522326488561</v>
      </c>
      <c r="J738" s="17">
        <v>0.27322536914082102</v>
      </c>
      <c r="K738" s="17">
        <v>0.25170473759205397</v>
      </c>
      <c r="L738" s="17">
        <v>0.27978269907944903</v>
      </c>
      <c r="M738" s="17"/>
      <c r="N738" s="17">
        <v>0.24985330526362001</v>
      </c>
      <c r="O738" s="17">
        <v>0.32563466491404602</v>
      </c>
      <c r="P738" s="17">
        <v>0.26619574877728602</v>
      </c>
      <c r="Q738" s="17">
        <v>0.31613573682460799</v>
      </c>
      <c r="R738" s="17"/>
      <c r="S738" s="17">
        <v>0.30879470714086998</v>
      </c>
      <c r="T738" s="17">
        <v>0.29800582476342302</v>
      </c>
      <c r="U738" s="17">
        <v>0.30619755916818697</v>
      </c>
      <c r="V738" s="17">
        <v>0.301365117544175</v>
      </c>
      <c r="W738" s="17">
        <v>0.305543405600606</v>
      </c>
      <c r="X738" s="17">
        <v>0.24154211968772499</v>
      </c>
      <c r="Y738" s="17">
        <v>0.31789293484008002</v>
      </c>
      <c r="Z738" s="17">
        <v>0.24227281096783701</v>
      </c>
      <c r="AA738" s="17">
        <v>0.259598938185988</v>
      </c>
      <c r="AB738" s="17" t="s">
        <v>74</v>
      </c>
      <c r="AC738" s="17" t="s">
        <v>74</v>
      </c>
      <c r="AD738" s="17" t="s">
        <v>74</v>
      </c>
      <c r="AE738" s="17"/>
      <c r="AF738" s="17">
        <v>0.291257494690144</v>
      </c>
      <c r="AG738" s="17">
        <v>0.25965443941749999</v>
      </c>
      <c r="AH738" s="17">
        <v>0.336456977710063</v>
      </c>
      <c r="AI738" s="17"/>
      <c r="AJ738" s="17">
        <v>0.26746150077889302</v>
      </c>
      <c r="AK738" s="17">
        <v>0.28987513497947098</v>
      </c>
      <c r="AL738" s="17">
        <v>0.26379036935912997</v>
      </c>
      <c r="AM738" s="17">
        <v>0.35948865385058698</v>
      </c>
      <c r="AN738" s="17">
        <v>0.36176662063042703</v>
      </c>
      <c r="AO738" s="17"/>
      <c r="AP738" s="17">
        <v>0.27271577736828401</v>
      </c>
      <c r="AQ738" s="17">
        <v>0.31095125184985101</v>
      </c>
      <c r="AR738" s="17">
        <v>0.29213418301305899</v>
      </c>
      <c r="AS738" s="17"/>
      <c r="AT738" s="17">
        <v>0.28164893818924203</v>
      </c>
      <c r="AU738" s="17">
        <v>0.30589501250775702</v>
      </c>
      <c r="AV738" s="17"/>
      <c r="AW738" s="17">
        <v>0.25741477413606501</v>
      </c>
      <c r="AX738" s="17">
        <v>0.30016160846871298</v>
      </c>
    </row>
    <row r="739" spans="2:50" x14ac:dyDescent="0.35">
      <c r="B739" t="s">
        <v>327</v>
      </c>
      <c r="C739" s="17">
        <v>0.26365256392271402</v>
      </c>
      <c r="D739" s="17">
        <v>0.26472580990768502</v>
      </c>
      <c r="E739" s="17">
        <v>0.262147264096937</v>
      </c>
      <c r="F739" s="17"/>
      <c r="G739" s="17">
        <v>0.28496569641324099</v>
      </c>
      <c r="H739" s="17">
        <v>0.28736863871831902</v>
      </c>
      <c r="I739" s="17">
        <v>0.26424017047725401</v>
      </c>
      <c r="J739" s="17">
        <v>0.24349236965919399</v>
      </c>
      <c r="K739" s="17">
        <v>0.26573793909846699</v>
      </c>
      <c r="L739" s="17">
        <v>0.249511937962483</v>
      </c>
      <c r="M739" s="17"/>
      <c r="N739" s="17">
        <v>0.26718564788930199</v>
      </c>
      <c r="O739" s="17">
        <v>0.26062427118133302</v>
      </c>
      <c r="P739" s="17">
        <v>0.28664163772900397</v>
      </c>
      <c r="Q739" s="17">
        <v>0.24202379849151201</v>
      </c>
      <c r="R739" s="17"/>
      <c r="S739" s="17">
        <v>0.24847382444447899</v>
      </c>
      <c r="T739" s="17">
        <v>0.254922295395281</v>
      </c>
      <c r="U739" s="17">
        <v>0.25411305492120401</v>
      </c>
      <c r="V739" s="17">
        <v>0.22724045434788001</v>
      </c>
      <c r="W739" s="17">
        <v>0.23042418814077201</v>
      </c>
      <c r="X739" s="17">
        <v>0.26708473752620399</v>
      </c>
      <c r="Y739" s="17">
        <v>0.31135020702477101</v>
      </c>
      <c r="Z739" s="17">
        <v>0.23917355547411201</v>
      </c>
      <c r="AA739" s="17">
        <v>0.32364560941445297</v>
      </c>
      <c r="AB739" s="17" t="s">
        <v>74</v>
      </c>
      <c r="AC739" s="17" t="s">
        <v>74</v>
      </c>
      <c r="AD739" s="17" t="s">
        <v>74</v>
      </c>
      <c r="AE739" s="17"/>
      <c r="AF739" s="17">
        <v>0.23383081974596201</v>
      </c>
      <c r="AG739" s="17">
        <v>0.29165725696440398</v>
      </c>
      <c r="AH739" s="17">
        <v>0.29043588511900897</v>
      </c>
      <c r="AI739" s="17"/>
      <c r="AJ739" s="17">
        <v>0.25993156420053498</v>
      </c>
      <c r="AK739" s="17">
        <v>0.26702169901353801</v>
      </c>
      <c r="AL739" s="17">
        <v>0.23001728666405499</v>
      </c>
      <c r="AM739" s="17">
        <v>0.22022515045914301</v>
      </c>
      <c r="AN739" s="17">
        <v>0.27027398726609497</v>
      </c>
      <c r="AO739" s="17"/>
      <c r="AP739" s="17">
        <v>0.249825432172739</v>
      </c>
      <c r="AQ739" s="17">
        <v>0.27597859152566201</v>
      </c>
      <c r="AR739" s="17">
        <v>0.289530044752705</v>
      </c>
      <c r="AS739" s="17"/>
      <c r="AT739" s="17">
        <v>0.26688430069420499</v>
      </c>
      <c r="AU739" s="17">
        <v>0.25822289498564099</v>
      </c>
      <c r="AV739" s="17"/>
      <c r="AW739" s="17">
        <v>0.24857467753736701</v>
      </c>
      <c r="AX739" s="17">
        <v>0.26843309627135897</v>
      </c>
    </row>
    <row r="740" spans="2:50" x14ac:dyDescent="0.35">
      <c r="B740" t="s">
        <v>328</v>
      </c>
      <c r="C740" s="17">
        <v>0.217625556073022</v>
      </c>
      <c r="D740" s="17">
        <v>0.207777854796758</v>
      </c>
      <c r="E740" s="17">
        <v>0.22533825635354399</v>
      </c>
      <c r="F740" s="17"/>
      <c r="G740" s="17">
        <v>0.257078950309307</v>
      </c>
      <c r="H740" s="17">
        <v>0.25658841597743898</v>
      </c>
      <c r="I740" s="17">
        <v>0.26301160278678198</v>
      </c>
      <c r="J740" s="17">
        <v>0.199984268575324</v>
      </c>
      <c r="K740" s="17">
        <v>0.12920651092518001</v>
      </c>
      <c r="L740" s="17">
        <v>0.21285140266455299</v>
      </c>
      <c r="M740" s="17"/>
      <c r="N740" s="17">
        <v>0.20707928270079801</v>
      </c>
      <c r="O740" s="17">
        <v>0.24760974446445799</v>
      </c>
      <c r="P740" s="17">
        <v>0.20637735362258799</v>
      </c>
      <c r="Q740" s="17">
        <v>0.210367208150295</v>
      </c>
      <c r="R740" s="17"/>
      <c r="S740" s="17">
        <v>0.26696149766515498</v>
      </c>
      <c r="T740" s="17">
        <v>0.21647743878231401</v>
      </c>
      <c r="U740" s="17">
        <v>0.215450053771716</v>
      </c>
      <c r="V740" s="17">
        <v>0.163512087844738</v>
      </c>
      <c r="W740" s="17">
        <v>0.15877059244425701</v>
      </c>
      <c r="X740" s="17">
        <v>0.22143883086295099</v>
      </c>
      <c r="Y740" s="17">
        <v>0.21007144750748</v>
      </c>
      <c r="Z740" s="17">
        <v>0.20075115954490699</v>
      </c>
      <c r="AA740" s="17">
        <v>0.25515983037520301</v>
      </c>
      <c r="AB740" s="17" t="s">
        <v>74</v>
      </c>
      <c r="AC740" s="17" t="s">
        <v>74</v>
      </c>
      <c r="AD740" s="17" t="s">
        <v>74</v>
      </c>
      <c r="AE740" s="17"/>
      <c r="AF740" s="17">
        <v>0.20333220030893701</v>
      </c>
      <c r="AG740" s="17">
        <v>0.21559808660580701</v>
      </c>
      <c r="AH740" s="17">
        <v>0.221834292027448</v>
      </c>
      <c r="AI740" s="17"/>
      <c r="AJ740" s="17">
        <v>0.21570420820807801</v>
      </c>
      <c r="AK740" s="17">
        <v>0.21620301539456099</v>
      </c>
      <c r="AL740" s="17">
        <v>0.16986878440275399</v>
      </c>
      <c r="AM740" s="17">
        <v>0.266899331890804</v>
      </c>
      <c r="AN740" s="17">
        <v>0.22686378984588201</v>
      </c>
      <c r="AO740" s="17"/>
      <c r="AP740" s="17">
        <v>0.228863986924563</v>
      </c>
      <c r="AQ740" s="17">
        <v>0.21457004997844101</v>
      </c>
      <c r="AR740" s="17">
        <v>0.25205735204312701</v>
      </c>
      <c r="AS740" s="17"/>
      <c r="AT740" s="17">
        <v>0.21929691711857</v>
      </c>
      <c r="AU740" s="17">
        <v>0.215230053085609</v>
      </c>
      <c r="AV740" s="17"/>
      <c r="AW740" s="17">
        <v>0.23679699240816399</v>
      </c>
      <c r="AX740" s="17">
        <v>0.211547139693707</v>
      </c>
    </row>
    <row r="741" spans="2:50" x14ac:dyDescent="0.35">
      <c r="B741" t="s">
        <v>329</v>
      </c>
      <c r="C741" s="17">
        <v>0.216584486170151</v>
      </c>
      <c r="D741" s="17">
        <v>0.22542497288955199</v>
      </c>
      <c r="E741" s="17">
        <v>0.20683518437946</v>
      </c>
      <c r="F741" s="17"/>
      <c r="G741" s="17">
        <v>0.19292751995118601</v>
      </c>
      <c r="H741" s="17">
        <v>0.21435629801356701</v>
      </c>
      <c r="I741" s="17">
        <v>0.20891752856721299</v>
      </c>
      <c r="J741" s="17">
        <v>0.272902745658479</v>
      </c>
      <c r="K741" s="17">
        <v>0.16522284218935501</v>
      </c>
      <c r="L741" s="17">
        <v>0.22882823680803699</v>
      </c>
      <c r="M741" s="17"/>
      <c r="N741" s="17">
        <v>0.259302357550384</v>
      </c>
      <c r="O741" s="17">
        <v>0.23549553462400599</v>
      </c>
      <c r="P741" s="17">
        <v>0.18565935252079699</v>
      </c>
      <c r="Q741" s="17">
        <v>0.18075861793411299</v>
      </c>
      <c r="R741" s="17"/>
      <c r="S741" s="17">
        <v>0.192951677031936</v>
      </c>
      <c r="T741" s="17">
        <v>0.27156908483064801</v>
      </c>
      <c r="U741" s="17">
        <v>0.18131710167412199</v>
      </c>
      <c r="V741" s="17">
        <v>0.19526290721016101</v>
      </c>
      <c r="W741" s="17">
        <v>0.16402774276879101</v>
      </c>
      <c r="X741" s="17">
        <v>0.24241779401727701</v>
      </c>
      <c r="Y741" s="17">
        <v>0.21264516287350099</v>
      </c>
      <c r="Z741" s="17">
        <v>0.220057869275675</v>
      </c>
      <c r="AA741" s="17">
        <v>0.23774389352131101</v>
      </c>
      <c r="AB741" s="17" t="s">
        <v>74</v>
      </c>
      <c r="AC741" s="17" t="s">
        <v>74</v>
      </c>
      <c r="AD741" s="17" t="s">
        <v>74</v>
      </c>
      <c r="AE741" s="17"/>
      <c r="AF741" s="17">
        <v>0.183355937264152</v>
      </c>
      <c r="AG741" s="17">
        <v>0.26566773642346098</v>
      </c>
      <c r="AH741" s="17">
        <v>0.16603419787528001</v>
      </c>
      <c r="AI741" s="17"/>
      <c r="AJ741" s="17">
        <v>0.20766311703947299</v>
      </c>
      <c r="AK741" s="17">
        <v>0.23666403479082501</v>
      </c>
      <c r="AL741" s="17">
        <v>0.24315663103250201</v>
      </c>
      <c r="AM741" s="17">
        <v>0.181611312866057</v>
      </c>
      <c r="AN741" s="17">
        <v>0.18454959042989799</v>
      </c>
      <c r="AO741" s="17"/>
      <c r="AP741" s="17">
        <v>0.23584321326455601</v>
      </c>
      <c r="AQ741" s="17">
        <v>0.237458696318819</v>
      </c>
      <c r="AR741" s="17">
        <v>0.254725417368106</v>
      </c>
      <c r="AS741" s="17"/>
      <c r="AT741" s="17">
        <v>0.213661642440275</v>
      </c>
      <c r="AU741" s="17">
        <v>0.221138185780973</v>
      </c>
      <c r="AV741" s="17"/>
      <c r="AW741" s="17">
        <v>0.24861318327020601</v>
      </c>
      <c r="AX741" s="17">
        <v>0.20642959982476999</v>
      </c>
    </row>
    <row r="742" spans="2:50" x14ac:dyDescent="0.35">
      <c r="B742" t="s">
        <v>330</v>
      </c>
      <c r="C742" s="17">
        <v>0.17875207092349199</v>
      </c>
      <c r="D742" s="17">
        <v>0.186293698467418</v>
      </c>
      <c r="E742" s="17">
        <v>0.172392453469945</v>
      </c>
      <c r="F742" s="17"/>
      <c r="G742" s="17">
        <v>0.205616972425503</v>
      </c>
      <c r="H742" s="17">
        <v>0.19429173152204601</v>
      </c>
      <c r="I742" s="17">
        <v>0.29277601517778001</v>
      </c>
      <c r="J742" s="17">
        <v>0.17307918707127401</v>
      </c>
      <c r="K742" s="17">
        <v>0.15017850806415201</v>
      </c>
      <c r="L742" s="17">
        <v>9.8969776886067798E-2</v>
      </c>
      <c r="M742" s="17"/>
      <c r="N742" s="17">
        <v>0.201454604325909</v>
      </c>
      <c r="O742" s="17">
        <v>0.160819901766073</v>
      </c>
      <c r="P742" s="17">
        <v>0.14228690378808501</v>
      </c>
      <c r="Q742" s="17">
        <v>0.202708924407076</v>
      </c>
      <c r="R742" s="17"/>
      <c r="S742" s="17">
        <v>0.193848840826678</v>
      </c>
      <c r="T742" s="17">
        <v>0.18712032941734</v>
      </c>
      <c r="U742" s="17">
        <v>0.137111999232854</v>
      </c>
      <c r="V742" s="17">
        <v>0.161061253677522</v>
      </c>
      <c r="W742" s="17">
        <v>0.17946780951256999</v>
      </c>
      <c r="X742" s="17">
        <v>0.19663828817401199</v>
      </c>
      <c r="Y742" s="17">
        <v>0.20363808705094799</v>
      </c>
      <c r="Z742" s="17">
        <v>0.16707661973829199</v>
      </c>
      <c r="AA742" s="17">
        <v>0.168435930273789</v>
      </c>
      <c r="AB742" s="17" t="s">
        <v>74</v>
      </c>
      <c r="AC742" s="17" t="s">
        <v>74</v>
      </c>
      <c r="AD742" s="17" t="s">
        <v>74</v>
      </c>
      <c r="AE742" s="17"/>
      <c r="AF742" s="17">
        <v>0.155494419704897</v>
      </c>
      <c r="AG742" s="17">
        <v>0.175566368209226</v>
      </c>
      <c r="AH742" s="17">
        <v>0.195276951908263</v>
      </c>
      <c r="AI742" s="17"/>
      <c r="AJ742" s="17">
        <v>0.14173435066858101</v>
      </c>
      <c r="AK742" s="17">
        <v>0.236308622194319</v>
      </c>
      <c r="AL742" s="17">
        <v>0.10031721155753601</v>
      </c>
      <c r="AM742" s="17">
        <v>0.10139565938282601</v>
      </c>
      <c r="AN742" s="17">
        <v>0.15303147523205199</v>
      </c>
      <c r="AO742" s="17"/>
      <c r="AP742" s="17">
        <v>0.16057604011288901</v>
      </c>
      <c r="AQ742" s="17">
        <v>0.217276070082596</v>
      </c>
      <c r="AR742" s="17">
        <v>0.170583878373186</v>
      </c>
      <c r="AS742" s="17"/>
      <c r="AT742" s="17">
        <v>0.17785780023742501</v>
      </c>
      <c r="AU742" s="17">
        <v>0.181532303859785</v>
      </c>
      <c r="AV742" s="17"/>
      <c r="AW742" s="17">
        <v>0.231210946286697</v>
      </c>
      <c r="AX742" s="17">
        <v>0.16211967668479799</v>
      </c>
    </row>
    <row r="743" spans="2:50" x14ac:dyDescent="0.35">
      <c r="B743" t="s">
        <v>331</v>
      </c>
      <c r="C743" s="17">
        <v>0.17557137568810599</v>
      </c>
      <c r="D743" s="17">
        <v>0.189381552466235</v>
      </c>
      <c r="E743" s="17">
        <v>0.16182975388389501</v>
      </c>
      <c r="F743" s="17"/>
      <c r="G743" s="17">
        <v>0.240260464593964</v>
      </c>
      <c r="H743" s="17">
        <v>0.21247131448816001</v>
      </c>
      <c r="I743" s="17">
        <v>0.16911731578976499</v>
      </c>
      <c r="J743" s="17">
        <v>0.196144792399262</v>
      </c>
      <c r="K743" s="17">
        <v>0.14341912846329499</v>
      </c>
      <c r="L743" s="17">
        <v>0.13146907589854201</v>
      </c>
      <c r="M743" s="17"/>
      <c r="N743" s="17">
        <v>0.22383904751030301</v>
      </c>
      <c r="O743" s="17">
        <v>0.162213552134511</v>
      </c>
      <c r="P743" s="17">
        <v>0.10598462204950999</v>
      </c>
      <c r="Q743" s="17">
        <v>0.200615977135991</v>
      </c>
      <c r="R743" s="17"/>
      <c r="S743" s="17">
        <v>0.23544099398837801</v>
      </c>
      <c r="T743" s="17">
        <v>0.18218233636714201</v>
      </c>
      <c r="U743" s="17">
        <v>0.150647908033229</v>
      </c>
      <c r="V743" s="17">
        <v>0.21332875999225201</v>
      </c>
      <c r="W743" s="17">
        <v>0.21818252275365799</v>
      </c>
      <c r="X743" s="17">
        <v>0.10328025984816901</v>
      </c>
      <c r="Y743" s="17">
        <v>0.141608700771787</v>
      </c>
      <c r="Z743" s="17">
        <v>0.22457909030835399</v>
      </c>
      <c r="AA743" s="17">
        <v>0.120180156803759</v>
      </c>
      <c r="AB743" s="17" t="s">
        <v>74</v>
      </c>
      <c r="AC743" s="17" t="s">
        <v>74</v>
      </c>
      <c r="AD743" s="17" t="s">
        <v>74</v>
      </c>
      <c r="AE743" s="17"/>
      <c r="AF743" s="17">
        <v>0.12906017731151601</v>
      </c>
      <c r="AG743" s="17">
        <v>0.20369867680019499</v>
      </c>
      <c r="AH743" s="17">
        <v>0.18468233387903399</v>
      </c>
      <c r="AI743" s="17"/>
      <c r="AJ743" s="17">
        <v>0.140739391618079</v>
      </c>
      <c r="AK743" s="17">
        <v>0.249149521876666</v>
      </c>
      <c r="AL743" s="17">
        <v>0.15853773042038</v>
      </c>
      <c r="AM743" s="17">
        <v>0.10139565938282601</v>
      </c>
      <c r="AN743" s="17">
        <v>0.157450722310573</v>
      </c>
      <c r="AO743" s="17"/>
      <c r="AP743" s="17">
        <v>0.121071998696222</v>
      </c>
      <c r="AQ743" s="17">
        <v>0.24069694453309901</v>
      </c>
      <c r="AR743" s="17">
        <v>9.1940606213362294E-2</v>
      </c>
      <c r="AS743" s="17"/>
      <c r="AT743" s="17">
        <v>0.176522493904821</v>
      </c>
      <c r="AU743" s="17">
        <v>0.174470758770568</v>
      </c>
      <c r="AV743" s="17"/>
      <c r="AW743" s="17">
        <v>0.214016183083171</v>
      </c>
      <c r="AX743" s="17">
        <v>0.16338222392687801</v>
      </c>
    </row>
    <row r="744" spans="2:50" x14ac:dyDescent="0.35">
      <c r="B744" t="s">
        <v>332</v>
      </c>
      <c r="C744" s="17">
        <v>0.15883349950853401</v>
      </c>
      <c r="D744" s="17">
        <v>0.15041168544289199</v>
      </c>
      <c r="E744" s="17">
        <v>0.167310111500513</v>
      </c>
      <c r="F744" s="17"/>
      <c r="G744" s="17">
        <v>0.15087316990928601</v>
      </c>
      <c r="H744" s="17">
        <v>0.114289150061711</v>
      </c>
      <c r="I744" s="17">
        <v>0.15053535164953999</v>
      </c>
      <c r="J744" s="17">
        <v>0.20958733239951999</v>
      </c>
      <c r="K744" s="17">
        <v>0.166704486251014</v>
      </c>
      <c r="L744" s="17">
        <v>0.158744629176473</v>
      </c>
      <c r="M744" s="17"/>
      <c r="N744" s="17">
        <v>0.14725925925646</v>
      </c>
      <c r="O744" s="17">
        <v>0.17978562728742001</v>
      </c>
      <c r="P744" s="17">
        <v>0.180110737841195</v>
      </c>
      <c r="Q744" s="17">
        <v>0.132811057385641</v>
      </c>
      <c r="R744" s="17"/>
      <c r="S744" s="17">
        <v>0.13117900002312</v>
      </c>
      <c r="T744" s="17">
        <v>0.14317392731036899</v>
      </c>
      <c r="U744" s="17">
        <v>9.6841895331036196E-2</v>
      </c>
      <c r="V744" s="17">
        <v>0.22950993946452</v>
      </c>
      <c r="W744" s="17">
        <v>0.186447080277057</v>
      </c>
      <c r="X744" s="17">
        <v>0.11094452774241299</v>
      </c>
      <c r="Y744" s="17">
        <v>0.112903329608743</v>
      </c>
      <c r="Z744" s="17">
        <v>0.26721423975099701</v>
      </c>
      <c r="AA744" s="17">
        <v>0.21514314819764899</v>
      </c>
      <c r="AB744" s="17" t="s">
        <v>74</v>
      </c>
      <c r="AC744" s="17" t="s">
        <v>74</v>
      </c>
      <c r="AD744" s="17" t="s">
        <v>74</v>
      </c>
      <c r="AE744" s="17"/>
      <c r="AF744" s="17">
        <v>0.16613428820401599</v>
      </c>
      <c r="AG744" s="17">
        <v>0.17012776971364199</v>
      </c>
      <c r="AH744" s="17">
        <v>9.1812294845222603E-2</v>
      </c>
      <c r="AI744" s="17"/>
      <c r="AJ744" s="17">
        <v>0.19303422559158001</v>
      </c>
      <c r="AK744" s="17">
        <v>0.14231183698403399</v>
      </c>
      <c r="AL744" s="17">
        <v>0.121734008285715</v>
      </c>
      <c r="AM744" s="17">
        <v>0</v>
      </c>
      <c r="AN744" s="17">
        <v>0.11618410038381199</v>
      </c>
      <c r="AO744" s="17"/>
      <c r="AP744" s="17">
        <v>0.19651534030678</v>
      </c>
      <c r="AQ744" s="17">
        <v>0.154040990921953</v>
      </c>
      <c r="AR744" s="17">
        <v>0.141844591111222</v>
      </c>
      <c r="AS744" s="17"/>
      <c r="AT744" s="17">
        <v>0.158667135607548</v>
      </c>
      <c r="AU744" s="17">
        <v>0.15732128040988</v>
      </c>
      <c r="AV744" s="17"/>
      <c r="AW744" s="17">
        <v>0.113914231119797</v>
      </c>
      <c r="AX744" s="17">
        <v>0.17307541711699401</v>
      </c>
    </row>
    <row r="745" spans="2:50" x14ac:dyDescent="0.35">
      <c r="B745" t="s">
        <v>333</v>
      </c>
      <c r="C745" s="17">
        <v>6.6049237870920693E-2</v>
      </c>
      <c r="D745" s="17">
        <v>7.2039981234598802E-2</v>
      </c>
      <c r="E745" s="17">
        <v>6.0706164175352698E-2</v>
      </c>
      <c r="F745" s="17"/>
      <c r="G745" s="17">
        <v>0.107547815348423</v>
      </c>
      <c r="H745" s="17">
        <v>0.113864385422711</v>
      </c>
      <c r="I745" s="17">
        <v>9.79713163476955E-2</v>
      </c>
      <c r="J745" s="17">
        <v>3.2347286985926101E-2</v>
      </c>
      <c r="K745" s="17">
        <v>5.4021797485028999E-2</v>
      </c>
      <c r="L745" s="17">
        <v>2.2724336502867499E-2</v>
      </c>
      <c r="M745" s="17"/>
      <c r="N745" s="17">
        <v>6.1201024155764901E-2</v>
      </c>
      <c r="O745" s="17">
        <v>7.6869810237869596E-2</v>
      </c>
      <c r="P745" s="17">
        <v>7.3313312891143706E-2</v>
      </c>
      <c r="Q745" s="17">
        <v>5.4471792089877402E-2</v>
      </c>
      <c r="R745" s="17"/>
      <c r="S745" s="17">
        <v>9.0754659613688005E-2</v>
      </c>
      <c r="T745" s="17">
        <v>7.12334738728789E-2</v>
      </c>
      <c r="U745" s="17">
        <v>5.93300504234614E-2</v>
      </c>
      <c r="V745" s="17">
        <v>3.36120909980182E-2</v>
      </c>
      <c r="W745" s="17">
        <v>6.1562591940096403E-2</v>
      </c>
      <c r="X745" s="17">
        <v>8.5746512399314495E-2</v>
      </c>
      <c r="Y745" s="17">
        <v>4.0872910650288502E-2</v>
      </c>
      <c r="Z745" s="17">
        <v>7.8894708333486302E-2</v>
      </c>
      <c r="AA745" s="17">
        <v>6.38125280665163E-2</v>
      </c>
      <c r="AB745" s="17" t="s">
        <v>74</v>
      </c>
      <c r="AC745" s="17" t="s">
        <v>74</v>
      </c>
      <c r="AD745" s="17" t="s">
        <v>74</v>
      </c>
      <c r="AE745" s="17"/>
      <c r="AF745" s="17">
        <v>4.6236834842871201E-2</v>
      </c>
      <c r="AG745" s="17">
        <v>7.8962401767257995E-2</v>
      </c>
      <c r="AH745" s="17">
        <v>0.10289490777230401</v>
      </c>
      <c r="AI745" s="17"/>
      <c r="AJ745" s="17">
        <v>4.7739706253130801E-2</v>
      </c>
      <c r="AK745" s="17">
        <v>9.7775837428219006E-2</v>
      </c>
      <c r="AL745" s="17">
        <v>4.1442055834097102E-2</v>
      </c>
      <c r="AM745" s="17">
        <v>0</v>
      </c>
      <c r="AN745" s="17">
        <v>8.1530710878617296E-2</v>
      </c>
      <c r="AO745" s="17"/>
      <c r="AP745" s="17">
        <v>6.3367729333587905E-2</v>
      </c>
      <c r="AQ745" s="17">
        <v>0.1012254098013</v>
      </c>
      <c r="AR745" s="17">
        <v>6.72475578519003E-2</v>
      </c>
      <c r="AS745" s="17"/>
      <c r="AT745" s="17">
        <v>6.3720450545515103E-2</v>
      </c>
      <c r="AU745" s="17">
        <v>7.1261586863450105E-2</v>
      </c>
      <c r="AV745" s="17"/>
      <c r="AW745" s="17">
        <v>7.5192238217213506E-2</v>
      </c>
      <c r="AX745" s="17">
        <v>6.31503959641663E-2</v>
      </c>
    </row>
    <row r="746" spans="2:50" x14ac:dyDescent="0.35">
      <c r="B746" t="s">
        <v>70</v>
      </c>
      <c r="C746" s="17">
        <v>4.9168190456424503E-2</v>
      </c>
      <c r="D746" s="17">
        <v>5.9662426446269297E-2</v>
      </c>
      <c r="E746" s="17">
        <v>3.9553329306099103E-2</v>
      </c>
      <c r="F746" s="17"/>
      <c r="G746" s="17">
        <v>1.7121634402946999E-2</v>
      </c>
      <c r="H746" s="17">
        <v>5.5603649962827302E-2</v>
      </c>
      <c r="I746" s="17">
        <v>3.5287092051383598E-2</v>
      </c>
      <c r="J746" s="17">
        <v>4.1656834986791402E-2</v>
      </c>
      <c r="K746" s="17">
        <v>6.6165367907471406E-2</v>
      </c>
      <c r="L746" s="17">
        <v>6.2396033487869498E-2</v>
      </c>
      <c r="M746" s="17"/>
      <c r="N746" s="17">
        <v>4.4876853426288797E-2</v>
      </c>
      <c r="O746" s="17">
        <v>3.5069302732546E-2</v>
      </c>
      <c r="P746" s="17">
        <v>5.3760300754380298E-2</v>
      </c>
      <c r="Q746" s="17">
        <v>6.4943627863647005E-2</v>
      </c>
      <c r="R746" s="17"/>
      <c r="S746" s="17">
        <v>2.1172055444364801E-2</v>
      </c>
      <c r="T746" s="17">
        <v>6.0672226777512502E-2</v>
      </c>
      <c r="U746" s="17">
        <v>8.0077539454086105E-2</v>
      </c>
      <c r="V746" s="17">
        <v>6.2228064438173102E-2</v>
      </c>
      <c r="W746" s="17">
        <v>3.8539340711604503E-2</v>
      </c>
      <c r="X746" s="17">
        <v>4.8645661098422603E-2</v>
      </c>
      <c r="Y746" s="17">
        <v>5.7631642440628503E-2</v>
      </c>
      <c r="Z746" s="17">
        <v>5.4824052589568198E-2</v>
      </c>
      <c r="AA746" s="17">
        <v>3.2132577019454697E-2</v>
      </c>
      <c r="AB746" s="17" t="s">
        <v>74</v>
      </c>
      <c r="AC746" s="17" t="s">
        <v>74</v>
      </c>
      <c r="AD746" s="17" t="s">
        <v>74</v>
      </c>
      <c r="AE746" s="17"/>
      <c r="AF746" s="17">
        <v>5.0113101265472998E-2</v>
      </c>
      <c r="AG746" s="17">
        <v>3.8516968071415303E-2</v>
      </c>
      <c r="AH746" s="17">
        <v>9.65621378041812E-2</v>
      </c>
      <c r="AI746" s="17"/>
      <c r="AJ746" s="17">
        <v>3.6883532381813001E-2</v>
      </c>
      <c r="AK746" s="17">
        <v>3.6229605674759698E-2</v>
      </c>
      <c r="AL746" s="17">
        <v>0.114154638198664</v>
      </c>
      <c r="AM746" s="17">
        <v>0</v>
      </c>
      <c r="AN746" s="17">
        <v>8.0270414745431701E-2</v>
      </c>
      <c r="AO746" s="17"/>
      <c r="AP746" s="17">
        <v>2.93973640873578E-2</v>
      </c>
      <c r="AQ746" s="17">
        <v>3.4098432949861403E-2</v>
      </c>
      <c r="AR746" s="17">
        <v>8.9475637196506003E-2</v>
      </c>
      <c r="AS746" s="17"/>
      <c r="AT746" s="17">
        <v>4.1717048901696502E-2</v>
      </c>
      <c r="AU746" s="17">
        <v>6.5022329710707094E-2</v>
      </c>
      <c r="AV746" s="17"/>
      <c r="AW746" s="17">
        <v>6.3861203884612194E-2</v>
      </c>
      <c r="AX746" s="17">
        <v>4.4509684337105997E-2</v>
      </c>
    </row>
    <row r="747" spans="2:50" x14ac:dyDescent="0.35">
      <c r="B747" t="s">
        <v>334</v>
      </c>
      <c r="C747" s="17">
        <v>4.7413209064717098E-2</v>
      </c>
      <c r="D747" s="17">
        <v>4.9642427871056299E-2</v>
      </c>
      <c r="E747" s="17">
        <v>4.5512576702584802E-2</v>
      </c>
      <c r="F747" s="17"/>
      <c r="G747" s="17">
        <v>8.1856258269103702E-3</v>
      </c>
      <c r="H747" s="17">
        <v>2.91316354985625E-2</v>
      </c>
      <c r="I747" s="17">
        <v>3.75162384810835E-2</v>
      </c>
      <c r="J747" s="17">
        <v>2.8400385679205001E-2</v>
      </c>
      <c r="K747" s="17">
        <v>0.108350253763404</v>
      </c>
      <c r="L747" s="17">
        <v>5.72609306560104E-2</v>
      </c>
      <c r="M747" s="17"/>
      <c r="N747" s="17">
        <v>5.2314016876893597E-2</v>
      </c>
      <c r="O747" s="17">
        <v>2.8134508149125201E-2</v>
      </c>
      <c r="P747" s="17">
        <v>5.6505157265719898E-2</v>
      </c>
      <c r="Q747" s="17">
        <v>5.1048612581789603E-2</v>
      </c>
      <c r="R747" s="17"/>
      <c r="S747" s="17">
        <v>3.14515448503992E-2</v>
      </c>
      <c r="T747" s="17">
        <v>3.8808731929473698E-2</v>
      </c>
      <c r="U747" s="17">
        <v>3.3216204267196001E-2</v>
      </c>
      <c r="V747" s="17">
        <v>3.6817606848165499E-2</v>
      </c>
      <c r="W747" s="17">
        <v>8.1625279215397403E-2</v>
      </c>
      <c r="X747" s="17">
        <v>6.00607468094689E-2</v>
      </c>
      <c r="Y747" s="17">
        <v>5.2166962436256702E-2</v>
      </c>
      <c r="Z747" s="17">
        <v>3.3111243525883897E-2</v>
      </c>
      <c r="AA747" s="17">
        <v>6.63804957278913E-2</v>
      </c>
      <c r="AB747" s="17" t="s">
        <v>74</v>
      </c>
      <c r="AC747" s="17" t="s">
        <v>74</v>
      </c>
      <c r="AD747" s="17" t="s">
        <v>74</v>
      </c>
      <c r="AE747" s="17"/>
      <c r="AF747" s="17">
        <v>8.2997846218998306E-2</v>
      </c>
      <c r="AG747" s="17">
        <v>2.6514362693073799E-2</v>
      </c>
      <c r="AH747" s="17">
        <v>1.8934400477166401E-2</v>
      </c>
      <c r="AI747" s="17"/>
      <c r="AJ747" s="17">
        <v>7.0712665329552296E-2</v>
      </c>
      <c r="AK747" s="17">
        <v>1.7739231973539701E-2</v>
      </c>
      <c r="AL747" s="17">
        <v>5.0005582025415697E-2</v>
      </c>
      <c r="AM747" s="17">
        <v>0.134647778940791</v>
      </c>
      <c r="AN747" s="17">
        <v>3.0924133853559001E-2</v>
      </c>
      <c r="AO747" s="17"/>
      <c r="AP747" s="17">
        <v>7.6259500885360196E-2</v>
      </c>
      <c r="AQ747" s="17">
        <v>2.8233710557462099E-2</v>
      </c>
      <c r="AR747" s="17">
        <v>2.60998726859046E-2</v>
      </c>
      <c r="AS747" s="17"/>
      <c r="AT747" s="17">
        <v>5.3716643572452698E-2</v>
      </c>
      <c r="AU747" s="17">
        <v>3.2043507834904797E-2</v>
      </c>
      <c r="AV747" s="17"/>
      <c r="AW747" s="17">
        <v>5.2424487776155E-2</v>
      </c>
      <c r="AX747" s="17">
        <v>4.5824353745354401E-2</v>
      </c>
    </row>
    <row r="748" spans="2:50" x14ac:dyDescent="0.35">
      <c r="B748" t="s">
        <v>178</v>
      </c>
      <c r="C748" s="17">
        <v>4.3258979052423303E-3</v>
      </c>
      <c r="D748" s="17">
        <v>5.5762965819141398E-3</v>
      </c>
      <c r="E748" s="17">
        <v>3.17439983669542E-3</v>
      </c>
      <c r="F748" s="17"/>
      <c r="G748" s="17">
        <v>0</v>
      </c>
      <c r="H748" s="17">
        <v>0</v>
      </c>
      <c r="I748" s="17">
        <v>0</v>
      </c>
      <c r="J748" s="17">
        <v>3.9291437747127596E-3</v>
      </c>
      <c r="K748" s="17">
        <v>5.1389143935472101E-3</v>
      </c>
      <c r="L748" s="17">
        <v>1.2174754407444E-2</v>
      </c>
      <c r="M748" s="17"/>
      <c r="N748" s="17">
        <v>9.5495137298884595E-3</v>
      </c>
      <c r="O748" s="17">
        <v>0</v>
      </c>
      <c r="P748" s="17">
        <v>3.00917456171104E-3</v>
      </c>
      <c r="Q748" s="17">
        <v>4.3950765458188896E-3</v>
      </c>
      <c r="R748" s="17"/>
      <c r="S748" s="17">
        <v>1.2246462995242201E-2</v>
      </c>
      <c r="T748" s="17">
        <v>0</v>
      </c>
      <c r="U748" s="17">
        <v>9.5727247576811603E-3</v>
      </c>
      <c r="V748" s="17">
        <v>0</v>
      </c>
      <c r="W748" s="17">
        <v>0</v>
      </c>
      <c r="X748" s="17">
        <v>0</v>
      </c>
      <c r="Y748" s="17">
        <v>0</v>
      </c>
      <c r="Z748" s="17">
        <v>1.3567954191557E-2</v>
      </c>
      <c r="AA748" s="17">
        <v>5.9117024122007002E-3</v>
      </c>
      <c r="AB748" s="17" t="s">
        <v>74</v>
      </c>
      <c r="AC748" s="17" t="s">
        <v>74</v>
      </c>
      <c r="AD748" s="17" t="s">
        <v>74</v>
      </c>
      <c r="AE748" s="17"/>
      <c r="AF748" s="17">
        <v>4.2949283301551497E-3</v>
      </c>
      <c r="AG748" s="17">
        <v>6.5925547145406702E-3</v>
      </c>
      <c r="AH748" s="17">
        <v>0</v>
      </c>
      <c r="AI748" s="17"/>
      <c r="AJ748" s="17">
        <v>4.9481771414274399E-3</v>
      </c>
      <c r="AK748" s="17">
        <v>5.9700775797560902E-3</v>
      </c>
      <c r="AL748" s="17">
        <v>0</v>
      </c>
      <c r="AM748" s="17">
        <v>0</v>
      </c>
      <c r="AN748" s="17">
        <v>4.9014764107024496E-3</v>
      </c>
      <c r="AO748" s="17"/>
      <c r="AP748" s="17">
        <v>8.8900750273295508E-3</v>
      </c>
      <c r="AQ748" s="17">
        <v>4.3124880887245396E-3</v>
      </c>
      <c r="AR748" s="17">
        <v>0</v>
      </c>
      <c r="AS748" s="17"/>
      <c r="AT748" s="17">
        <v>4.7758992672168E-3</v>
      </c>
      <c r="AU748" s="17">
        <v>3.4054428424218001E-3</v>
      </c>
      <c r="AV748" s="17"/>
      <c r="AW748" s="17">
        <v>3.4088630606454E-3</v>
      </c>
      <c r="AX748" s="17">
        <v>4.6166491834646398E-3</v>
      </c>
    </row>
    <row r="749" spans="2:50" x14ac:dyDescent="0.35">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row>
    <row r="750" spans="2:50" x14ac:dyDescent="0.35">
      <c r="B750" s="6" t="s">
        <v>345</v>
      </c>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row>
    <row r="751" spans="2:50" x14ac:dyDescent="0.35">
      <c r="B751" s="24" t="s">
        <v>76</v>
      </c>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row>
    <row r="752" spans="2:50" x14ac:dyDescent="0.35">
      <c r="B752" t="s">
        <v>336</v>
      </c>
      <c r="C752" s="17">
        <v>0.45231455406882998</v>
      </c>
      <c r="D752" s="17">
        <v>0.46518115827026002</v>
      </c>
      <c r="E752" s="17">
        <v>0.43819436664802502</v>
      </c>
      <c r="F752" s="17"/>
      <c r="G752" s="17">
        <v>0.43375255120161299</v>
      </c>
      <c r="H752" s="17">
        <v>0.36785767014244902</v>
      </c>
      <c r="I752" s="17">
        <v>0.52217542627358704</v>
      </c>
      <c r="J752" s="17">
        <v>0.47652346351441999</v>
      </c>
      <c r="K752" s="17">
        <v>0.47625545121512702</v>
      </c>
      <c r="L752" s="17">
        <v>0.43919756519293501</v>
      </c>
      <c r="M752" s="17"/>
      <c r="N752" s="17">
        <v>0.46011997128187399</v>
      </c>
      <c r="O752" s="17">
        <v>0.44840928364178501</v>
      </c>
      <c r="P752" s="17">
        <v>0.45120426351333398</v>
      </c>
      <c r="Q752" s="17">
        <v>0.45001489026657199</v>
      </c>
      <c r="R752" s="17"/>
      <c r="S752" s="17">
        <v>0.44957897752589698</v>
      </c>
      <c r="T752" s="17">
        <v>0.43158725655397601</v>
      </c>
      <c r="U752" s="17">
        <v>0.39080145499449298</v>
      </c>
      <c r="V752" s="17">
        <v>0.39244895393194901</v>
      </c>
      <c r="W752" s="17">
        <v>0.49896378573609601</v>
      </c>
      <c r="X752" s="17">
        <v>0.52604773225041301</v>
      </c>
      <c r="Y752" s="17">
        <v>0.44680524826686902</v>
      </c>
      <c r="Z752" s="17">
        <v>0.44604266467045001</v>
      </c>
      <c r="AA752" s="17">
        <v>0.49656254154152402</v>
      </c>
      <c r="AB752" s="17" t="s">
        <v>74</v>
      </c>
      <c r="AC752" s="17" t="s">
        <v>74</v>
      </c>
      <c r="AD752" s="17" t="s">
        <v>74</v>
      </c>
      <c r="AE752" s="17"/>
      <c r="AF752" s="17">
        <v>0.43434160031462199</v>
      </c>
      <c r="AG752" s="17">
        <v>0.45395813978604399</v>
      </c>
      <c r="AH752" s="17">
        <v>0.49939468647587498</v>
      </c>
      <c r="AI752" s="17"/>
      <c r="AJ752" s="17">
        <v>0.48890185796283098</v>
      </c>
      <c r="AK752" s="17">
        <v>0.39856604611639201</v>
      </c>
      <c r="AL752" s="17">
        <v>0.46102446474071601</v>
      </c>
      <c r="AM752" s="17">
        <v>0.52797190242371395</v>
      </c>
      <c r="AN752" s="17">
        <v>0.45629730820958098</v>
      </c>
      <c r="AO752" s="17"/>
      <c r="AP752" s="17">
        <v>0.47278339546596698</v>
      </c>
      <c r="AQ752" s="17">
        <v>0.42096929594993598</v>
      </c>
      <c r="AR752" s="17">
        <v>0.42123730799402798</v>
      </c>
      <c r="AS752" s="17"/>
      <c r="AT752" s="17">
        <v>0.44887560049522901</v>
      </c>
      <c r="AU752" s="17">
        <v>0.459145763821037</v>
      </c>
      <c r="AV752" s="17"/>
      <c r="AW752" s="17">
        <v>0.50529719943158202</v>
      </c>
      <c r="AX752" s="17">
        <v>0.43551609547853398</v>
      </c>
    </row>
    <row r="753" spans="2:50" x14ac:dyDescent="0.35">
      <c r="B753" t="s">
        <v>337</v>
      </c>
      <c r="C753" s="17">
        <v>0.41895672957121899</v>
      </c>
      <c r="D753" s="17">
        <v>0.38079308433838699</v>
      </c>
      <c r="E753" s="17">
        <v>0.45470113286226799</v>
      </c>
      <c r="F753" s="17"/>
      <c r="G753" s="17">
        <v>0.35878161952400001</v>
      </c>
      <c r="H753" s="17">
        <v>0.343021858463818</v>
      </c>
      <c r="I753" s="17">
        <v>0.42711537150331003</v>
      </c>
      <c r="J753" s="17">
        <v>0.45221495803895201</v>
      </c>
      <c r="K753" s="17">
        <v>0.45936626999964902</v>
      </c>
      <c r="L753" s="17">
        <v>0.44387603702307099</v>
      </c>
      <c r="M753" s="17"/>
      <c r="N753" s="17">
        <v>0.41607730962072897</v>
      </c>
      <c r="O753" s="17">
        <v>0.47156433174652401</v>
      </c>
      <c r="P753" s="17">
        <v>0.40694046371414</v>
      </c>
      <c r="Q753" s="17">
        <v>0.38309245807104803</v>
      </c>
      <c r="R753" s="17"/>
      <c r="S753" s="17">
        <v>0.469931598764674</v>
      </c>
      <c r="T753" s="17">
        <v>0.38588830618648101</v>
      </c>
      <c r="U753" s="17">
        <v>0.38222475657265698</v>
      </c>
      <c r="V753" s="17">
        <v>0.46780350610662302</v>
      </c>
      <c r="W753" s="17">
        <v>0.45459781636548602</v>
      </c>
      <c r="X753" s="17">
        <v>0.47302697146754602</v>
      </c>
      <c r="Y753" s="17">
        <v>0.33648216958570998</v>
      </c>
      <c r="Z753" s="17">
        <v>0.42153521299736502</v>
      </c>
      <c r="AA753" s="17">
        <v>0.38033449881257198</v>
      </c>
      <c r="AB753" s="17" t="s">
        <v>74</v>
      </c>
      <c r="AC753" s="17" t="s">
        <v>74</v>
      </c>
      <c r="AD753" s="17" t="s">
        <v>74</v>
      </c>
      <c r="AE753" s="17"/>
      <c r="AF753" s="17">
        <v>0.45589411093832299</v>
      </c>
      <c r="AG753" s="17">
        <v>0.392186695010035</v>
      </c>
      <c r="AH753" s="17">
        <v>0.39760089435706703</v>
      </c>
      <c r="AI753" s="17"/>
      <c r="AJ753" s="17">
        <v>0.455631063593536</v>
      </c>
      <c r="AK753" s="17">
        <v>0.360542813876986</v>
      </c>
      <c r="AL753" s="17">
        <v>0.46554990601213803</v>
      </c>
      <c r="AM753" s="17">
        <v>0.254528545538386</v>
      </c>
      <c r="AN753" s="17">
        <v>0.42265985557220698</v>
      </c>
      <c r="AO753" s="17"/>
      <c r="AP753" s="17">
        <v>0.46957737279612599</v>
      </c>
      <c r="AQ753" s="17">
        <v>0.369238925035482</v>
      </c>
      <c r="AR753" s="17">
        <v>0.389194431816071</v>
      </c>
      <c r="AS753" s="17"/>
      <c r="AT753" s="17">
        <v>0.43910564001124602</v>
      </c>
      <c r="AU753" s="17">
        <v>0.37381032009974102</v>
      </c>
      <c r="AV753" s="17"/>
      <c r="AW753" s="17">
        <v>0.42054964488012703</v>
      </c>
      <c r="AX753" s="17">
        <v>0.41845168642602898</v>
      </c>
    </row>
    <row r="754" spans="2:50" x14ac:dyDescent="0.35">
      <c r="B754" t="s">
        <v>338</v>
      </c>
      <c r="C754" s="17">
        <v>0.30769955537238602</v>
      </c>
      <c r="D754" s="17">
        <v>0.31635270036049301</v>
      </c>
      <c r="E754" s="17">
        <v>0.30079614229118701</v>
      </c>
      <c r="F754" s="17"/>
      <c r="G754" s="17">
        <v>0.27305094251948803</v>
      </c>
      <c r="H754" s="17">
        <v>0.29958220289381798</v>
      </c>
      <c r="I754" s="17">
        <v>0.27331921503751999</v>
      </c>
      <c r="J754" s="17">
        <v>0.33640797040202902</v>
      </c>
      <c r="K754" s="17">
        <v>0.299289751056318</v>
      </c>
      <c r="L754" s="17">
        <v>0.33839305850556101</v>
      </c>
      <c r="M754" s="17"/>
      <c r="N754" s="17">
        <v>0.26743795814691601</v>
      </c>
      <c r="O754" s="17">
        <v>0.25217533296195799</v>
      </c>
      <c r="P754" s="17">
        <v>0.34493252781815598</v>
      </c>
      <c r="Q754" s="17">
        <v>0.37520545213017298</v>
      </c>
      <c r="R754" s="17"/>
      <c r="S754" s="17">
        <v>0.30699423358754802</v>
      </c>
      <c r="T754" s="17">
        <v>0.33418156205784699</v>
      </c>
      <c r="U754" s="17">
        <v>0.26324269508714898</v>
      </c>
      <c r="V754" s="17">
        <v>0.30316600659273402</v>
      </c>
      <c r="W754" s="17">
        <v>0.31017410027541797</v>
      </c>
      <c r="X754" s="17">
        <v>0.331926130554488</v>
      </c>
      <c r="Y754" s="17">
        <v>0.28051624414367099</v>
      </c>
      <c r="Z754" s="17">
        <v>0.31660327710760999</v>
      </c>
      <c r="AA754" s="17">
        <v>0.31017126294922098</v>
      </c>
      <c r="AB754" s="17" t="s">
        <v>74</v>
      </c>
      <c r="AC754" s="17" t="s">
        <v>74</v>
      </c>
      <c r="AD754" s="17" t="s">
        <v>74</v>
      </c>
      <c r="AE754" s="17"/>
      <c r="AF754" s="17">
        <v>0.36375206938141202</v>
      </c>
      <c r="AG754" s="17">
        <v>0.23344864802059001</v>
      </c>
      <c r="AH754" s="17">
        <v>0.31805041440999499</v>
      </c>
      <c r="AI754" s="17"/>
      <c r="AJ754" s="17">
        <v>0.33885329166532802</v>
      </c>
      <c r="AK754" s="17">
        <v>0.25538650515964001</v>
      </c>
      <c r="AL754" s="17">
        <v>0.25669899577616301</v>
      </c>
      <c r="AM754" s="17">
        <v>0.362343143526276</v>
      </c>
      <c r="AN754" s="17">
        <v>0.36061057204497998</v>
      </c>
      <c r="AO754" s="17"/>
      <c r="AP754" s="17">
        <v>0.33286421591062698</v>
      </c>
      <c r="AQ754" s="17">
        <v>0.26250821596644103</v>
      </c>
      <c r="AR754" s="17">
        <v>0.27006765667593002</v>
      </c>
      <c r="AS754" s="17"/>
      <c r="AT754" s="17">
        <v>0.32339478458598803</v>
      </c>
      <c r="AU754" s="17">
        <v>0.27639182987094202</v>
      </c>
      <c r="AV754" s="17"/>
      <c r="AW754" s="17">
        <v>0.33433204104203501</v>
      </c>
      <c r="AX754" s="17">
        <v>0.299255569523526</v>
      </c>
    </row>
    <row r="755" spans="2:50" x14ac:dyDescent="0.35">
      <c r="B755" t="s">
        <v>339</v>
      </c>
      <c r="C755" s="17">
        <v>0.27616298822521201</v>
      </c>
      <c r="D755" s="17">
        <v>0.22347824039012401</v>
      </c>
      <c r="E755" s="17">
        <v>0.32260353705316103</v>
      </c>
      <c r="F755" s="17"/>
      <c r="G755" s="17">
        <v>0.28763645825720402</v>
      </c>
      <c r="H755" s="17">
        <v>0.307623004113045</v>
      </c>
      <c r="I755" s="17">
        <v>0.27720709228621399</v>
      </c>
      <c r="J755" s="17">
        <v>0.334212800088109</v>
      </c>
      <c r="K755" s="17">
        <v>0.26950883592109898</v>
      </c>
      <c r="L755" s="17">
        <v>0.21027414640150199</v>
      </c>
      <c r="M755" s="17"/>
      <c r="N755" s="17">
        <v>0.27198897368400299</v>
      </c>
      <c r="O755" s="17">
        <v>0.27017586473191602</v>
      </c>
      <c r="P755" s="17">
        <v>0.27445322329876998</v>
      </c>
      <c r="Q755" s="17">
        <v>0.291639750867422</v>
      </c>
      <c r="R755" s="17"/>
      <c r="S755" s="17">
        <v>0.29315661853782199</v>
      </c>
      <c r="T755" s="17">
        <v>0.295300317544827</v>
      </c>
      <c r="U755" s="17">
        <v>0.27649375348052402</v>
      </c>
      <c r="V755" s="17">
        <v>0.246586263593877</v>
      </c>
      <c r="W755" s="17">
        <v>0.18944592664086801</v>
      </c>
      <c r="X755" s="17">
        <v>0.34864686517271598</v>
      </c>
      <c r="Y755" s="17">
        <v>0.25677489485788502</v>
      </c>
      <c r="Z755" s="17">
        <v>0.30206175479515301</v>
      </c>
      <c r="AA755" s="17">
        <v>0.260476518950714</v>
      </c>
      <c r="AB755" s="17" t="s">
        <v>74</v>
      </c>
      <c r="AC755" s="17" t="s">
        <v>74</v>
      </c>
      <c r="AD755" s="17" t="s">
        <v>74</v>
      </c>
      <c r="AE755" s="17"/>
      <c r="AF755" s="17">
        <v>0.272659517181295</v>
      </c>
      <c r="AG755" s="17">
        <v>0.30269769971219801</v>
      </c>
      <c r="AH755" s="17">
        <v>0.20288549645522599</v>
      </c>
      <c r="AI755" s="17"/>
      <c r="AJ755" s="17">
        <v>0.25903027852202898</v>
      </c>
      <c r="AK755" s="17">
        <v>0.33061809648657497</v>
      </c>
      <c r="AL755" s="17">
        <v>0.32386627575301202</v>
      </c>
      <c r="AM755" s="17">
        <v>0.252998587579842</v>
      </c>
      <c r="AN755" s="17">
        <v>0.21530894665129599</v>
      </c>
      <c r="AO755" s="17"/>
      <c r="AP755" s="17">
        <v>0.28584857091938398</v>
      </c>
      <c r="AQ755" s="17">
        <v>0.32557849424802598</v>
      </c>
      <c r="AR755" s="17">
        <v>0.34183541884531898</v>
      </c>
      <c r="AS755" s="17"/>
      <c r="AT755" s="17">
        <v>0.288794177857989</v>
      </c>
      <c r="AU755" s="17">
        <v>0.24870260660218901</v>
      </c>
      <c r="AV755" s="17"/>
      <c r="AW755" s="17">
        <v>0.30223936084596398</v>
      </c>
      <c r="AX755" s="17">
        <v>0.26789532128152299</v>
      </c>
    </row>
    <row r="756" spans="2:50" x14ac:dyDescent="0.35">
      <c r="B756" t="s">
        <v>340</v>
      </c>
      <c r="C756" s="17">
        <v>0.22433033892675999</v>
      </c>
      <c r="D756" s="17">
        <v>0.24144218041520299</v>
      </c>
      <c r="E756" s="17">
        <v>0.20920528870362201</v>
      </c>
      <c r="F756" s="17"/>
      <c r="G756" s="17">
        <v>0.24654029042989101</v>
      </c>
      <c r="H756" s="17">
        <v>0.22084698904762801</v>
      </c>
      <c r="I756" s="17">
        <v>0.288626009222477</v>
      </c>
      <c r="J756" s="17">
        <v>0.202396858658038</v>
      </c>
      <c r="K756" s="17">
        <v>0.22903629320440699</v>
      </c>
      <c r="L756" s="17">
        <v>0.184306202107064</v>
      </c>
      <c r="M756" s="17"/>
      <c r="N756" s="17">
        <v>0.24376898125691601</v>
      </c>
      <c r="O756" s="17">
        <v>0.22963779344547899</v>
      </c>
      <c r="P756" s="17">
        <v>0.212186150002318</v>
      </c>
      <c r="Q756" s="17">
        <v>0.21124993840383999</v>
      </c>
      <c r="R756" s="17"/>
      <c r="S756" s="17">
        <v>0.28863135645951499</v>
      </c>
      <c r="T756" s="17">
        <v>0.231329884374635</v>
      </c>
      <c r="U756" s="17">
        <v>0.22577739748980999</v>
      </c>
      <c r="V756" s="17">
        <v>0.19963562699982301</v>
      </c>
      <c r="W756" s="17">
        <v>0.25399208312472799</v>
      </c>
      <c r="X756" s="17">
        <v>0.181194153886896</v>
      </c>
      <c r="Y756" s="17">
        <v>0.15806071859510301</v>
      </c>
      <c r="Z756" s="17">
        <v>0.233463351840725</v>
      </c>
      <c r="AA756" s="17">
        <v>0.219647911253637</v>
      </c>
      <c r="AB756" s="17" t="s">
        <v>74</v>
      </c>
      <c r="AC756" s="17" t="s">
        <v>74</v>
      </c>
      <c r="AD756" s="17" t="s">
        <v>74</v>
      </c>
      <c r="AE756" s="17"/>
      <c r="AF756" s="17">
        <v>0.21399451474753001</v>
      </c>
      <c r="AG756" s="17">
        <v>0.238453303602186</v>
      </c>
      <c r="AH756" s="17">
        <v>0.24705602098839499</v>
      </c>
      <c r="AI756" s="17"/>
      <c r="AJ756" s="17">
        <v>0.25359254094873201</v>
      </c>
      <c r="AK756" s="17">
        <v>0.19480628572619599</v>
      </c>
      <c r="AL756" s="17">
        <v>0.32274567708183699</v>
      </c>
      <c r="AM756" s="17">
        <v>0.213589454178258</v>
      </c>
      <c r="AN756" s="17">
        <v>0.21568199091895099</v>
      </c>
      <c r="AO756" s="17"/>
      <c r="AP756" s="17">
        <v>0.26863043636183698</v>
      </c>
      <c r="AQ756" s="17">
        <v>0.209797157301195</v>
      </c>
      <c r="AR756" s="17">
        <v>0.32118700715319998</v>
      </c>
      <c r="AS756" s="17"/>
      <c r="AT756" s="17">
        <v>0.215086539673772</v>
      </c>
      <c r="AU756" s="17">
        <v>0.244827933367988</v>
      </c>
      <c r="AV756" s="17"/>
      <c r="AW756" s="17">
        <v>0.21697145599992099</v>
      </c>
      <c r="AX756" s="17">
        <v>0.22666351593728801</v>
      </c>
    </row>
    <row r="757" spans="2:50" x14ac:dyDescent="0.35">
      <c r="B757" t="s">
        <v>341</v>
      </c>
      <c r="C757" s="17">
        <v>0.209411404964951</v>
      </c>
      <c r="D757" s="17">
        <v>0.21159659323864699</v>
      </c>
      <c r="E757" s="17">
        <v>0.20585179530989101</v>
      </c>
      <c r="F757" s="17"/>
      <c r="G757" s="17">
        <v>0.20620386590658099</v>
      </c>
      <c r="H757" s="17">
        <v>0.25414005596151701</v>
      </c>
      <c r="I757" s="17">
        <v>0.24523274617406199</v>
      </c>
      <c r="J757" s="17">
        <v>0.177919368654788</v>
      </c>
      <c r="K757" s="17">
        <v>0.20316163991955599</v>
      </c>
      <c r="L757" s="17">
        <v>0.180109533125449</v>
      </c>
      <c r="M757" s="17"/>
      <c r="N757" s="17">
        <v>0.184126151016688</v>
      </c>
      <c r="O757" s="17">
        <v>0.22641266688564701</v>
      </c>
      <c r="P757" s="17">
        <v>0.23806993474371499</v>
      </c>
      <c r="Q757" s="17">
        <v>0.19204566259432199</v>
      </c>
      <c r="R757" s="17"/>
      <c r="S757" s="17">
        <v>0.22410685773838801</v>
      </c>
      <c r="T757" s="17">
        <v>0.241546064244998</v>
      </c>
      <c r="U757" s="17">
        <v>0.14680432954362499</v>
      </c>
      <c r="V757" s="17">
        <v>0.18367498807142499</v>
      </c>
      <c r="W757" s="17">
        <v>0.19996993540177599</v>
      </c>
      <c r="X757" s="17">
        <v>0.18826869617164199</v>
      </c>
      <c r="Y757" s="17">
        <v>0.19708295301242301</v>
      </c>
      <c r="Z757" s="17">
        <v>0.253868848768591</v>
      </c>
      <c r="AA757" s="17">
        <v>0.23853900758486399</v>
      </c>
      <c r="AB757" s="17" t="s">
        <v>74</v>
      </c>
      <c r="AC757" s="17" t="s">
        <v>74</v>
      </c>
      <c r="AD757" s="17" t="s">
        <v>74</v>
      </c>
      <c r="AE757" s="17"/>
      <c r="AF757" s="17">
        <v>0.233004573938068</v>
      </c>
      <c r="AG757" s="17">
        <v>0.19499418383525999</v>
      </c>
      <c r="AH757" s="17">
        <v>0.19502255347501099</v>
      </c>
      <c r="AI757" s="17"/>
      <c r="AJ757" s="17">
        <v>0.227901124566665</v>
      </c>
      <c r="AK757" s="17">
        <v>0.23622711707410299</v>
      </c>
      <c r="AL757" s="17">
        <v>7.7721257905503105E-2</v>
      </c>
      <c r="AM757" s="17">
        <v>0.38787442488240198</v>
      </c>
      <c r="AN757" s="17">
        <v>0.21362953757422301</v>
      </c>
      <c r="AO757" s="17"/>
      <c r="AP757" s="17">
        <v>0.217489598774465</v>
      </c>
      <c r="AQ757" s="17">
        <v>0.24275231657809701</v>
      </c>
      <c r="AR757" s="17">
        <v>0.20042749149348099</v>
      </c>
      <c r="AS757" s="17"/>
      <c r="AT757" s="17">
        <v>0.21404440443044501</v>
      </c>
      <c r="AU757" s="17">
        <v>0.19810487579567701</v>
      </c>
      <c r="AV757" s="17"/>
      <c r="AW757" s="17">
        <v>0.221317262142812</v>
      </c>
      <c r="AX757" s="17">
        <v>0.205636583088562</v>
      </c>
    </row>
    <row r="758" spans="2:50" x14ac:dyDescent="0.35">
      <c r="B758" t="s">
        <v>342</v>
      </c>
      <c r="C758" s="17">
        <v>0.12551278727204199</v>
      </c>
      <c r="D758" s="17">
        <v>0.157252837832496</v>
      </c>
      <c r="E758" s="17">
        <v>9.6343455740897893E-2</v>
      </c>
      <c r="F758" s="17"/>
      <c r="G758" s="17">
        <v>0.16750237087000799</v>
      </c>
      <c r="H758" s="17">
        <v>0.16359161765392699</v>
      </c>
      <c r="I758" s="17">
        <v>0.12721697531030601</v>
      </c>
      <c r="J758" s="17">
        <v>0.131304755750697</v>
      </c>
      <c r="K758" s="17">
        <v>0.101243626790829</v>
      </c>
      <c r="L758" s="17">
        <v>9.0242717421270699E-2</v>
      </c>
      <c r="M758" s="17"/>
      <c r="N758" s="17">
        <v>0.11166920482867999</v>
      </c>
      <c r="O758" s="17">
        <v>0.130750048287476</v>
      </c>
      <c r="P758" s="17">
        <v>0.136263916770481</v>
      </c>
      <c r="Q758" s="17">
        <v>0.12704145576324899</v>
      </c>
      <c r="R758" s="17"/>
      <c r="S758" s="17">
        <v>0.164775420353866</v>
      </c>
      <c r="T758" s="17">
        <v>0.14539816612796799</v>
      </c>
      <c r="U758" s="17">
        <v>0.117629399658635</v>
      </c>
      <c r="V758" s="17">
        <v>8.4113665553084596E-2</v>
      </c>
      <c r="W758" s="17">
        <v>0.119971847706764</v>
      </c>
      <c r="X758" s="17">
        <v>0.12164460123637499</v>
      </c>
      <c r="Y758" s="17">
        <v>0.108999181339865</v>
      </c>
      <c r="Z758" s="17">
        <v>8.0158644596840703E-2</v>
      </c>
      <c r="AA758" s="17">
        <v>0.130809271030563</v>
      </c>
      <c r="AB758" s="17" t="s">
        <v>74</v>
      </c>
      <c r="AC758" s="17" t="s">
        <v>74</v>
      </c>
      <c r="AD758" s="17" t="s">
        <v>74</v>
      </c>
      <c r="AE758" s="17"/>
      <c r="AF758" s="17">
        <v>0.14088632666193299</v>
      </c>
      <c r="AG758" s="17">
        <v>0.10635201199737999</v>
      </c>
      <c r="AH758" s="17">
        <v>0.11274734911701501</v>
      </c>
      <c r="AI758" s="17"/>
      <c r="AJ758" s="17">
        <v>0.13131170056354</v>
      </c>
      <c r="AK758" s="17">
        <v>0.10572120382524</v>
      </c>
      <c r="AL758" s="17">
        <v>8.6057609565612994E-2</v>
      </c>
      <c r="AM758" s="17">
        <v>0.34110107634341802</v>
      </c>
      <c r="AN758" s="17">
        <v>0.120806291034876</v>
      </c>
      <c r="AO758" s="17"/>
      <c r="AP758" s="17">
        <v>0.12889702832185199</v>
      </c>
      <c r="AQ758" s="17">
        <v>0.11299903132866899</v>
      </c>
      <c r="AR758" s="17">
        <v>0.120738359994377</v>
      </c>
      <c r="AS758" s="17"/>
      <c r="AT758" s="17">
        <v>0.119387583899887</v>
      </c>
      <c r="AU758" s="17">
        <v>0.138977633738954</v>
      </c>
      <c r="AV758" s="17"/>
      <c r="AW758" s="17">
        <v>0.13156131071980601</v>
      </c>
      <c r="AX758" s="17">
        <v>0.123595067422947</v>
      </c>
    </row>
    <row r="759" spans="2:50" x14ac:dyDescent="0.35">
      <c r="B759" t="s">
        <v>343</v>
      </c>
      <c r="C759" s="17">
        <v>0.11732799594641199</v>
      </c>
      <c r="D759" s="17">
        <v>0.13042715804362701</v>
      </c>
      <c r="E759" s="17">
        <v>0.105541096416956</v>
      </c>
      <c r="F759" s="17"/>
      <c r="G759" s="17">
        <v>0.147885034750982</v>
      </c>
      <c r="H759" s="17">
        <v>0.20475952308326101</v>
      </c>
      <c r="I759" s="17">
        <v>0.110666889374712</v>
      </c>
      <c r="J759" s="17">
        <v>0.10156422002891299</v>
      </c>
      <c r="K759" s="17">
        <v>0.10311958836904001</v>
      </c>
      <c r="L759" s="17">
        <v>6.5822406079828796E-2</v>
      </c>
      <c r="M759" s="17"/>
      <c r="N759" s="17">
        <v>9.5720822685013002E-2</v>
      </c>
      <c r="O759" s="17">
        <v>0.107571150566314</v>
      </c>
      <c r="P759" s="17">
        <v>0.14564529767642201</v>
      </c>
      <c r="Q759" s="17">
        <v>0.12723252334145899</v>
      </c>
      <c r="R759" s="17"/>
      <c r="S759" s="17">
        <v>0.131340590064115</v>
      </c>
      <c r="T759" s="17">
        <v>9.9433654097097895E-2</v>
      </c>
      <c r="U759" s="17">
        <v>0.172581161239452</v>
      </c>
      <c r="V759" s="17">
        <v>0.12521667597476799</v>
      </c>
      <c r="W759" s="17">
        <v>8.6539846875142504E-2</v>
      </c>
      <c r="X759" s="17">
        <v>0.140515695634371</v>
      </c>
      <c r="Y759" s="17">
        <v>6.2799631946827097E-2</v>
      </c>
      <c r="Z759" s="17">
        <v>0.14404615081923799</v>
      </c>
      <c r="AA759" s="17">
        <v>0.10560967357435599</v>
      </c>
      <c r="AB759" s="17" t="s">
        <v>74</v>
      </c>
      <c r="AC759" s="17" t="s">
        <v>74</v>
      </c>
      <c r="AD759" s="17" t="s">
        <v>74</v>
      </c>
      <c r="AE759" s="17"/>
      <c r="AF759" s="17">
        <v>0.11205415649424499</v>
      </c>
      <c r="AG759" s="17">
        <v>0.117381650501865</v>
      </c>
      <c r="AH759" s="17">
        <v>0.14717945749412301</v>
      </c>
      <c r="AI759" s="17"/>
      <c r="AJ759" s="17">
        <v>0.11634675750453601</v>
      </c>
      <c r="AK759" s="17">
        <v>0.111821045165305</v>
      </c>
      <c r="AL759" s="17">
        <v>0.10651332528308299</v>
      </c>
      <c r="AM759" s="17">
        <v>0.122293787850454</v>
      </c>
      <c r="AN759" s="17">
        <v>0.14686291065871701</v>
      </c>
      <c r="AO759" s="17"/>
      <c r="AP759" s="17">
        <v>0.14231199797689001</v>
      </c>
      <c r="AQ759" s="17">
        <v>0.132727300517295</v>
      </c>
      <c r="AR759" s="17">
        <v>6.1403410143432799E-2</v>
      </c>
      <c r="AS759" s="17"/>
      <c r="AT759" s="17">
        <v>0.122925526455418</v>
      </c>
      <c r="AU759" s="17">
        <v>0.106200971921664</v>
      </c>
      <c r="AV759" s="17"/>
      <c r="AW759" s="17">
        <v>0.102189024748398</v>
      </c>
      <c r="AX759" s="17">
        <v>0.122127895593331</v>
      </c>
    </row>
    <row r="760" spans="2:50" x14ac:dyDescent="0.35">
      <c r="B760" t="s">
        <v>344</v>
      </c>
      <c r="C760" s="17">
        <v>8.9198950067692406E-2</v>
      </c>
      <c r="D760" s="17">
        <v>9.0164236931216099E-2</v>
      </c>
      <c r="E760" s="17">
        <v>8.8639310941063795E-2</v>
      </c>
      <c r="F760" s="17"/>
      <c r="G760" s="17">
        <v>6.7745444565842403E-2</v>
      </c>
      <c r="H760" s="17">
        <v>7.1190998602497294E-2</v>
      </c>
      <c r="I760" s="17">
        <v>8.3280553097399596E-2</v>
      </c>
      <c r="J760" s="17">
        <v>5.0055407988639097E-2</v>
      </c>
      <c r="K760" s="17">
        <v>6.6104323933800904E-2</v>
      </c>
      <c r="L760" s="17">
        <v>0.15995754906402501</v>
      </c>
      <c r="M760" s="17"/>
      <c r="N760" s="17">
        <v>0.102992420375545</v>
      </c>
      <c r="O760" s="17">
        <v>9.6289983337209506E-2</v>
      </c>
      <c r="P760" s="17">
        <v>6.6240775348870906E-2</v>
      </c>
      <c r="Q760" s="17">
        <v>8.0621188147669998E-2</v>
      </c>
      <c r="R760" s="17"/>
      <c r="S760" s="17">
        <v>6.3693942811545098E-2</v>
      </c>
      <c r="T760" s="17">
        <v>7.3356004777115097E-2</v>
      </c>
      <c r="U760" s="17">
        <v>0.12488479952346999</v>
      </c>
      <c r="V760" s="17">
        <v>0.11722063469242899</v>
      </c>
      <c r="W760" s="17">
        <v>0.12071744114678</v>
      </c>
      <c r="X760" s="17">
        <v>4.54402060575139E-2</v>
      </c>
      <c r="Y760" s="17">
        <v>0.14121740447462899</v>
      </c>
      <c r="Z760" s="17">
        <v>3.0268899395725801E-2</v>
      </c>
      <c r="AA760" s="17">
        <v>8.51723734389912E-2</v>
      </c>
      <c r="AB760" s="17" t="s">
        <v>74</v>
      </c>
      <c r="AC760" s="17" t="s">
        <v>74</v>
      </c>
      <c r="AD760" s="17" t="s">
        <v>74</v>
      </c>
      <c r="AE760" s="17"/>
      <c r="AF760" s="17">
        <v>7.6137042390567303E-2</v>
      </c>
      <c r="AG760" s="17">
        <v>0.102674558098623</v>
      </c>
      <c r="AH760" s="17">
        <v>0.10257119665119301</v>
      </c>
      <c r="AI760" s="17"/>
      <c r="AJ760" s="17">
        <v>7.3228386716236299E-2</v>
      </c>
      <c r="AK760" s="17">
        <v>8.87401084887873E-2</v>
      </c>
      <c r="AL760" s="17">
        <v>0.110818234489218</v>
      </c>
      <c r="AM760" s="17">
        <v>6.46628984296269E-2</v>
      </c>
      <c r="AN760" s="17">
        <v>7.6319731027132506E-2</v>
      </c>
      <c r="AO760" s="17"/>
      <c r="AP760" s="17">
        <v>7.5740372036043599E-2</v>
      </c>
      <c r="AQ760" s="17">
        <v>8.9454891367528502E-2</v>
      </c>
      <c r="AR760" s="17">
        <v>0.123047530551966</v>
      </c>
      <c r="AS760" s="17"/>
      <c r="AT760" s="17">
        <v>8.4570396744070894E-2</v>
      </c>
      <c r="AU760" s="17">
        <v>9.9345097278482106E-2</v>
      </c>
      <c r="AV760" s="17"/>
      <c r="AW760" s="17">
        <v>5.3478402368045103E-2</v>
      </c>
      <c r="AX760" s="17">
        <v>0.100524359307772</v>
      </c>
    </row>
    <row r="761" spans="2:50" x14ac:dyDescent="0.35">
      <c r="B761" t="s">
        <v>70</v>
      </c>
      <c r="C761" s="17">
        <v>6.2780264118430198E-2</v>
      </c>
      <c r="D761" s="17">
        <v>7.4084507281722695E-2</v>
      </c>
      <c r="E761" s="17">
        <v>5.2460922380811702E-2</v>
      </c>
      <c r="F761" s="17"/>
      <c r="G761" s="17">
        <v>5.3143812879328498E-2</v>
      </c>
      <c r="H761" s="17">
        <v>4.8002616434866301E-2</v>
      </c>
      <c r="I761" s="17">
        <v>4.27336545112963E-2</v>
      </c>
      <c r="J761" s="17">
        <v>6.9169430577870297E-2</v>
      </c>
      <c r="K761" s="17">
        <v>6.2815384822883499E-2</v>
      </c>
      <c r="L761" s="17">
        <v>8.7294945380788497E-2</v>
      </c>
      <c r="M761" s="17"/>
      <c r="N761" s="17">
        <v>6.8986947344885904E-2</v>
      </c>
      <c r="O761" s="17">
        <v>4.8541807030829297E-2</v>
      </c>
      <c r="P761" s="17">
        <v>7.0857081649979906E-2</v>
      </c>
      <c r="Q761" s="17">
        <v>6.4516733417545796E-2</v>
      </c>
      <c r="R761" s="17"/>
      <c r="S761" s="17">
        <v>2.9679020213542601E-2</v>
      </c>
      <c r="T761" s="17">
        <v>7.7211348324562806E-2</v>
      </c>
      <c r="U761" s="17">
        <v>6.6907484809941103E-2</v>
      </c>
      <c r="V761" s="17">
        <v>0.105131546256998</v>
      </c>
      <c r="W761" s="17">
        <v>5.21902951655875E-2</v>
      </c>
      <c r="X761" s="17">
        <v>4.8645661098422603E-2</v>
      </c>
      <c r="Y761" s="17">
        <v>8.9468205728031699E-2</v>
      </c>
      <c r="Z761" s="17">
        <v>5.1275258502741498E-2</v>
      </c>
      <c r="AA761" s="17">
        <v>4.8099049908447003E-2</v>
      </c>
      <c r="AB761" s="17" t="s">
        <v>74</v>
      </c>
      <c r="AC761" s="17" t="s">
        <v>74</v>
      </c>
      <c r="AD761" s="17" t="s">
        <v>74</v>
      </c>
      <c r="AE761" s="17"/>
      <c r="AF761" s="17">
        <v>6.0931633817142297E-2</v>
      </c>
      <c r="AG761" s="17">
        <v>6.5446374063319504E-2</v>
      </c>
      <c r="AH761" s="17">
        <v>5.3738346487994297E-2</v>
      </c>
      <c r="AI761" s="17"/>
      <c r="AJ761" s="17">
        <v>5.1550440960304499E-2</v>
      </c>
      <c r="AK761" s="17">
        <v>6.5550202208619304E-2</v>
      </c>
      <c r="AL761" s="17">
        <v>7.0551288720346494E-2</v>
      </c>
      <c r="AM761" s="17">
        <v>0</v>
      </c>
      <c r="AN761" s="17">
        <v>7.6740973169297802E-2</v>
      </c>
      <c r="AO761" s="17"/>
      <c r="AP761" s="17">
        <v>3.9014661328037097E-2</v>
      </c>
      <c r="AQ761" s="17">
        <v>5.96144963188193E-2</v>
      </c>
      <c r="AR761" s="17">
        <v>6.0219904176545699E-2</v>
      </c>
      <c r="AS761" s="17"/>
      <c r="AT761" s="17">
        <v>5.8248620768006902E-2</v>
      </c>
      <c r="AU761" s="17">
        <v>7.2589347305102803E-2</v>
      </c>
      <c r="AV761" s="17"/>
      <c r="AW761" s="17">
        <v>6.0561932662744802E-2</v>
      </c>
      <c r="AX761" s="17">
        <v>6.3483599122614004E-2</v>
      </c>
    </row>
    <row r="762" spans="2:50" x14ac:dyDescent="0.35">
      <c r="B762" t="s">
        <v>178</v>
      </c>
      <c r="C762" s="17">
        <v>3.06770546461948E-3</v>
      </c>
      <c r="D762" s="17">
        <v>4.9954744339889903E-3</v>
      </c>
      <c r="E762" s="17">
        <v>1.2786004793891601E-3</v>
      </c>
      <c r="F762" s="17"/>
      <c r="G762" s="17">
        <v>0</v>
      </c>
      <c r="H762" s="17">
        <v>0</v>
      </c>
      <c r="I762" s="17">
        <v>0</v>
      </c>
      <c r="J762" s="17">
        <v>3.9291437747127596E-3</v>
      </c>
      <c r="K762" s="17">
        <v>1.0791851346915999E-2</v>
      </c>
      <c r="L762" s="17">
        <v>2.9292551062740199E-3</v>
      </c>
      <c r="M762" s="17"/>
      <c r="N762" s="17">
        <v>6.4099842922063404E-3</v>
      </c>
      <c r="O762" s="17">
        <v>2.6441141264765601E-3</v>
      </c>
      <c r="P762" s="17">
        <v>3.00917456171104E-3</v>
      </c>
      <c r="Q762" s="17">
        <v>0</v>
      </c>
      <c r="R762" s="17"/>
      <c r="S762" s="17">
        <v>5.2358741425264001E-3</v>
      </c>
      <c r="T762" s="17">
        <v>5.5482814686309096E-3</v>
      </c>
      <c r="U762" s="17">
        <v>0</v>
      </c>
      <c r="V762" s="17">
        <v>0</v>
      </c>
      <c r="W762" s="17">
        <v>0</v>
      </c>
      <c r="X762" s="17">
        <v>0</v>
      </c>
      <c r="Y762" s="17">
        <v>0</v>
      </c>
      <c r="Z762" s="17">
        <v>2.7647719538030802E-2</v>
      </c>
      <c r="AA762" s="17">
        <v>0</v>
      </c>
      <c r="AB762" s="17" t="s">
        <v>74</v>
      </c>
      <c r="AC762" s="17" t="s">
        <v>74</v>
      </c>
      <c r="AD762" s="17" t="s">
        <v>74</v>
      </c>
      <c r="AE762" s="17"/>
      <c r="AF762" s="17">
        <v>1.6113431943738999E-3</v>
      </c>
      <c r="AG762" s="17">
        <v>6.1831851672997798E-3</v>
      </c>
      <c r="AH762" s="17">
        <v>0</v>
      </c>
      <c r="AI762" s="17"/>
      <c r="AJ762" s="17">
        <v>1.63106452066741E-3</v>
      </c>
      <c r="AK762" s="17">
        <v>6.4740843551327996E-3</v>
      </c>
      <c r="AL762" s="17">
        <v>0</v>
      </c>
      <c r="AM762" s="17">
        <v>0</v>
      </c>
      <c r="AN762" s="17">
        <v>4.9014764107024496E-3</v>
      </c>
      <c r="AO762" s="17"/>
      <c r="AP762" s="17">
        <v>2.9304298428907E-3</v>
      </c>
      <c r="AQ762" s="17">
        <v>2.2269051324583298E-3</v>
      </c>
      <c r="AR762" s="17">
        <v>0</v>
      </c>
      <c r="AS762" s="17"/>
      <c r="AT762" s="17">
        <v>3.2040380467326999E-3</v>
      </c>
      <c r="AU762" s="17">
        <v>2.79776385335773E-3</v>
      </c>
      <c r="AV762" s="17"/>
      <c r="AW762" s="17">
        <v>3.4088630606454E-3</v>
      </c>
      <c r="AX762" s="17">
        <v>2.9595394470420598E-3</v>
      </c>
    </row>
    <row r="763" spans="2:50" x14ac:dyDescent="0.35">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row>
    <row r="764" spans="2:50" x14ac:dyDescent="0.35">
      <c r="B764" s="6" t="s">
        <v>353</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row>
    <row r="765" spans="2:50" x14ac:dyDescent="0.35">
      <c r="B765" s="24" t="s">
        <v>76</v>
      </c>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row>
    <row r="766" spans="2:50" x14ac:dyDescent="0.35">
      <c r="B766" t="s">
        <v>346</v>
      </c>
      <c r="C766" s="17">
        <v>0.165481487703587</v>
      </c>
      <c r="D766" s="17">
        <v>0.18616194588389101</v>
      </c>
      <c r="E766" s="17">
        <v>0.14679702648373999</v>
      </c>
      <c r="F766" s="17"/>
      <c r="G766" s="17">
        <v>0.125443696919224</v>
      </c>
      <c r="H766" s="17">
        <v>0.139726189017784</v>
      </c>
      <c r="I766" s="17">
        <v>0.18938598228241499</v>
      </c>
      <c r="J766" s="17">
        <v>0.15023680360541899</v>
      </c>
      <c r="K766" s="17">
        <v>0.20183804004983899</v>
      </c>
      <c r="L766" s="17">
        <v>0.17148051494953401</v>
      </c>
      <c r="M766" s="17"/>
      <c r="N766" s="17">
        <v>0.16790620476030199</v>
      </c>
      <c r="O766" s="17">
        <v>0.10719662797474</v>
      </c>
      <c r="P766" s="17">
        <v>0.22323813408180701</v>
      </c>
      <c r="Q766" s="17">
        <v>0.17455877214955401</v>
      </c>
      <c r="R766" s="17"/>
      <c r="S766" s="17">
        <v>0.174672667584508</v>
      </c>
      <c r="T766" s="17">
        <v>0.17864552794543601</v>
      </c>
      <c r="U766" s="17">
        <v>0.11583642738245099</v>
      </c>
      <c r="V766" s="17">
        <v>0.147480036059668</v>
      </c>
      <c r="W766" s="17">
        <v>0.20242271667805001</v>
      </c>
      <c r="X766" s="17">
        <v>0.150471836014061</v>
      </c>
      <c r="Y766" s="17">
        <v>0.16390787152016201</v>
      </c>
      <c r="Z766" s="17">
        <v>0.22015089568719801</v>
      </c>
      <c r="AA766" s="17">
        <v>0.16054491965666801</v>
      </c>
      <c r="AB766" s="17" t="s">
        <v>74</v>
      </c>
      <c r="AC766" s="17" t="s">
        <v>74</v>
      </c>
      <c r="AD766" s="17" t="s">
        <v>74</v>
      </c>
      <c r="AE766" s="17"/>
      <c r="AF766" s="17">
        <v>0.218200010659542</v>
      </c>
      <c r="AG766" s="17">
        <v>0.12962780492055601</v>
      </c>
      <c r="AH766" s="17">
        <v>0.174846784656015</v>
      </c>
      <c r="AI766" s="17"/>
      <c r="AJ766" s="17">
        <v>0.20716536618772799</v>
      </c>
      <c r="AK766" s="17">
        <v>0.116911058154143</v>
      </c>
      <c r="AL766" s="17">
        <v>0.11029905235488099</v>
      </c>
      <c r="AM766" s="17">
        <v>0.48172870221986902</v>
      </c>
      <c r="AN766" s="17">
        <v>0.179818430484565</v>
      </c>
      <c r="AO766" s="17"/>
      <c r="AP766" s="17">
        <v>0.205708519989904</v>
      </c>
      <c r="AQ766" s="17">
        <v>0.12206146249010601</v>
      </c>
      <c r="AR766" s="17">
        <v>0.11902545891470399</v>
      </c>
      <c r="AS766" s="17"/>
      <c r="AT766" s="17">
        <v>0.174430554807948</v>
      </c>
      <c r="AU766" s="17">
        <v>0.14491303543662401</v>
      </c>
      <c r="AV766" s="17"/>
      <c r="AW766" s="17">
        <v>0.202315398583123</v>
      </c>
      <c r="AX766" s="17">
        <v>0.15380308013461499</v>
      </c>
    </row>
    <row r="767" spans="2:50" x14ac:dyDescent="0.35">
      <c r="B767" t="s">
        <v>347</v>
      </c>
      <c r="C767" s="17">
        <v>0.28719448215299997</v>
      </c>
      <c r="D767" s="17">
        <v>0.30997763916517102</v>
      </c>
      <c r="E767" s="17">
        <v>0.26701254339733099</v>
      </c>
      <c r="F767" s="17"/>
      <c r="G767" s="17">
        <v>0.21397090931631499</v>
      </c>
      <c r="H767" s="17">
        <v>0.25074018418322902</v>
      </c>
      <c r="I767" s="17">
        <v>0.31341288439019599</v>
      </c>
      <c r="J767" s="17">
        <v>0.35955517184885799</v>
      </c>
      <c r="K767" s="17">
        <v>0.30191474971337301</v>
      </c>
      <c r="L767" s="17">
        <v>0.26607158142924298</v>
      </c>
      <c r="M767" s="17"/>
      <c r="N767" s="17">
        <v>0.29352689358336498</v>
      </c>
      <c r="O767" s="17">
        <v>0.34698447779188801</v>
      </c>
      <c r="P767" s="17">
        <v>0.27094896054683698</v>
      </c>
      <c r="Q767" s="17">
        <v>0.23612532089126501</v>
      </c>
      <c r="R767" s="17"/>
      <c r="S767" s="17">
        <v>0.35175851700441302</v>
      </c>
      <c r="T767" s="17">
        <v>0.27274973043114897</v>
      </c>
      <c r="U767" s="17">
        <v>0.22216539239254901</v>
      </c>
      <c r="V767" s="17">
        <v>0.26036841194598098</v>
      </c>
      <c r="W767" s="17">
        <v>0.286316894913417</v>
      </c>
      <c r="X767" s="17">
        <v>0.37191409663077302</v>
      </c>
      <c r="Y767" s="17">
        <v>0.23091834684965801</v>
      </c>
      <c r="Z767" s="17">
        <v>0.32211604521528098</v>
      </c>
      <c r="AA767" s="17">
        <v>0.262830957991317</v>
      </c>
      <c r="AB767" s="17" t="s">
        <v>74</v>
      </c>
      <c r="AC767" s="17" t="s">
        <v>74</v>
      </c>
      <c r="AD767" s="17" t="s">
        <v>74</v>
      </c>
      <c r="AE767" s="17"/>
      <c r="AF767" s="17">
        <v>0.31418611260653101</v>
      </c>
      <c r="AG767" s="17">
        <v>0.29199119703295701</v>
      </c>
      <c r="AH767" s="17">
        <v>0.24390933866025599</v>
      </c>
      <c r="AI767" s="17"/>
      <c r="AJ767" s="17">
        <v>0.34449662217219901</v>
      </c>
      <c r="AK767" s="17">
        <v>0.24300140205794801</v>
      </c>
      <c r="AL767" s="17">
        <v>0.29780373822197698</v>
      </c>
      <c r="AM767" s="17">
        <v>0.21396376854212401</v>
      </c>
      <c r="AN767" s="17">
        <v>0.25516211069136302</v>
      </c>
      <c r="AO767" s="17"/>
      <c r="AP767" s="17">
        <v>0.360524481897252</v>
      </c>
      <c r="AQ767" s="17">
        <v>0.27438123776708301</v>
      </c>
      <c r="AR767" s="17">
        <v>0.29045672782877602</v>
      </c>
      <c r="AS767" s="17"/>
      <c r="AT767" s="17">
        <v>0.31157966311672902</v>
      </c>
      <c r="AU767" s="17">
        <v>0.237583744541602</v>
      </c>
      <c r="AV767" s="17"/>
      <c r="AW767" s="17">
        <v>0.33581364284774901</v>
      </c>
      <c r="AX767" s="17">
        <v>0.27177949197963702</v>
      </c>
    </row>
    <row r="768" spans="2:50" x14ac:dyDescent="0.35">
      <c r="B768" t="s">
        <v>348</v>
      </c>
      <c r="C768" s="17">
        <v>0.24706544024848701</v>
      </c>
      <c r="D768" s="17">
        <v>0.22765204563272001</v>
      </c>
      <c r="E768" s="17">
        <v>0.26614849252735301</v>
      </c>
      <c r="F768" s="17"/>
      <c r="G768" s="17">
        <v>0.28502097842533802</v>
      </c>
      <c r="H768" s="17">
        <v>0.27530412992730402</v>
      </c>
      <c r="I768" s="17">
        <v>0.24789088034017401</v>
      </c>
      <c r="J768" s="17">
        <v>0.23540281846033601</v>
      </c>
      <c r="K768" s="17">
        <v>0.225303938790931</v>
      </c>
      <c r="L768" s="17">
        <v>0.232195720819489</v>
      </c>
      <c r="M768" s="17"/>
      <c r="N768" s="17">
        <v>0.20517691378933101</v>
      </c>
      <c r="O768" s="17">
        <v>0.247876159626961</v>
      </c>
      <c r="P768" s="17">
        <v>0.244984878681065</v>
      </c>
      <c r="Q768" s="17">
        <v>0.29603842969212002</v>
      </c>
      <c r="R768" s="17"/>
      <c r="S768" s="17">
        <v>0.21155403472075299</v>
      </c>
      <c r="T768" s="17">
        <v>0.25232668882732601</v>
      </c>
      <c r="U768" s="17">
        <v>0.32305874507711901</v>
      </c>
      <c r="V768" s="17">
        <v>0.28072828764646401</v>
      </c>
      <c r="W768" s="17">
        <v>0.187515190949616</v>
      </c>
      <c r="X768" s="17">
        <v>0.20069675368560799</v>
      </c>
      <c r="Y768" s="17">
        <v>0.22935920396746701</v>
      </c>
      <c r="Z768" s="17">
        <v>0.218932790270984</v>
      </c>
      <c r="AA768" s="17">
        <v>0.29595488599594</v>
      </c>
      <c r="AB768" s="17" t="s">
        <v>74</v>
      </c>
      <c r="AC768" s="17" t="s">
        <v>74</v>
      </c>
      <c r="AD768" s="17" t="s">
        <v>74</v>
      </c>
      <c r="AE768" s="17"/>
      <c r="AF768" s="17">
        <v>0.223589618235845</v>
      </c>
      <c r="AG768" s="17">
        <v>0.25065512829972603</v>
      </c>
      <c r="AH768" s="17">
        <v>0.26658808865723699</v>
      </c>
      <c r="AI768" s="17"/>
      <c r="AJ768" s="17">
        <v>0.20553574712002201</v>
      </c>
      <c r="AK768" s="17">
        <v>0.30651597661368901</v>
      </c>
      <c r="AL768" s="17">
        <v>0.28530895741727103</v>
      </c>
      <c r="AM768" s="17">
        <v>8.8317536224360393E-2</v>
      </c>
      <c r="AN768" s="17">
        <v>0.243005387118234</v>
      </c>
      <c r="AO768" s="17"/>
      <c r="AP768" s="17">
        <v>0.20967621969390601</v>
      </c>
      <c r="AQ768" s="17">
        <v>0.28460396040957697</v>
      </c>
      <c r="AR768" s="17">
        <v>0.28182699663438898</v>
      </c>
      <c r="AS768" s="17"/>
      <c r="AT768" s="17">
        <v>0.22635832123118499</v>
      </c>
      <c r="AU768" s="17">
        <v>0.291685489899914</v>
      </c>
      <c r="AV768" s="17"/>
      <c r="AW768" s="17">
        <v>0.18355831712617501</v>
      </c>
      <c r="AX768" s="17">
        <v>0.267200746265294</v>
      </c>
    </row>
    <row r="769" spans="2:50" x14ac:dyDescent="0.35">
      <c r="B769" t="s">
        <v>349</v>
      </c>
      <c r="C769" s="17">
        <v>0.165703719479628</v>
      </c>
      <c r="D769" s="17">
        <v>0.156454319767207</v>
      </c>
      <c r="E769" s="17">
        <v>0.171144472569765</v>
      </c>
      <c r="F769" s="17"/>
      <c r="G769" s="17">
        <v>0.22620696875146901</v>
      </c>
      <c r="H769" s="17">
        <v>0.210762900545477</v>
      </c>
      <c r="I769" s="17">
        <v>0.12911980621243399</v>
      </c>
      <c r="J769" s="17">
        <v>0.115928292919756</v>
      </c>
      <c r="K769" s="17">
        <v>0.138761131696817</v>
      </c>
      <c r="L769" s="17">
        <v>0.185683443176614</v>
      </c>
      <c r="M769" s="17"/>
      <c r="N769" s="17">
        <v>0.19327194238309101</v>
      </c>
      <c r="O769" s="17">
        <v>0.165238704841803</v>
      </c>
      <c r="P769" s="17">
        <v>0.15645814449814699</v>
      </c>
      <c r="Q769" s="17">
        <v>0.14231055667453299</v>
      </c>
      <c r="R769" s="17"/>
      <c r="S769" s="17">
        <v>0.17730066964407101</v>
      </c>
      <c r="T769" s="17">
        <v>0.17390321157118299</v>
      </c>
      <c r="U769" s="17">
        <v>0.17216074362417499</v>
      </c>
      <c r="V769" s="17">
        <v>0.16310410000693601</v>
      </c>
      <c r="W769" s="17">
        <v>0.18112111059090499</v>
      </c>
      <c r="X769" s="17">
        <v>0.11636322427066099</v>
      </c>
      <c r="Y769" s="17">
        <v>0.212022953929383</v>
      </c>
      <c r="Z769" s="17">
        <v>0.11427425196763601</v>
      </c>
      <c r="AA769" s="17">
        <v>0.15248143165838199</v>
      </c>
      <c r="AB769" s="17" t="s">
        <v>74</v>
      </c>
      <c r="AC769" s="17" t="s">
        <v>74</v>
      </c>
      <c r="AD769" s="17" t="s">
        <v>74</v>
      </c>
      <c r="AE769" s="17"/>
      <c r="AF769" s="17">
        <v>0.11276734314086601</v>
      </c>
      <c r="AG769" s="17">
        <v>0.216573856534514</v>
      </c>
      <c r="AH769" s="17">
        <v>0.140843387209939</v>
      </c>
      <c r="AI769" s="17"/>
      <c r="AJ769" s="17">
        <v>0.12701724083121499</v>
      </c>
      <c r="AK769" s="17">
        <v>0.18169720912670301</v>
      </c>
      <c r="AL769" s="17">
        <v>0.22826416924833801</v>
      </c>
      <c r="AM769" s="17">
        <v>5.30868325374525E-2</v>
      </c>
      <c r="AN769" s="17">
        <v>0.17933291134770399</v>
      </c>
      <c r="AO769" s="17"/>
      <c r="AP769" s="17">
        <v>0.13103019514636599</v>
      </c>
      <c r="AQ769" s="17">
        <v>0.18026734562784799</v>
      </c>
      <c r="AR769" s="17">
        <v>0.20009242929014401</v>
      </c>
      <c r="AS769" s="17"/>
      <c r="AT769" s="17">
        <v>0.16282072471943099</v>
      </c>
      <c r="AU769" s="17">
        <v>0.172582597505546</v>
      </c>
      <c r="AV769" s="17"/>
      <c r="AW769" s="17">
        <v>0.13410832193187999</v>
      </c>
      <c r="AX769" s="17">
        <v>0.17572122565954601</v>
      </c>
    </row>
    <row r="770" spans="2:50" x14ac:dyDescent="0.35">
      <c r="B770" t="s">
        <v>350</v>
      </c>
      <c r="C770" s="17">
        <v>7.3204829383704803E-2</v>
      </c>
      <c r="D770" s="17">
        <v>6.1373738010682299E-2</v>
      </c>
      <c r="E770" s="17">
        <v>8.4537884666158594E-2</v>
      </c>
      <c r="F770" s="17"/>
      <c r="G770" s="17">
        <v>8.2967285155758005E-2</v>
      </c>
      <c r="H770" s="17">
        <v>9.0667311059735994E-2</v>
      </c>
      <c r="I770" s="17">
        <v>9.8811849284553499E-2</v>
      </c>
      <c r="J770" s="17">
        <v>4.9028649137114397E-2</v>
      </c>
      <c r="K770" s="17">
        <v>6.0664278471697003E-2</v>
      </c>
      <c r="L770" s="17">
        <v>6.41027995961235E-2</v>
      </c>
      <c r="M770" s="17"/>
      <c r="N770" s="17">
        <v>7.3313296372760794E-2</v>
      </c>
      <c r="O770" s="17">
        <v>9.0082181238121103E-2</v>
      </c>
      <c r="P770" s="17">
        <v>3.7308874351142302E-2</v>
      </c>
      <c r="Q770" s="17">
        <v>8.4016326377808995E-2</v>
      </c>
      <c r="R770" s="17"/>
      <c r="S770" s="17">
        <v>4.4404755512872603E-2</v>
      </c>
      <c r="T770" s="17">
        <v>4.3998967566552097E-2</v>
      </c>
      <c r="U770" s="17">
        <v>0.11906518313549901</v>
      </c>
      <c r="V770" s="17">
        <v>8.9957463129807597E-2</v>
      </c>
      <c r="W770" s="17">
        <v>6.50290590557496E-2</v>
      </c>
      <c r="X770" s="17">
        <v>6.0762965552625399E-2</v>
      </c>
      <c r="Y770" s="17">
        <v>0.112280685311364</v>
      </c>
      <c r="Z770" s="17">
        <v>5.92703745851818E-2</v>
      </c>
      <c r="AA770" s="17">
        <v>8.5415699377677998E-2</v>
      </c>
      <c r="AB770" s="17" t="s">
        <v>74</v>
      </c>
      <c r="AC770" s="17" t="s">
        <v>74</v>
      </c>
      <c r="AD770" s="17" t="s">
        <v>74</v>
      </c>
      <c r="AE770" s="17"/>
      <c r="AF770" s="17">
        <v>6.26972248542607E-2</v>
      </c>
      <c r="AG770" s="17">
        <v>6.6721885111536497E-2</v>
      </c>
      <c r="AH770" s="17">
        <v>9.7027194238337805E-2</v>
      </c>
      <c r="AI770" s="17"/>
      <c r="AJ770" s="17">
        <v>6.0639359028922903E-2</v>
      </c>
      <c r="AK770" s="17">
        <v>0.104434269967558</v>
      </c>
      <c r="AL770" s="17">
        <v>1.7105307410264201E-2</v>
      </c>
      <c r="AM770" s="17">
        <v>0</v>
      </c>
      <c r="AN770" s="17">
        <v>5.2569948310419598E-2</v>
      </c>
      <c r="AO770" s="17"/>
      <c r="AP770" s="17">
        <v>5.63093775024762E-2</v>
      </c>
      <c r="AQ770" s="17">
        <v>0.100612509288466</v>
      </c>
      <c r="AR770" s="17">
        <v>4.9244447888128498E-2</v>
      </c>
      <c r="AS770" s="17"/>
      <c r="AT770" s="17">
        <v>7.1955871658331297E-2</v>
      </c>
      <c r="AU770" s="17">
        <v>7.3782643932215897E-2</v>
      </c>
      <c r="AV770" s="17"/>
      <c r="AW770" s="17">
        <v>8.9341209836567098E-2</v>
      </c>
      <c r="AX770" s="17">
        <v>6.8088695280192804E-2</v>
      </c>
    </row>
    <row r="771" spans="2:50" x14ac:dyDescent="0.35">
      <c r="B771" t="s">
        <v>70</v>
      </c>
      <c r="C771" s="17">
        <v>6.1350041031592403E-2</v>
      </c>
      <c r="D771" s="17">
        <v>5.8380311540329202E-2</v>
      </c>
      <c r="E771" s="17">
        <v>6.4359580355651702E-2</v>
      </c>
      <c r="F771" s="17"/>
      <c r="G771" s="17">
        <v>6.6390161431895203E-2</v>
      </c>
      <c r="H771" s="17">
        <v>3.2799285266469302E-2</v>
      </c>
      <c r="I771" s="17">
        <v>2.1378597490228399E-2</v>
      </c>
      <c r="J771" s="17">
        <v>8.98482640285167E-2</v>
      </c>
      <c r="K771" s="17">
        <v>7.1517861277343595E-2</v>
      </c>
      <c r="L771" s="17">
        <v>8.0465940028995903E-2</v>
      </c>
      <c r="M771" s="17"/>
      <c r="N771" s="17">
        <v>6.6804749111149406E-2</v>
      </c>
      <c r="O771" s="17">
        <v>4.2621848526486698E-2</v>
      </c>
      <c r="P771" s="17">
        <v>6.7061007841001705E-2</v>
      </c>
      <c r="Q771" s="17">
        <v>6.6950594214719397E-2</v>
      </c>
      <c r="R771" s="17"/>
      <c r="S771" s="17">
        <v>4.03093555333826E-2</v>
      </c>
      <c r="T771" s="17">
        <v>7.8375873658353995E-2</v>
      </c>
      <c r="U771" s="17">
        <v>4.7713508388206399E-2</v>
      </c>
      <c r="V771" s="17">
        <v>5.8361701211143001E-2</v>
      </c>
      <c r="W771" s="17">
        <v>7.7595027812262504E-2</v>
      </c>
      <c r="X771" s="17">
        <v>9.9791123846271701E-2</v>
      </c>
      <c r="Y771" s="17">
        <v>5.1510938421964698E-2</v>
      </c>
      <c r="Z771" s="17">
        <v>6.5255642273719494E-2</v>
      </c>
      <c r="AA771" s="17">
        <v>4.2772105320014499E-2</v>
      </c>
      <c r="AB771" s="17" t="s">
        <v>74</v>
      </c>
      <c r="AC771" s="17" t="s">
        <v>74</v>
      </c>
      <c r="AD771" s="17" t="s">
        <v>74</v>
      </c>
      <c r="AE771" s="17"/>
      <c r="AF771" s="17">
        <v>6.8559690502955101E-2</v>
      </c>
      <c r="AG771" s="17">
        <v>4.4430128100711001E-2</v>
      </c>
      <c r="AH771" s="17">
        <v>7.6785206578215998E-2</v>
      </c>
      <c r="AI771" s="17"/>
      <c r="AJ771" s="17">
        <v>5.51456646599131E-2</v>
      </c>
      <c r="AK771" s="17">
        <v>4.7440084079958401E-2</v>
      </c>
      <c r="AL771" s="17">
        <v>6.12187753472688E-2</v>
      </c>
      <c r="AM771" s="17">
        <v>0.16290316047619499</v>
      </c>
      <c r="AN771" s="17">
        <v>9.0111212047714107E-2</v>
      </c>
      <c r="AO771" s="17"/>
      <c r="AP771" s="17">
        <v>3.67512057700956E-2</v>
      </c>
      <c r="AQ771" s="17">
        <v>3.8073484416919198E-2</v>
      </c>
      <c r="AR771" s="17">
        <v>5.93539394438597E-2</v>
      </c>
      <c r="AS771" s="17"/>
      <c r="AT771" s="17">
        <v>5.2854864466375703E-2</v>
      </c>
      <c r="AU771" s="17">
        <v>7.9452488684098294E-2</v>
      </c>
      <c r="AV771" s="17"/>
      <c r="AW771" s="17">
        <v>5.4863109674505202E-2</v>
      </c>
      <c r="AX771" s="17">
        <v>6.3406760680715907E-2</v>
      </c>
    </row>
    <row r="772" spans="2:50" x14ac:dyDescent="0.35">
      <c r="B772" t="s">
        <v>351</v>
      </c>
      <c r="C772" s="17">
        <v>0.45267596985658798</v>
      </c>
      <c r="D772" s="17">
        <v>0.49613958504906103</v>
      </c>
      <c r="E772" s="17">
        <v>0.41380956988107098</v>
      </c>
      <c r="F772" s="17"/>
      <c r="G772" s="17">
        <v>0.33941460623553998</v>
      </c>
      <c r="H772" s="17">
        <v>0.39046637320101402</v>
      </c>
      <c r="I772" s="17">
        <v>0.50279886667261098</v>
      </c>
      <c r="J772" s="17">
        <v>0.50979197545427701</v>
      </c>
      <c r="K772" s="17">
        <v>0.50375278976321203</v>
      </c>
      <c r="L772" s="17">
        <v>0.43755209637877701</v>
      </c>
      <c r="M772" s="17"/>
      <c r="N772" s="17">
        <v>0.46143309834366703</v>
      </c>
      <c r="O772" s="17">
        <v>0.45418110576662801</v>
      </c>
      <c r="P772" s="17">
        <v>0.49418709462864302</v>
      </c>
      <c r="Q772" s="17">
        <v>0.41068409304081899</v>
      </c>
      <c r="R772" s="17"/>
      <c r="S772" s="17">
        <v>0.52643118458892102</v>
      </c>
      <c r="T772" s="17">
        <v>0.45139525837658501</v>
      </c>
      <c r="U772" s="17">
        <v>0.33800181977500099</v>
      </c>
      <c r="V772" s="17">
        <v>0.40784844800564901</v>
      </c>
      <c r="W772" s="17">
        <v>0.48873961159146601</v>
      </c>
      <c r="X772" s="17">
        <v>0.52238593264483402</v>
      </c>
      <c r="Y772" s="17">
        <v>0.39482621836982101</v>
      </c>
      <c r="Z772" s="17">
        <v>0.54226694090247896</v>
      </c>
      <c r="AA772" s="17">
        <v>0.42337587764798501</v>
      </c>
      <c r="AB772" s="17" t="s">
        <v>74</v>
      </c>
      <c r="AC772" s="17" t="s">
        <v>74</v>
      </c>
      <c r="AD772" s="17" t="s">
        <v>74</v>
      </c>
      <c r="AE772" s="17"/>
      <c r="AF772" s="17">
        <v>0.53238612326607404</v>
      </c>
      <c r="AG772" s="17">
        <v>0.42161900195351298</v>
      </c>
      <c r="AH772" s="17">
        <v>0.41875612331627099</v>
      </c>
      <c r="AI772" s="17"/>
      <c r="AJ772" s="17">
        <v>0.55166198835992697</v>
      </c>
      <c r="AK772" s="17">
        <v>0.359912460212091</v>
      </c>
      <c r="AL772" s="17">
        <v>0.408102790576858</v>
      </c>
      <c r="AM772" s="17">
        <v>0.69569247076199303</v>
      </c>
      <c r="AN772" s="17">
        <v>0.43498054117592799</v>
      </c>
      <c r="AO772" s="17"/>
      <c r="AP772" s="17">
        <v>0.56623300188715597</v>
      </c>
      <c r="AQ772" s="17">
        <v>0.39644270025718897</v>
      </c>
      <c r="AR772" s="17">
        <v>0.40948218674348003</v>
      </c>
      <c r="AS772" s="17"/>
      <c r="AT772" s="17">
        <v>0.48601021792467602</v>
      </c>
      <c r="AU772" s="17">
        <v>0.38249677997822601</v>
      </c>
      <c r="AV772" s="17"/>
      <c r="AW772" s="17">
        <v>0.53812904143087203</v>
      </c>
      <c r="AX772" s="17">
        <v>0.42558257211425199</v>
      </c>
    </row>
    <row r="773" spans="2:50" x14ac:dyDescent="0.35">
      <c r="B773" t="s">
        <v>352</v>
      </c>
      <c r="C773" s="17">
        <v>0.23890854886333299</v>
      </c>
      <c r="D773" s="17">
        <v>0.21782805777788899</v>
      </c>
      <c r="E773" s="17">
        <v>0.25568235723592397</v>
      </c>
      <c r="F773" s="17"/>
      <c r="G773" s="17">
        <v>0.30917425390722703</v>
      </c>
      <c r="H773" s="17">
        <v>0.30143021160521299</v>
      </c>
      <c r="I773" s="17">
        <v>0.22793165549698699</v>
      </c>
      <c r="J773" s="17">
        <v>0.16495694205687</v>
      </c>
      <c r="K773" s="17">
        <v>0.19942541016851401</v>
      </c>
      <c r="L773" s="17">
        <v>0.249786242772738</v>
      </c>
      <c r="M773" s="17"/>
      <c r="N773" s="17">
        <v>0.26658523875585199</v>
      </c>
      <c r="O773" s="17">
        <v>0.25532088607992398</v>
      </c>
      <c r="P773" s="17">
        <v>0.19376701884929001</v>
      </c>
      <c r="Q773" s="17">
        <v>0.226326883052342</v>
      </c>
      <c r="R773" s="17"/>
      <c r="S773" s="17">
        <v>0.221705425156943</v>
      </c>
      <c r="T773" s="17">
        <v>0.21790217913773499</v>
      </c>
      <c r="U773" s="17">
        <v>0.29122592675967401</v>
      </c>
      <c r="V773" s="17">
        <v>0.253061563136743</v>
      </c>
      <c r="W773" s="17">
        <v>0.24615016964665501</v>
      </c>
      <c r="X773" s="17">
        <v>0.17712618982328701</v>
      </c>
      <c r="Y773" s="17">
        <v>0.32430363924074701</v>
      </c>
      <c r="Z773" s="17">
        <v>0.17354462655281799</v>
      </c>
      <c r="AA773" s="17">
        <v>0.237897131036061</v>
      </c>
      <c r="AB773" s="17" t="s">
        <v>74</v>
      </c>
      <c r="AC773" s="17" t="s">
        <v>74</v>
      </c>
      <c r="AD773" s="17" t="s">
        <v>74</v>
      </c>
      <c r="AE773" s="17"/>
      <c r="AF773" s="17">
        <v>0.175464567995126</v>
      </c>
      <c r="AG773" s="17">
        <v>0.28329574164604998</v>
      </c>
      <c r="AH773" s="17">
        <v>0.237870581448276</v>
      </c>
      <c r="AI773" s="17"/>
      <c r="AJ773" s="17">
        <v>0.187656599860138</v>
      </c>
      <c r="AK773" s="17">
        <v>0.28613147909426201</v>
      </c>
      <c r="AL773" s="17">
        <v>0.24536947665860201</v>
      </c>
      <c r="AM773" s="17">
        <v>5.30868325374525E-2</v>
      </c>
      <c r="AN773" s="17">
        <v>0.23190285965812399</v>
      </c>
      <c r="AO773" s="17"/>
      <c r="AP773" s="17">
        <v>0.18733957264884199</v>
      </c>
      <c r="AQ773" s="17">
        <v>0.28087985491631401</v>
      </c>
      <c r="AR773" s="17">
        <v>0.24933687717827199</v>
      </c>
      <c r="AS773" s="17"/>
      <c r="AT773" s="17">
        <v>0.23477659637776299</v>
      </c>
      <c r="AU773" s="17">
        <v>0.24636524143776201</v>
      </c>
      <c r="AV773" s="17"/>
      <c r="AW773" s="17">
        <v>0.22344953176844701</v>
      </c>
      <c r="AX773" s="17">
        <v>0.243809920939738</v>
      </c>
    </row>
    <row r="774" spans="2:50" x14ac:dyDescent="0.35">
      <c r="B774" t="s">
        <v>100</v>
      </c>
      <c r="C774" s="17">
        <v>0.21376742099325499</v>
      </c>
      <c r="D774" s="17">
        <v>0.27831152727117198</v>
      </c>
      <c r="E774" s="17">
        <v>0.15812721264514701</v>
      </c>
      <c r="F774" s="17"/>
      <c r="G774" s="17">
        <v>3.0240352328312299E-2</v>
      </c>
      <c r="H774" s="17">
        <v>8.9036161595800495E-2</v>
      </c>
      <c r="I774" s="17">
        <v>0.27486721117562302</v>
      </c>
      <c r="J774" s="17">
        <v>0.34483503339740701</v>
      </c>
      <c r="K774" s="17">
        <v>0.30432737959469802</v>
      </c>
      <c r="L774" s="17">
        <v>0.18776585360603901</v>
      </c>
      <c r="M774" s="17"/>
      <c r="N774" s="17">
        <v>0.194847859587816</v>
      </c>
      <c r="O774" s="17">
        <v>0.198860219686704</v>
      </c>
      <c r="P774" s="17">
        <v>0.30042007577935398</v>
      </c>
      <c r="Q774" s="17">
        <v>0.18435720998847699</v>
      </c>
      <c r="R774" s="17"/>
      <c r="S774" s="17">
        <v>0.30472575943197799</v>
      </c>
      <c r="T774" s="17">
        <v>0.23349307923884999</v>
      </c>
      <c r="U774" s="17">
        <v>4.6775893015326898E-2</v>
      </c>
      <c r="V774" s="17">
        <v>0.15478688486890599</v>
      </c>
      <c r="W774" s="17">
        <v>0.242589441944811</v>
      </c>
      <c r="X774" s="17">
        <v>0.34525974282154698</v>
      </c>
      <c r="Y774" s="17">
        <v>7.0522579129073101E-2</v>
      </c>
      <c r="Z774" s="17">
        <v>0.36872231434966102</v>
      </c>
      <c r="AA774" s="17">
        <v>0.18547874661192401</v>
      </c>
      <c r="AB774" s="17" t="s">
        <v>74</v>
      </c>
      <c r="AC774" s="17" t="s">
        <v>74</v>
      </c>
      <c r="AD774" s="17" t="s">
        <v>74</v>
      </c>
      <c r="AE774" s="17"/>
      <c r="AF774" s="17">
        <v>0.35692155527094699</v>
      </c>
      <c r="AG774" s="17">
        <v>0.138323260307463</v>
      </c>
      <c r="AH774" s="17">
        <v>0.18088554186799499</v>
      </c>
      <c r="AI774" s="17"/>
      <c r="AJ774" s="17">
        <v>0.36400538849978997</v>
      </c>
      <c r="AK774" s="17">
        <v>7.3780981117829297E-2</v>
      </c>
      <c r="AL774" s="17">
        <v>0.16273331391825699</v>
      </c>
      <c r="AM774" s="17">
        <v>0.64260563822453998</v>
      </c>
      <c r="AN774" s="17">
        <v>0.203077681517803</v>
      </c>
      <c r="AO774" s="17"/>
      <c r="AP774" s="17">
        <v>0.37889342923831398</v>
      </c>
      <c r="AQ774" s="17">
        <v>0.11556284534087501</v>
      </c>
      <c r="AR774" s="17">
        <v>0.160145309565208</v>
      </c>
      <c r="AS774" s="17"/>
      <c r="AT774" s="17">
        <v>0.25123362154691398</v>
      </c>
      <c r="AU774" s="17">
        <v>0.136131538540463</v>
      </c>
      <c r="AV774" s="17"/>
      <c r="AW774" s="17">
        <v>0.31467950966242503</v>
      </c>
      <c r="AX774" s="17">
        <v>0.18177265117451399</v>
      </c>
    </row>
    <row r="775" spans="2:50" x14ac:dyDescent="0.3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row>
    <row r="776" spans="2:50" x14ac:dyDescent="0.35">
      <c r="B776" s="6" t="s">
        <v>362</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row>
    <row r="777" spans="2:50" x14ac:dyDescent="0.35">
      <c r="B777" s="24" t="s">
        <v>76</v>
      </c>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row>
    <row r="778" spans="2:50" x14ac:dyDescent="0.35">
      <c r="B778" t="s">
        <v>97</v>
      </c>
      <c r="C778" s="17">
        <v>2.2688925738333001E-2</v>
      </c>
      <c r="D778" s="17">
        <v>1.51252428116185E-2</v>
      </c>
      <c r="E778" s="17">
        <v>2.9841736807949201E-2</v>
      </c>
      <c r="F778" s="17"/>
      <c r="G778" s="17">
        <v>1.5744715777905E-2</v>
      </c>
      <c r="H778" s="17">
        <v>1.34940310452327E-2</v>
      </c>
      <c r="I778" s="17">
        <v>4.1741490584429899E-2</v>
      </c>
      <c r="J778" s="17">
        <v>2.7518067299478501E-2</v>
      </c>
      <c r="K778" s="17">
        <v>2.9319670029438701E-2</v>
      </c>
      <c r="L778" s="17">
        <v>1.11085880404774E-2</v>
      </c>
      <c r="M778" s="17"/>
      <c r="N778" s="17">
        <v>1.2232113502721799E-2</v>
      </c>
      <c r="O778" s="17">
        <v>3.8352999045384299E-2</v>
      </c>
      <c r="P778" s="17">
        <v>1.66022325574533E-2</v>
      </c>
      <c r="Q778" s="17">
        <v>2.3318683487934699E-2</v>
      </c>
      <c r="R778" s="17"/>
      <c r="S778" s="17">
        <v>1.0614005301051201E-2</v>
      </c>
      <c r="T778" s="17">
        <v>2.13757237649859E-2</v>
      </c>
      <c r="U778" s="17">
        <v>3.2205574862613003E-2</v>
      </c>
      <c r="V778" s="17">
        <v>3.8908396445182E-2</v>
      </c>
      <c r="W778" s="17">
        <v>2.53169426862433E-2</v>
      </c>
      <c r="X778" s="17">
        <v>1.9207569727777301E-2</v>
      </c>
      <c r="Y778" s="17">
        <v>3.0731647116258601E-2</v>
      </c>
      <c r="Z778" s="17">
        <v>1.4202980344994299E-2</v>
      </c>
      <c r="AA778" s="17">
        <v>1.5834383877700298E-2</v>
      </c>
      <c r="AB778" s="17" t="s">
        <v>74</v>
      </c>
      <c r="AC778" s="17" t="s">
        <v>74</v>
      </c>
      <c r="AD778" s="17" t="s">
        <v>74</v>
      </c>
      <c r="AE778" s="17"/>
      <c r="AF778" s="17">
        <v>2.2659470475111101E-2</v>
      </c>
      <c r="AG778" s="17">
        <v>1.5910921309689002E-2</v>
      </c>
      <c r="AH778" s="17">
        <v>4.6894047805790297E-2</v>
      </c>
      <c r="AI778" s="17"/>
      <c r="AJ778" s="17">
        <v>1.7197152988896201E-2</v>
      </c>
      <c r="AK778" s="17">
        <v>3.4194309672922703E-2</v>
      </c>
      <c r="AL778" s="17">
        <v>0</v>
      </c>
      <c r="AM778" s="17">
        <v>0</v>
      </c>
      <c r="AN778" s="17">
        <v>3.7872929980595799E-2</v>
      </c>
      <c r="AO778" s="17"/>
      <c r="AP778" s="17">
        <v>1.8642245082347401E-2</v>
      </c>
      <c r="AQ778" s="17">
        <v>2.4415868419704601E-2</v>
      </c>
      <c r="AR778" s="17">
        <v>0</v>
      </c>
      <c r="AS778" s="17"/>
      <c r="AT778" s="17">
        <v>2.0625898499840398E-2</v>
      </c>
      <c r="AU778" s="17">
        <v>2.7124594975262002E-2</v>
      </c>
      <c r="AV778" s="17"/>
      <c r="AW778" s="17">
        <v>3.5080670594674901E-2</v>
      </c>
      <c r="AX778" s="17">
        <v>1.8760050322514099E-2</v>
      </c>
    </row>
    <row r="779" spans="2:50" x14ac:dyDescent="0.35">
      <c r="B779" t="s">
        <v>96</v>
      </c>
      <c r="C779" s="17">
        <v>6.4660520350087E-2</v>
      </c>
      <c r="D779" s="17">
        <v>7.6668472050553604E-2</v>
      </c>
      <c r="E779" s="17">
        <v>5.36910041521107E-2</v>
      </c>
      <c r="F779" s="17"/>
      <c r="G779" s="17">
        <v>0.13076270111493901</v>
      </c>
      <c r="H779" s="17">
        <v>8.8323080478210497E-2</v>
      </c>
      <c r="I779" s="17">
        <v>4.5280746687707402E-2</v>
      </c>
      <c r="J779" s="17">
        <v>5.06627809093795E-2</v>
      </c>
      <c r="K779" s="17">
        <v>5.6144514922606102E-2</v>
      </c>
      <c r="L779" s="17">
        <v>4.7300723729020402E-2</v>
      </c>
      <c r="M779" s="17"/>
      <c r="N779" s="17">
        <v>7.2702959244996396E-2</v>
      </c>
      <c r="O779" s="17">
        <v>6.2325577995443401E-2</v>
      </c>
      <c r="P779" s="17">
        <v>7.8040703331622094E-2</v>
      </c>
      <c r="Q779" s="17">
        <v>4.7465600255533702E-2</v>
      </c>
      <c r="R779" s="17"/>
      <c r="S779" s="17">
        <v>6.8053227752984599E-2</v>
      </c>
      <c r="T779" s="17">
        <v>5.1828448424706901E-2</v>
      </c>
      <c r="U779" s="17">
        <v>3.7624894078687202E-2</v>
      </c>
      <c r="V779" s="17">
        <v>9.9052797268090007E-2</v>
      </c>
      <c r="W779" s="17">
        <v>3.6621983120009E-2</v>
      </c>
      <c r="X779" s="17">
        <v>3.6287070386905401E-2</v>
      </c>
      <c r="Y779" s="17">
        <v>8.4337750955814306E-2</v>
      </c>
      <c r="Z779" s="17">
        <v>7.9929196993697604E-2</v>
      </c>
      <c r="AA779" s="17">
        <v>8.9718121183014199E-2</v>
      </c>
      <c r="AB779" s="17" t="s">
        <v>74</v>
      </c>
      <c r="AC779" s="17" t="s">
        <v>74</v>
      </c>
      <c r="AD779" s="17" t="s">
        <v>74</v>
      </c>
      <c r="AE779" s="17"/>
      <c r="AF779" s="17">
        <v>6.2618131360716797E-2</v>
      </c>
      <c r="AG779" s="17">
        <v>5.4022230869223101E-2</v>
      </c>
      <c r="AH779" s="17">
        <v>7.7314587167660501E-2</v>
      </c>
      <c r="AI779" s="17"/>
      <c r="AJ779" s="17">
        <v>5.9304881665275602E-2</v>
      </c>
      <c r="AK779" s="17">
        <v>7.5031483216905004E-2</v>
      </c>
      <c r="AL779" s="17">
        <v>3.0368665217198901E-2</v>
      </c>
      <c r="AM779" s="17">
        <v>8.8317536224360393E-2</v>
      </c>
      <c r="AN779" s="17">
        <v>6.8509765628104305E-2</v>
      </c>
      <c r="AO779" s="17"/>
      <c r="AP779" s="17">
        <v>4.6886418211086703E-2</v>
      </c>
      <c r="AQ779" s="17">
        <v>8.9290941454876094E-2</v>
      </c>
      <c r="AR779" s="17">
        <v>8.57168319310746E-2</v>
      </c>
      <c r="AS779" s="17"/>
      <c r="AT779" s="17">
        <v>4.9904063493486701E-2</v>
      </c>
      <c r="AU779" s="17">
        <v>9.5892452034181105E-2</v>
      </c>
      <c r="AV779" s="17"/>
      <c r="AW779" s="17">
        <v>4.4444250350597903E-2</v>
      </c>
      <c r="AX779" s="17">
        <v>7.1070207373290895E-2</v>
      </c>
    </row>
    <row r="780" spans="2:50" x14ac:dyDescent="0.35">
      <c r="B780" t="s">
        <v>95</v>
      </c>
      <c r="C780" s="17">
        <v>0.19700726463350199</v>
      </c>
      <c r="D780" s="17">
        <v>0.21470923314117199</v>
      </c>
      <c r="E780" s="17">
        <v>0.17971224771186001</v>
      </c>
      <c r="F780" s="17"/>
      <c r="G780" s="17">
        <v>0.24788901929131299</v>
      </c>
      <c r="H780" s="17">
        <v>0.160590450209949</v>
      </c>
      <c r="I780" s="17">
        <v>0.15474069742511801</v>
      </c>
      <c r="J780" s="17">
        <v>0.194180327281882</v>
      </c>
      <c r="K780" s="17">
        <v>0.18371556621346499</v>
      </c>
      <c r="L780" s="17">
        <v>0.24141803024181699</v>
      </c>
      <c r="M780" s="17"/>
      <c r="N780" s="17">
        <v>0.182896984388394</v>
      </c>
      <c r="O780" s="17">
        <v>0.19295826365868499</v>
      </c>
      <c r="P780" s="17">
        <v>0.19726216747525199</v>
      </c>
      <c r="Q780" s="17">
        <v>0.218496802199873</v>
      </c>
      <c r="R780" s="17"/>
      <c r="S780" s="17">
        <v>0.219161141543186</v>
      </c>
      <c r="T780" s="17">
        <v>0.17020804305783699</v>
      </c>
      <c r="U780" s="17">
        <v>0.28331404206091498</v>
      </c>
      <c r="V780" s="17">
        <v>0.19157745985627</v>
      </c>
      <c r="W780" s="17">
        <v>0.20614150215480601</v>
      </c>
      <c r="X780" s="17">
        <v>0.14500937225701599</v>
      </c>
      <c r="Y780" s="17">
        <v>0.204806553800777</v>
      </c>
      <c r="Z780" s="17">
        <v>8.1602798068034804E-2</v>
      </c>
      <c r="AA780" s="17">
        <v>0.21383605756782101</v>
      </c>
      <c r="AB780" s="17" t="s">
        <v>74</v>
      </c>
      <c r="AC780" s="17" t="s">
        <v>74</v>
      </c>
      <c r="AD780" s="17" t="s">
        <v>74</v>
      </c>
      <c r="AE780" s="17"/>
      <c r="AF780" s="17">
        <v>0.171654129685685</v>
      </c>
      <c r="AG780" s="17">
        <v>0.21583104653430901</v>
      </c>
      <c r="AH780" s="17">
        <v>0.17005305726848299</v>
      </c>
      <c r="AI780" s="17"/>
      <c r="AJ780" s="17">
        <v>0.16526474241310399</v>
      </c>
      <c r="AK780" s="17">
        <v>0.21108443269862101</v>
      </c>
      <c r="AL780" s="17">
        <v>0.28609763494949197</v>
      </c>
      <c r="AM780" s="17">
        <v>0.18473331435265</v>
      </c>
      <c r="AN780" s="17">
        <v>0.17549091959471899</v>
      </c>
      <c r="AO780" s="17"/>
      <c r="AP780" s="17">
        <v>0.17299441953244399</v>
      </c>
      <c r="AQ780" s="17">
        <v>0.20422879614942199</v>
      </c>
      <c r="AR780" s="17">
        <v>0.28051150460774599</v>
      </c>
      <c r="AS780" s="17"/>
      <c r="AT780" s="17">
        <v>0.192264967481067</v>
      </c>
      <c r="AU780" s="17">
        <v>0.205529465335309</v>
      </c>
      <c r="AV780" s="17"/>
      <c r="AW780" s="17">
        <v>0.14007323403248501</v>
      </c>
      <c r="AX780" s="17">
        <v>0.21505853309851899</v>
      </c>
    </row>
    <row r="781" spans="2:50" x14ac:dyDescent="0.35">
      <c r="B781" t="s">
        <v>94</v>
      </c>
      <c r="C781" s="17">
        <v>0.42269978566580901</v>
      </c>
      <c r="D781" s="17">
        <v>0.40103045939339899</v>
      </c>
      <c r="E781" s="17">
        <v>0.44224245893256098</v>
      </c>
      <c r="F781" s="17"/>
      <c r="G781" s="17">
        <v>0.36651842321592698</v>
      </c>
      <c r="H781" s="17">
        <v>0.46225635896964001</v>
      </c>
      <c r="I781" s="17">
        <v>0.47551778998348498</v>
      </c>
      <c r="J781" s="17">
        <v>0.42873946279314701</v>
      </c>
      <c r="K781" s="17">
        <v>0.391103637229958</v>
      </c>
      <c r="L781" s="17">
        <v>0.399339360461057</v>
      </c>
      <c r="M781" s="17"/>
      <c r="N781" s="17">
        <v>0.41320792657938799</v>
      </c>
      <c r="O781" s="17">
        <v>0.44483336601281098</v>
      </c>
      <c r="P781" s="17">
        <v>0.39181227134866697</v>
      </c>
      <c r="Q781" s="17">
        <v>0.437794343971662</v>
      </c>
      <c r="R781" s="17"/>
      <c r="S781" s="17">
        <v>0.38153815968586502</v>
      </c>
      <c r="T781" s="17">
        <v>0.45609639405382502</v>
      </c>
      <c r="U781" s="17">
        <v>0.334832029176727</v>
      </c>
      <c r="V781" s="17">
        <v>0.391966409227539</v>
      </c>
      <c r="W781" s="17">
        <v>0.50344205667139597</v>
      </c>
      <c r="X781" s="17">
        <v>0.49165109887729103</v>
      </c>
      <c r="Y781" s="17">
        <v>0.35947231151800302</v>
      </c>
      <c r="Z781" s="17">
        <v>0.54294077384864603</v>
      </c>
      <c r="AA781" s="17">
        <v>0.41907398738631801</v>
      </c>
      <c r="AB781" s="17" t="s">
        <v>74</v>
      </c>
      <c r="AC781" s="17" t="s">
        <v>74</v>
      </c>
      <c r="AD781" s="17" t="s">
        <v>74</v>
      </c>
      <c r="AE781" s="17"/>
      <c r="AF781" s="17">
        <v>0.41751273063015998</v>
      </c>
      <c r="AG781" s="17">
        <v>0.41562198817252899</v>
      </c>
      <c r="AH781" s="17">
        <v>0.49910650167826298</v>
      </c>
      <c r="AI781" s="17"/>
      <c r="AJ781" s="17">
        <v>0.424767005746711</v>
      </c>
      <c r="AK781" s="17">
        <v>0.44388110389004398</v>
      </c>
      <c r="AL781" s="17">
        <v>0.37879368740147401</v>
      </c>
      <c r="AM781" s="17">
        <v>0.34948832385923601</v>
      </c>
      <c r="AN781" s="17">
        <v>0.46697730824036499</v>
      </c>
      <c r="AO781" s="17"/>
      <c r="AP781" s="17">
        <v>0.43324758286265103</v>
      </c>
      <c r="AQ781" s="17">
        <v>0.44982051024028202</v>
      </c>
      <c r="AR781" s="17">
        <v>0.36813238912819901</v>
      </c>
      <c r="AS781" s="17"/>
      <c r="AT781" s="17">
        <v>0.44157923925029902</v>
      </c>
      <c r="AU781" s="17">
        <v>0.382640362616253</v>
      </c>
      <c r="AV781" s="17"/>
      <c r="AW781" s="17">
        <v>0.47773635046680402</v>
      </c>
      <c r="AX781" s="17">
        <v>0.405250119866155</v>
      </c>
    </row>
    <row r="782" spans="2:50" x14ac:dyDescent="0.35">
      <c r="B782" t="s">
        <v>93</v>
      </c>
      <c r="C782" s="17">
        <v>0.23240276756873399</v>
      </c>
      <c r="D782" s="17">
        <v>0.23679095884258899</v>
      </c>
      <c r="E782" s="17">
        <v>0.22919477401060601</v>
      </c>
      <c r="F782" s="17"/>
      <c r="G782" s="17">
        <v>0.20553302197478601</v>
      </c>
      <c r="H782" s="17">
        <v>0.22540975353256401</v>
      </c>
      <c r="I782" s="17">
        <v>0.23272681898064501</v>
      </c>
      <c r="J782" s="17">
        <v>0.24078828924048601</v>
      </c>
      <c r="K782" s="17">
        <v>0.247624615620778</v>
      </c>
      <c r="L782" s="17">
        <v>0.23288316301411099</v>
      </c>
      <c r="M782" s="17"/>
      <c r="N782" s="17">
        <v>0.25425039906930602</v>
      </c>
      <c r="O782" s="17">
        <v>0.206712228811054</v>
      </c>
      <c r="P782" s="17">
        <v>0.26543363383910101</v>
      </c>
      <c r="Q782" s="17">
        <v>0.20931510620386901</v>
      </c>
      <c r="R782" s="17"/>
      <c r="S782" s="17">
        <v>0.26415418512063799</v>
      </c>
      <c r="T782" s="17">
        <v>0.22323441218030601</v>
      </c>
      <c r="U782" s="17">
        <v>0.224641640473773</v>
      </c>
      <c r="V782" s="17">
        <v>0.20361215638628499</v>
      </c>
      <c r="W782" s="17">
        <v>0.20470092881952501</v>
      </c>
      <c r="X782" s="17">
        <v>0.25919922765258702</v>
      </c>
      <c r="Y782" s="17">
        <v>0.225777020663494</v>
      </c>
      <c r="Z782" s="17">
        <v>0.24563105790996501</v>
      </c>
      <c r="AA782" s="17">
        <v>0.23288471515273501</v>
      </c>
      <c r="AB782" s="17" t="s">
        <v>74</v>
      </c>
      <c r="AC782" s="17" t="s">
        <v>74</v>
      </c>
      <c r="AD782" s="17" t="s">
        <v>74</v>
      </c>
      <c r="AE782" s="17"/>
      <c r="AF782" s="17">
        <v>0.26686089636339699</v>
      </c>
      <c r="AG782" s="17">
        <v>0.230920837892889</v>
      </c>
      <c r="AH782" s="17">
        <v>0.17127403390816101</v>
      </c>
      <c r="AI782" s="17"/>
      <c r="AJ782" s="17">
        <v>0.29317232735704202</v>
      </c>
      <c r="AK782" s="17">
        <v>0.172633999594275</v>
      </c>
      <c r="AL782" s="17">
        <v>0.24492195227218999</v>
      </c>
      <c r="AM782" s="17">
        <v>0.31279792713412602</v>
      </c>
      <c r="AN782" s="17">
        <v>0.18202665041514099</v>
      </c>
      <c r="AO782" s="17"/>
      <c r="AP782" s="17">
        <v>0.30210877695417199</v>
      </c>
      <c r="AQ782" s="17">
        <v>0.194174986118263</v>
      </c>
      <c r="AR782" s="17">
        <v>0.21703948220900099</v>
      </c>
      <c r="AS782" s="17"/>
      <c r="AT782" s="17">
        <v>0.25517063295637799</v>
      </c>
      <c r="AU782" s="17">
        <v>0.18590094942530899</v>
      </c>
      <c r="AV782" s="17"/>
      <c r="AW782" s="17">
        <v>0.25667876932413802</v>
      </c>
      <c r="AX782" s="17">
        <v>0.22470591877165999</v>
      </c>
    </row>
    <row r="783" spans="2:50" x14ac:dyDescent="0.35">
      <c r="B783" t="s">
        <v>70</v>
      </c>
      <c r="C783" s="17">
        <v>6.0540736043534903E-2</v>
      </c>
      <c r="D783" s="17">
        <v>5.5675633760668003E-2</v>
      </c>
      <c r="E783" s="17">
        <v>6.5317778384914399E-2</v>
      </c>
      <c r="F783" s="17"/>
      <c r="G783" s="17">
        <v>3.3552118625131702E-2</v>
      </c>
      <c r="H783" s="17">
        <v>4.9926325764403402E-2</v>
      </c>
      <c r="I783" s="17">
        <v>4.9992456338614599E-2</v>
      </c>
      <c r="J783" s="17">
        <v>5.8111072475627301E-2</v>
      </c>
      <c r="K783" s="17">
        <v>9.2091995983753602E-2</v>
      </c>
      <c r="L783" s="17">
        <v>6.7950134513516697E-2</v>
      </c>
      <c r="M783" s="17"/>
      <c r="N783" s="17">
        <v>6.4709617215194096E-2</v>
      </c>
      <c r="O783" s="17">
        <v>5.4817564476622102E-2</v>
      </c>
      <c r="P783" s="17">
        <v>5.0848991447903703E-2</v>
      </c>
      <c r="Q783" s="17">
        <v>6.3609463881127704E-2</v>
      </c>
      <c r="R783" s="17"/>
      <c r="S783" s="17">
        <v>5.6479280596276098E-2</v>
      </c>
      <c r="T783" s="17">
        <v>7.7256978518339098E-2</v>
      </c>
      <c r="U783" s="17">
        <v>8.7381819347284395E-2</v>
      </c>
      <c r="V783" s="17">
        <v>7.4882780816634603E-2</v>
      </c>
      <c r="W783" s="17">
        <v>2.3776586548020898E-2</v>
      </c>
      <c r="X783" s="17">
        <v>4.8645661098422603E-2</v>
      </c>
      <c r="Y783" s="17">
        <v>9.4874715945652402E-2</v>
      </c>
      <c r="Z783" s="17">
        <v>3.5693192834662199E-2</v>
      </c>
      <c r="AA783" s="17">
        <v>2.8652734832411E-2</v>
      </c>
      <c r="AB783" s="17" t="s">
        <v>74</v>
      </c>
      <c r="AC783" s="17" t="s">
        <v>74</v>
      </c>
      <c r="AD783" s="17" t="s">
        <v>74</v>
      </c>
      <c r="AE783" s="17"/>
      <c r="AF783" s="17">
        <v>5.86946414849292E-2</v>
      </c>
      <c r="AG783" s="17">
        <v>6.7692975221361001E-2</v>
      </c>
      <c r="AH783" s="17">
        <v>3.5357772171641703E-2</v>
      </c>
      <c r="AI783" s="17"/>
      <c r="AJ783" s="17">
        <v>4.0293889828971599E-2</v>
      </c>
      <c r="AK783" s="17">
        <v>6.3174670927231905E-2</v>
      </c>
      <c r="AL783" s="17">
        <v>5.9818060159645303E-2</v>
      </c>
      <c r="AM783" s="17">
        <v>6.46628984296269E-2</v>
      </c>
      <c r="AN783" s="17">
        <v>6.9122426141075194E-2</v>
      </c>
      <c r="AO783" s="17"/>
      <c r="AP783" s="17">
        <v>2.6120557357298201E-2</v>
      </c>
      <c r="AQ783" s="17">
        <v>3.8068897617451997E-2</v>
      </c>
      <c r="AR783" s="17">
        <v>4.8599792123979503E-2</v>
      </c>
      <c r="AS783" s="17"/>
      <c r="AT783" s="17">
        <v>4.0455198318928097E-2</v>
      </c>
      <c r="AU783" s="17">
        <v>0.102912175613686</v>
      </c>
      <c r="AV783" s="17"/>
      <c r="AW783" s="17">
        <v>4.5986725231300998E-2</v>
      </c>
      <c r="AX783" s="17">
        <v>6.5155170567861201E-2</v>
      </c>
    </row>
    <row r="784" spans="2:50" x14ac:dyDescent="0.35">
      <c r="B784" t="s">
        <v>99</v>
      </c>
      <c r="C784" s="17">
        <v>8.7349446088420005E-2</v>
      </c>
      <c r="D784" s="17">
        <v>9.1793714862172096E-2</v>
      </c>
      <c r="E784" s="17">
        <v>8.3532740960059901E-2</v>
      </c>
      <c r="F784" s="17"/>
      <c r="G784" s="17">
        <v>0.14650741689284399</v>
      </c>
      <c r="H784" s="17">
        <v>0.101817111523443</v>
      </c>
      <c r="I784" s="17">
        <v>8.7022237272137301E-2</v>
      </c>
      <c r="J784" s="17">
        <v>7.8180848208857998E-2</v>
      </c>
      <c r="K784" s="17">
        <v>8.54641849520449E-2</v>
      </c>
      <c r="L784" s="17">
        <v>5.8409311769497901E-2</v>
      </c>
      <c r="M784" s="17"/>
      <c r="N784" s="17">
        <v>8.4935072747718193E-2</v>
      </c>
      <c r="O784" s="17">
        <v>0.100678577040828</v>
      </c>
      <c r="P784" s="17">
        <v>9.4642935889075394E-2</v>
      </c>
      <c r="Q784" s="17">
        <v>7.0784283743468401E-2</v>
      </c>
      <c r="R784" s="17"/>
      <c r="S784" s="17">
        <v>7.8667233054035807E-2</v>
      </c>
      <c r="T784" s="17">
        <v>7.3204172189692801E-2</v>
      </c>
      <c r="U784" s="17">
        <v>6.9830468941300197E-2</v>
      </c>
      <c r="V784" s="17">
        <v>0.13796119371327201</v>
      </c>
      <c r="W784" s="17">
        <v>6.1938925806252203E-2</v>
      </c>
      <c r="X784" s="17">
        <v>5.5494640114682699E-2</v>
      </c>
      <c r="Y784" s="17">
        <v>0.115069398072073</v>
      </c>
      <c r="Z784" s="17">
        <v>9.4132177338691794E-2</v>
      </c>
      <c r="AA784" s="17">
        <v>0.10555250506071399</v>
      </c>
      <c r="AB784" s="17" t="s">
        <v>74</v>
      </c>
      <c r="AC784" s="17" t="s">
        <v>74</v>
      </c>
      <c r="AD784" s="17" t="s">
        <v>74</v>
      </c>
      <c r="AE784" s="17"/>
      <c r="AF784" s="17">
        <v>8.5277601835827901E-2</v>
      </c>
      <c r="AG784" s="17">
        <v>6.9933152178912106E-2</v>
      </c>
      <c r="AH784" s="17">
        <v>0.124208634973451</v>
      </c>
      <c r="AI784" s="17"/>
      <c r="AJ784" s="17">
        <v>7.6502034654171797E-2</v>
      </c>
      <c r="AK784" s="17">
        <v>0.10922579288982801</v>
      </c>
      <c r="AL784" s="17">
        <v>3.0368665217198901E-2</v>
      </c>
      <c r="AM784" s="17">
        <v>8.8317536224360393E-2</v>
      </c>
      <c r="AN784" s="17">
        <v>0.10638269560870001</v>
      </c>
      <c r="AO784" s="17"/>
      <c r="AP784" s="17">
        <v>6.5528663293434194E-2</v>
      </c>
      <c r="AQ784" s="17">
        <v>0.113706809874581</v>
      </c>
      <c r="AR784" s="17">
        <v>8.57168319310746E-2</v>
      </c>
      <c r="AS784" s="17"/>
      <c r="AT784" s="17">
        <v>7.0529961993327103E-2</v>
      </c>
      <c r="AU784" s="17">
        <v>0.12301704700944301</v>
      </c>
      <c r="AV784" s="17"/>
      <c r="AW784" s="17">
        <v>7.9524920945272901E-2</v>
      </c>
      <c r="AX784" s="17">
        <v>8.9830257695804994E-2</v>
      </c>
    </row>
    <row r="785" spans="2:50" x14ac:dyDescent="0.35">
      <c r="B785" t="s">
        <v>98</v>
      </c>
      <c r="C785" s="17">
        <v>0.65510255323454303</v>
      </c>
      <c r="D785" s="17">
        <v>0.63782141823598804</v>
      </c>
      <c r="E785" s="17">
        <v>0.67143723294316604</v>
      </c>
      <c r="F785" s="17"/>
      <c r="G785" s="17">
        <v>0.57205144519071205</v>
      </c>
      <c r="H785" s="17">
        <v>0.687666112502204</v>
      </c>
      <c r="I785" s="17">
        <v>0.70824460896413</v>
      </c>
      <c r="J785" s="17">
        <v>0.66952775203363302</v>
      </c>
      <c r="K785" s="17">
        <v>0.63872825285073598</v>
      </c>
      <c r="L785" s="17">
        <v>0.63222252347516805</v>
      </c>
      <c r="M785" s="17"/>
      <c r="N785" s="17">
        <v>0.66745832564869401</v>
      </c>
      <c r="O785" s="17">
        <v>0.65154559482386598</v>
      </c>
      <c r="P785" s="17">
        <v>0.65724590518776904</v>
      </c>
      <c r="Q785" s="17">
        <v>0.64710945017553001</v>
      </c>
      <c r="R785" s="17"/>
      <c r="S785" s="17">
        <v>0.64569234480650195</v>
      </c>
      <c r="T785" s="17">
        <v>0.679330806234131</v>
      </c>
      <c r="U785" s="17">
        <v>0.55947366965050005</v>
      </c>
      <c r="V785" s="17">
        <v>0.59557856561382405</v>
      </c>
      <c r="W785" s="17">
        <v>0.70814298549092103</v>
      </c>
      <c r="X785" s="17">
        <v>0.75085032652987904</v>
      </c>
      <c r="Y785" s="17">
        <v>0.585249332181497</v>
      </c>
      <c r="Z785" s="17">
        <v>0.78857183175861101</v>
      </c>
      <c r="AA785" s="17">
        <v>0.65195870253905297</v>
      </c>
      <c r="AB785" s="17" t="s">
        <v>74</v>
      </c>
      <c r="AC785" s="17" t="s">
        <v>74</v>
      </c>
      <c r="AD785" s="17" t="s">
        <v>74</v>
      </c>
      <c r="AE785" s="17"/>
      <c r="AF785" s="17">
        <v>0.68437362699355797</v>
      </c>
      <c r="AG785" s="17">
        <v>0.64654282606541802</v>
      </c>
      <c r="AH785" s="17">
        <v>0.67038053558642396</v>
      </c>
      <c r="AI785" s="17"/>
      <c r="AJ785" s="17">
        <v>0.71793933310375302</v>
      </c>
      <c r="AK785" s="17">
        <v>0.61651510348431904</v>
      </c>
      <c r="AL785" s="17">
        <v>0.62371563967366395</v>
      </c>
      <c r="AM785" s="17">
        <v>0.66228625099336202</v>
      </c>
      <c r="AN785" s="17">
        <v>0.64900395865550597</v>
      </c>
      <c r="AO785" s="17"/>
      <c r="AP785" s="17">
        <v>0.73535635981682301</v>
      </c>
      <c r="AQ785" s="17">
        <v>0.64399549635854503</v>
      </c>
      <c r="AR785" s="17">
        <v>0.58517187133719994</v>
      </c>
      <c r="AS785" s="17"/>
      <c r="AT785" s="17">
        <v>0.69674987220667794</v>
      </c>
      <c r="AU785" s="17">
        <v>0.568541312041562</v>
      </c>
      <c r="AV785" s="17"/>
      <c r="AW785" s="17">
        <v>0.73441511979094198</v>
      </c>
      <c r="AX785" s="17">
        <v>0.62995603863781502</v>
      </c>
    </row>
    <row r="786" spans="2:50" x14ac:dyDescent="0.35">
      <c r="B786" t="s">
        <v>100</v>
      </c>
      <c r="C786" s="17">
        <v>0.56775310714612304</v>
      </c>
      <c r="D786" s="17">
        <v>0.54602770337381501</v>
      </c>
      <c r="E786" s="17">
        <v>0.58790449198310601</v>
      </c>
      <c r="F786" s="17"/>
      <c r="G786" s="17">
        <v>0.42554402829786903</v>
      </c>
      <c r="H786" s="17">
        <v>0.58584900097876103</v>
      </c>
      <c r="I786" s="17">
        <v>0.62122237169199301</v>
      </c>
      <c r="J786" s="17">
        <v>0.59134690382477495</v>
      </c>
      <c r="K786" s="17">
        <v>0.55326406789869098</v>
      </c>
      <c r="L786" s="17">
        <v>0.57381321170567001</v>
      </c>
      <c r="M786" s="17"/>
      <c r="N786" s="17">
        <v>0.58252325290097595</v>
      </c>
      <c r="O786" s="17">
        <v>0.55086701778303804</v>
      </c>
      <c r="P786" s="17">
        <v>0.56260296929869402</v>
      </c>
      <c r="Q786" s="17">
        <v>0.576325166432062</v>
      </c>
      <c r="R786" s="17"/>
      <c r="S786" s="17">
        <v>0.56702511175246695</v>
      </c>
      <c r="T786" s="17">
        <v>0.60612663404443801</v>
      </c>
      <c r="U786" s="17">
        <v>0.48964320070919998</v>
      </c>
      <c r="V786" s="17">
        <v>0.45761737190055202</v>
      </c>
      <c r="W786" s="17">
        <v>0.64620405968466799</v>
      </c>
      <c r="X786" s="17">
        <v>0.69535568641519596</v>
      </c>
      <c r="Y786" s="17">
        <v>0.47017993410942399</v>
      </c>
      <c r="Z786" s="17">
        <v>0.69443965441991895</v>
      </c>
      <c r="AA786" s="17">
        <v>0.54640619747833896</v>
      </c>
      <c r="AB786" s="17" t="s">
        <v>74</v>
      </c>
      <c r="AC786" s="17" t="s">
        <v>74</v>
      </c>
      <c r="AD786" s="17" t="s">
        <v>74</v>
      </c>
      <c r="AE786" s="17"/>
      <c r="AF786" s="17">
        <v>0.59909602515772997</v>
      </c>
      <c r="AG786" s="17">
        <v>0.57660967388650597</v>
      </c>
      <c r="AH786" s="17">
        <v>0.54617190061297305</v>
      </c>
      <c r="AI786" s="17"/>
      <c r="AJ786" s="17">
        <v>0.64143729844958097</v>
      </c>
      <c r="AK786" s="17">
        <v>0.507289310594492</v>
      </c>
      <c r="AL786" s="17">
        <v>0.593346974456465</v>
      </c>
      <c r="AM786" s="17">
        <v>0.57396871476900202</v>
      </c>
      <c r="AN786" s="17">
        <v>0.54262126304680502</v>
      </c>
      <c r="AO786" s="17"/>
      <c r="AP786" s="17">
        <v>0.66982769652338903</v>
      </c>
      <c r="AQ786" s="17">
        <v>0.53028868648396399</v>
      </c>
      <c r="AR786" s="17">
        <v>0.49945503940612501</v>
      </c>
      <c r="AS786" s="17"/>
      <c r="AT786" s="17">
        <v>0.62621991021335</v>
      </c>
      <c r="AU786" s="17">
        <v>0.445524265032119</v>
      </c>
      <c r="AV786" s="17"/>
      <c r="AW786" s="17">
        <v>0.65489019884566901</v>
      </c>
      <c r="AX786" s="17">
        <v>0.54012578094201003</v>
      </c>
    </row>
    <row r="787" spans="2:50" x14ac:dyDescent="0.35">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row>
    <row r="788" spans="2:50" x14ac:dyDescent="0.35">
      <c r="B788" s="6" t="s">
        <v>363</v>
      </c>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row>
    <row r="789" spans="2:50" x14ac:dyDescent="0.35">
      <c r="B789" s="24" t="s">
        <v>76</v>
      </c>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row>
    <row r="790" spans="2:50" x14ac:dyDescent="0.35">
      <c r="B790" t="s">
        <v>97</v>
      </c>
      <c r="C790" s="17">
        <v>4.6766923881353901E-2</v>
      </c>
      <c r="D790" s="17">
        <v>3.9775067083564097E-2</v>
      </c>
      <c r="E790" s="17">
        <v>5.3477896911351797E-2</v>
      </c>
      <c r="F790" s="17"/>
      <c r="G790" s="17">
        <v>4.3826491679049603E-2</v>
      </c>
      <c r="H790" s="17">
        <v>6.8884984941390601E-2</v>
      </c>
      <c r="I790" s="17">
        <v>5.7419199482858702E-2</v>
      </c>
      <c r="J790" s="17">
        <v>4.9964799123430402E-2</v>
      </c>
      <c r="K790" s="17">
        <v>5.6926064643817803E-2</v>
      </c>
      <c r="L790" s="17">
        <v>1.53039530716997E-2</v>
      </c>
      <c r="M790" s="17"/>
      <c r="N790" s="17">
        <v>4.3108798136834499E-2</v>
      </c>
      <c r="O790" s="17">
        <v>4.9152856469382E-2</v>
      </c>
      <c r="P790" s="17">
        <v>5.8110966904494098E-2</v>
      </c>
      <c r="Q790" s="17">
        <v>3.4894507274302898E-2</v>
      </c>
      <c r="R790" s="17"/>
      <c r="S790" s="17">
        <v>4.5611730213181698E-2</v>
      </c>
      <c r="T790" s="17">
        <v>4.3542487316066601E-2</v>
      </c>
      <c r="U790" s="17">
        <v>3.9131591648806002E-2</v>
      </c>
      <c r="V790" s="17">
        <v>6.7976378603034598E-2</v>
      </c>
      <c r="W790" s="17">
        <v>2.99666668987493E-2</v>
      </c>
      <c r="X790" s="17">
        <v>4.8367597159301598E-2</v>
      </c>
      <c r="Y790" s="17">
        <v>4.8000217121818498E-2</v>
      </c>
      <c r="Z790" s="17">
        <v>3.07285706656901E-2</v>
      </c>
      <c r="AA790" s="17">
        <v>5.5155039579776903E-2</v>
      </c>
      <c r="AB790" s="17" t="s">
        <v>74</v>
      </c>
      <c r="AC790" s="17" t="s">
        <v>74</v>
      </c>
      <c r="AD790" s="17" t="s">
        <v>74</v>
      </c>
      <c r="AE790" s="17"/>
      <c r="AF790" s="17">
        <v>6.3532552155795993E-2</v>
      </c>
      <c r="AG790" s="17">
        <v>4.15167696516806E-2</v>
      </c>
      <c r="AH790" s="17">
        <v>2.13731320091862E-2</v>
      </c>
      <c r="AI790" s="17"/>
      <c r="AJ790" s="17">
        <v>3.6798746253868503E-2</v>
      </c>
      <c r="AK790" s="17">
        <v>6.6903800335970501E-2</v>
      </c>
      <c r="AL790" s="17">
        <v>9.1060788757880897E-3</v>
      </c>
      <c r="AM790" s="17">
        <v>0</v>
      </c>
      <c r="AN790" s="17">
        <v>4.3661901992660998E-2</v>
      </c>
      <c r="AO790" s="17"/>
      <c r="AP790" s="17">
        <v>4.5218440264372203E-2</v>
      </c>
      <c r="AQ790" s="17">
        <v>5.7441909324884403E-2</v>
      </c>
      <c r="AR790" s="17">
        <v>3.3910572777017603E-2</v>
      </c>
      <c r="AS790" s="17"/>
      <c r="AT790" s="17">
        <v>4.7700837973284102E-2</v>
      </c>
      <c r="AU790" s="17">
        <v>4.2639053701136201E-2</v>
      </c>
      <c r="AV790" s="17"/>
      <c r="AW790" s="17">
        <v>6.8042563592685998E-2</v>
      </c>
      <c r="AX790" s="17">
        <v>4.0021357475111201E-2</v>
      </c>
    </row>
    <row r="791" spans="2:50" x14ac:dyDescent="0.35">
      <c r="B791" t="s">
        <v>96</v>
      </c>
      <c r="C791" s="17">
        <v>0.14178862097794601</v>
      </c>
      <c r="D791" s="17">
        <v>0.117385739170525</v>
      </c>
      <c r="E791" s="17">
        <v>0.161293632883595</v>
      </c>
      <c r="F791" s="17"/>
      <c r="G791" s="17">
        <v>9.3986072323758704E-2</v>
      </c>
      <c r="H791" s="17">
        <v>0.11813990813874201</v>
      </c>
      <c r="I791" s="17">
        <v>0.136081588788385</v>
      </c>
      <c r="J791" s="17">
        <v>0.143329427955524</v>
      </c>
      <c r="K791" s="17">
        <v>0.141724838234738</v>
      </c>
      <c r="L791" s="17">
        <v>0.183351467358078</v>
      </c>
      <c r="M791" s="17"/>
      <c r="N791" s="17">
        <v>0.13774285076921</v>
      </c>
      <c r="O791" s="17">
        <v>0.12922740413995501</v>
      </c>
      <c r="P791" s="17">
        <v>0.13012285739915899</v>
      </c>
      <c r="Q791" s="17">
        <v>0.16675901885598399</v>
      </c>
      <c r="R791" s="17"/>
      <c r="S791" s="17">
        <v>0.104665128318898</v>
      </c>
      <c r="T791" s="17">
        <v>0.13086198769770399</v>
      </c>
      <c r="U791" s="17">
        <v>0.18639744943237499</v>
      </c>
      <c r="V791" s="17">
        <v>0.200760788875219</v>
      </c>
      <c r="W791" s="17">
        <v>0.19100136700017201</v>
      </c>
      <c r="X791" s="17">
        <v>4.4378310528594499E-2</v>
      </c>
      <c r="Y791" s="17">
        <v>0.13206349890437799</v>
      </c>
      <c r="Z791" s="17">
        <v>0.23260729707369299</v>
      </c>
      <c r="AA791" s="17">
        <v>0.13462200230872001</v>
      </c>
      <c r="AB791" s="17" t="s">
        <v>74</v>
      </c>
      <c r="AC791" s="17" t="s">
        <v>74</v>
      </c>
      <c r="AD791" s="17" t="s">
        <v>74</v>
      </c>
      <c r="AE791" s="17"/>
      <c r="AF791" s="17">
        <v>0.121018217187794</v>
      </c>
      <c r="AG791" s="17">
        <v>0.16913203611425401</v>
      </c>
      <c r="AH791" s="17">
        <v>0.117608050748976</v>
      </c>
      <c r="AI791" s="17"/>
      <c r="AJ791" s="17">
        <v>0.13565307081115899</v>
      </c>
      <c r="AK791" s="17">
        <v>0.177280347596175</v>
      </c>
      <c r="AL791" s="17">
        <v>0.124156888606177</v>
      </c>
      <c r="AM791" s="17">
        <v>0</v>
      </c>
      <c r="AN791" s="17">
        <v>9.5452632896231904E-2</v>
      </c>
      <c r="AO791" s="17"/>
      <c r="AP791" s="17">
        <v>0.148057076349769</v>
      </c>
      <c r="AQ791" s="17">
        <v>0.167209694218623</v>
      </c>
      <c r="AR791" s="17">
        <v>5.35565155291398E-2</v>
      </c>
      <c r="AS791" s="17"/>
      <c r="AT791" s="17">
        <v>0.14612678428595199</v>
      </c>
      <c r="AU791" s="17">
        <v>0.13342319586252899</v>
      </c>
      <c r="AV791" s="17"/>
      <c r="AW791" s="17">
        <v>0.106205377994044</v>
      </c>
      <c r="AX791" s="17">
        <v>0.153070496952258</v>
      </c>
    </row>
    <row r="792" spans="2:50" x14ac:dyDescent="0.35">
      <c r="B792" t="s">
        <v>95</v>
      </c>
      <c r="C792" s="17">
        <v>0.23502343875247</v>
      </c>
      <c r="D792" s="17">
        <v>0.21659078148628499</v>
      </c>
      <c r="E792" s="17">
        <v>0.25314412733618902</v>
      </c>
      <c r="F792" s="17"/>
      <c r="G792" s="17">
        <v>0.28356581615635901</v>
      </c>
      <c r="H792" s="17">
        <v>0.233969939469968</v>
      </c>
      <c r="I792" s="17">
        <v>0.173715880914177</v>
      </c>
      <c r="J792" s="17">
        <v>0.21991677192312101</v>
      </c>
      <c r="K792" s="17">
        <v>0.25312934326703701</v>
      </c>
      <c r="L792" s="17">
        <v>0.255533320875512</v>
      </c>
      <c r="M792" s="17"/>
      <c r="N792" s="17">
        <v>0.19067966622127899</v>
      </c>
      <c r="O792" s="17">
        <v>0.226937930433391</v>
      </c>
      <c r="P792" s="17">
        <v>0.24790912265481199</v>
      </c>
      <c r="Q792" s="17">
        <v>0.28258222526465898</v>
      </c>
      <c r="R792" s="17"/>
      <c r="S792" s="17">
        <v>0.20755532849134001</v>
      </c>
      <c r="T792" s="17">
        <v>0.207859383304316</v>
      </c>
      <c r="U792" s="17">
        <v>0.299696172630115</v>
      </c>
      <c r="V792" s="17">
        <v>0.26167537334696001</v>
      </c>
      <c r="W792" s="17">
        <v>0.15930625288654801</v>
      </c>
      <c r="X792" s="17">
        <v>0.20442983931083999</v>
      </c>
      <c r="Y792" s="17">
        <v>0.266525677541191</v>
      </c>
      <c r="Z792" s="17">
        <v>0.21090456941705801</v>
      </c>
      <c r="AA792" s="17">
        <v>0.28894842975089202</v>
      </c>
      <c r="AB792" s="17" t="s">
        <v>74</v>
      </c>
      <c r="AC792" s="17" t="s">
        <v>74</v>
      </c>
      <c r="AD792" s="17" t="s">
        <v>74</v>
      </c>
      <c r="AE792" s="17"/>
      <c r="AF792" s="17">
        <v>0.21514359580855799</v>
      </c>
      <c r="AG792" s="17">
        <v>0.215888044188637</v>
      </c>
      <c r="AH792" s="17">
        <v>0.34491855867153698</v>
      </c>
      <c r="AI792" s="17"/>
      <c r="AJ792" s="17">
        <v>0.21486491166025301</v>
      </c>
      <c r="AK792" s="17">
        <v>0.222224521978413</v>
      </c>
      <c r="AL792" s="17">
        <v>0.22095869774794799</v>
      </c>
      <c r="AM792" s="17">
        <v>0.13642448750727701</v>
      </c>
      <c r="AN792" s="17">
        <v>0.33230587917964</v>
      </c>
      <c r="AO792" s="17"/>
      <c r="AP792" s="17">
        <v>0.17171078847631099</v>
      </c>
      <c r="AQ792" s="17">
        <v>0.21820650166097999</v>
      </c>
      <c r="AR792" s="17">
        <v>0.39076726387823801</v>
      </c>
      <c r="AS792" s="17"/>
      <c r="AT792" s="17">
        <v>0.24229538075563201</v>
      </c>
      <c r="AU792" s="17">
        <v>0.220987243375177</v>
      </c>
      <c r="AV792" s="17"/>
      <c r="AW792" s="17">
        <v>0.17878473839532499</v>
      </c>
      <c r="AX792" s="17">
        <v>0.25285424868378498</v>
      </c>
    </row>
    <row r="793" spans="2:50" x14ac:dyDescent="0.35">
      <c r="B793" t="s">
        <v>94</v>
      </c>
      <c r="C793" s="17">
        <v>0.34908733755431198</v>
      </c>
      <c r="D793" s="17">
        <v>0.384954612209917</v>
      </c>
      <c r="E793" s="17">
        <v>0.31691994206614599</v>
      </c>
      <c r="F793" s="17"/>
      <c r="G793" s="17">
        <v>0.40098923906440598</v>
      </c>
      <c r="H793" s="17">
        <v>0.34850915976949198</v>
      </c>
      <c r="I793" s="17">
        <v>0.36669007551467803</v>
      </c>
      <c r="J793" s="17">
        <v>0.38827115911745402</v>
      </c>
      <c r="K793" s="17">
        <v>0.31267277079625799</v>
      </c>
      <c r="L793" s="17">
        <v>0.31059853757878397</v>
      </c>
      <c r="M793" s="17"/>
      <c r="N793" s="17">
        <v>0.379827476505398</v>
      </c>
      <c r="O793" s="17">
        <v>0.40212873157280099</v>
      </c>
      <c r="P793" s="17">
        <v>0.31455597535505297</v>
      </c>
      <c r="Q793" s="17">
        <v>0.29553301836434798</v>
      </c>
      <c r="R793" s="17"/>
      <c r="S793" s="17">
        <v>0.38078871719445001</v>
      </c>
      <c r="T793" s="17">
        <v>0.396901842527565</v>
      </c>
      <c r="U793" s="17">
        <v>0.26384172876060102</v>
      </c>
      <c r="V793" s="17">
        <v>0.29064644070492601</v>
      </c>
      <c r="W793" s="17">
        <v>0.35069127832889002</v>
      </c>
      <c r="X793" s="17">
        <v>0.47922044544763098</v>
      </c>
      <c r="Y793" s="17">
        <v>0.30247207352316002</v>
      </c>
      <c r="Z793" s="17">
        <v>0.35023435522319102</v>
      </c>
      <c r="AA793" s="17">
        <v>0.29608365071828002</v>
      </c>
      <c r="AB793" s="17" t="s">
        <v>74</v>
      </c>
      <c r="AC793" s="17" t="s">
        <v>74</v>
      </c>
      <c r="AD793" s="17" t="s">
        <v>74</v>
      </c>
      <c r="AE793" s="17"/>
      <c r="AF793" s="17">
        <v>0.36994918984838099</v>
      </c>
      <c r="AG793" s="17">
        <v>0.33328559802508101</v>
      </c>
      <c r="AH793" s="17">
        <v>0.31625205842541698</v>
      </c>
      <c r="AI793" s="17"/>
      <c r="AJ793" s="17">
        <v>0.37841678004827201</v>
      </c>
      <c r="AK793" s="17">
        <v>0.33525679091125998</v>
      </c>
      <c r="AL793" s="17">
        <v>0.37872797910193101</v>
      </c>
      <c r="AM793" s="17">
        <v>0.40992783830352097</v>
      </c>
      <c r="AN793" s="17">
        <v>0.29000150729287599</v>
      </c>
      <c r="AO793" s="17"/>
      <c r="AP793" s="17">
        <v>0.409404762730394</v>
      </c>
      <c r="AQ793" s="17">
        <v>0.34880712645409201</v>
      </c>
      <c r="AR793" s="17">
        <v>0.28611996889867902</v>
      </c>
      <c r="AS793" s="17"/>
      <c r="AT793" s="17">
        <v>0.34374648434558502</v>
      </c>
      <c r="AU793" s="17">
        <v>0.36204450169185598</v>
      </c>
      <c r="AV793" s="17"/>
      <c r="AW793" s="17">
        <v>0.402496250264825</v>
      </c>
      <c r="AX793" s="17">
        <v>0.33215372840026602</v>
      </c>
    </row>
    <row r="794" spans="2:50" x14ac:dyDescent="0.35">
      <c r="B794" t="s">
        <v>93</v>
      </c>
      <c r="C794" s="17">
        <v>0.162050284691132</v>
      </c>
      <c r="D794" s="17">
        <v>0.188974689216723</v>
      </c>
      <c r="E794" s="17">
        <v>0.13751973475983501</v>
      </c>
      <c r="F794" s="17"/>
      <c r="G794" s="17">
        <v>0.135872949372496</v>
      </c>
      <c r="H794" s="17">
        <v>0.17148083018266499</v>
      </c>
      <c r="I794" s="17">
        <v>0.234486951597522</v>
      </c>
      <c r="J794" s="17">
        <v>0.14230412608528401</v>
      </c>
      <c r="K794" s="17">
        <v>0.15222197328134199</v>
      </c>
      <c r="L794" s="17">
        <v>0.13699459525719401</v>
      </c>
      <c r="M794" s="17"/>
      <c r="N794" s="17">
        <v>0.164590338940862</v>
      </c>
      <c r="O794" s="17">
        <v>0.13442112294483299</v>
      </c>
      <c r="P794" s="17">
        <v>0.201897742460381</v>
      </c>
      <c r="Q794" s="17">
        <v>0.154918218029135</v>
      </c>
      <c r="R794" s="17"/>
      <c r="S794" s="17">
        <v>0.19953765228794201</v>
      </c>
      <c r="T794" s="17">
        <v>0.15282717696930401</v>
      </c>
      <c r="U794" s="17">
        <v>8.92749036764518E-2</v>
      </c>
      <c r="V794" s="17">
        <v>0.108779677592534</v>
      </c>
      <c r="W794" s="17">
        <v>0.24525784833761899</v>
      </c>
      <c r="X794" s="17">
        <v>0.15416308435957299</v>
      </c>
      <c r="Y794" s="17">
        <v>0.16468427015708401</v>
      </c>
      <c r="Z794" s="17">
        <v>0.13245787822048199</v>
      </c>
      <c r="AA794" s="17">
        <v>0.19094284706491399</v>
      </c>
      <c r="AB794" s="17" t="s">
        <v>74</v>
      </c>
      <c r="AC794" s="17" t="s">
        <v>74</v>
      </c>
      <c r="AD794" s="17" t="s">
        <v>74</v>
      </c>
      <c r="AE794" s="17"/>
      <c r="AF794" s="17">
        <v>0.16936443131276499</v>
      </c>
      <c r="AG794" s="17">
        <v>0.16428989473578801</v>
      </c>
      <c r="AH794" s="17">
        <v>0.158144586906839</v>
      </c>
      <c r="AI794" s="17"/>
      <c r="AJ794" s="17">
        <v>0.18949171397718001</v>
      </c>
      <c r="AK794" s="17">
        <v>0.14080903964177399</v>
      </c>
      <c r="AL794" s="17">
        <v>0.168842939822206</v>
      </c>
      <c r="AM794" s="17">
        <v>0.23764297998214401</v>
      </c>
      <c r="AN794" s="17">
        <v>0.14910629279566201</v>
      </c>
      <c r="AO794" s="17"/>
      <c r="AP794" s="17">
        <v>0.19230510186382399</v>
      </c>
      <c r="AQ794" s="17">
        <v>0.15250840175456201</v>
      </c>
      <c r="AR794" s="17">
        <v>0.18785282206253801</v>
      </c>
      <c r="AS794" s="17"/>
      <c r="AT794" s="17">
        <v>0.17325658460625601</v>
      </c>
      <c r="AU794" s="17">
        <v>0.13673720728577601</v>
      </c>
      <c r="AV794" s="17"/>
      <c r="AW794" s="17">
        <v>0.20004655266429999</v>
      </c>
      <c r="AX794" s="17">
        <v>0.15000334498544299</v>
      </c>
    </row>
    <row r="795" spans="2:50" x14ac:dyDescent="0.35">
      <c r="B795" t="s">
        <v>70</v>
      </c>
      <c r="C795" s="17">
        <v>6.5283394142786E-2</v>
      </c>
      <c r="D795" s="17">
        <v>5.2319110832986203E-2</v>
      </c>
      <c r="E795" s="17">
        <v>7.7644666042883004E-2</v>
      </c>
      <c r="F795" s="17"/>
      <c r="G795" s="17">
        <v>4.1759431403930299E-2</v>
      </c>
      <c r="H795" s="17">
        <v>5.90151774977428E-2</v>
      </c>
      <c r="I795" s="17">
        <v>3.1606303702380302E-2</v>
      </c>
      <c r="J795" s="17">
        <v>5.6213715795185297E-2</v>
      </c>
      <c r="K795" s="17">
        <v>8.3325009776806402E-2</v>
      </c>
      <c r="L795" s="17">
        <v>9.8218125858732006E-2</v>
      </c>
      <c r="M795" s="17"/>
      <c r="N795" s="17">
        <v>8.4050869426418096E-2</v>
      </c>
      <c r="O795" s="17">
        <v>5.8131954439637597E-2</v>
      </c>
      <c r="P795" s="17">
        <v>4.7403335226099803E-2</v>
      </c>
      <c r="Q795" s="17">
        <v>6.5313012211569793E-2</v>
      </c>
      <c r="R795" s="17"/>
      <c r="S795" s="17">
        <v>6.1841443494188401E-2</v>
      </c>
      <c r="T795" s="17">
        <v>6.8007122185044497E-2</v>
      </c>
      <c r="U795" s="17">
        <v>0.121658153851652</v>
      </c>
      <c r="V795" s="17">
        <v>7.0161340877325798E-2</v>
      </c>
      <c r="W795" s="17">
        <v>2.3776586548020898E-2</v>
      </c>
      <c r="X795" s="17">
        <v>6.9440723194059806E-2</v>
      </c>
      <c r="Y795" s="17">
        <v>8.6254262752368999E-2</v>
      </c>
      <c r="Z795" s="17">
        <v>4.30673293998865E-2</v>
      </c>
      <c r="AA795" s="17">
        <v>3.4248030577416898E-2</v>
      </c>
      <c r="AB795" s="17" t="s">
        <v>74</v>
      </c>
      <c r="AC795" s="17" t="s">
        <v>74</v>
      </c>
      <c r="AD795" s="17" t="s">
        <v>74</v>
      </c>
      <c r="AE795" s="17"/>
      <c r="AF795" s="17">
        <v>6.0992013686706002E-2</v>
      </c>
      <c r="AG795" s="17">
        <v>7.5887657284560206E-2</v>
      </c>
      <c r="AH795" s="17">
        <v>4.1703613238044501E-2</v>
      </c>
      <c r="AI795" s="17"/>
      <c r="AJ795" s="17">
        <v>4.4774777249266901E-2</v>
      </c>
      <c r="AK795" s="17">
        <v>5.7525499536407003E-2</v>
      </c>
      <c r="AL795" s="17">
        <v>9.8207415845949303E-2</v>
      </c>
      <c r="AM795" s="17">
        <v>0.21600469420705801</v>
      </c>
      <c r="AN795" s="17">
        <v>8.9471785842928794E-2</v>
      </c>
      <c r="AO795" s="17"/>
      <c r="AP795" s="17">
        <v>3.3303830315329699E-2</v>
      </c>
      <c r="AQ795" s="17">
        <v>5.58263665868583E-2</v>
      </c>
      <c r="AR795" s="17">
        <v>4.7792856854387E-2</v>
      </c>
      <c r="AS795" s="17"/>
      <c r="AT795" s="17">
        <v>4.6873928033290699E-2</v>
      </c>
      <c r="AU795" s="17">
        <v>0.104168798083526</v>
      </c>
      <c r="AV795" s="17"/>
      <c r="AW795" s="17">
        <v>4.4424517088820899E-2</v>
      </c>
      <c r="AX795" s="17">
        <v>7.18968235031371E-2</v>
      </c>
    </row>
    <row r="796" spans="2:50" x14ac:dyDescent="0.35">
      <c r="B796" t="s">
        <v>99</v>
      </c>
      <c r="C796" s="17">
        <v>0.18855554485930001</v>
      </c>
      <c r="D796" s="17">
        <v>0.15716080625408901</v>
      </c>
      <c r="E796" s="17">
        <v>0.21477152979494599</v>
      </c>
      <c r="F796" s="17"/>
      <c r="G796" s="17">
        <v>0.137812564002808</v>
      </c>
      <c r="H796" s="17">
        <v>0.18702489308013201</v>
      </c>
      <c r="I796" s="17">
        <v>0.19350078827124301</v>
      </c>
      <c r="J796" s="17">
        <v>0.19329422707895499</v>
      </c>
      <c r="K796" s="17">
        <v>0.198650902878556</v>
      </c>
      <c r="L796" s="17">
        <v>0.19865542042977799</v>
      </c>
      <c r="M796" s="17"/>
      <c r="N796" s="17">
        <v>0.18085164890604399</v>
      </c>
      <c r="O796" s="17">
        <v>0.17838026060933701</v>
      </c>
      <c r="P796" s="17">
        <v>0.18823382430365301</v>
      </c>
      <c r="Q796" s="17">
        <v>0.201653526130287</v>
      </c>
      <c r="R796" s="17"/>
      <c r="S796" s="17">
        <v>0.15027685853208</v>
      </c>
      <c r="T796" s="17">
        <v>0.17440447501376999</v>
      </c>
      <c r="U796" s="17">
        <v>0.22552904108118099</v>
      </c>
      <c r="V796" s="17">
        <v>0.26873716747825299</v>
      </c>
      <c r="W796" s="17">
        <v>0.220968033898921</v>
      </c>
      <c r="X796" s="17">
        <v>9.2745907687896006E-2</v>
      </c>
      <c r="Y796" s="17">
        <v>0.180063716026196</v>
      </c>
      <c r="Z796" s="17">
        <v>0.263335867739384</v>
      </c>
      <c r="AA796" s="17">
        <v>0.18977704188849701</v>
      </c>
      <c r="AB796" s="17" t="s">
        <v>74</v>
      </c>
      <c r="AC796" s="17" t="s">
        <v>74</v>
      </c>
      <c r="AD796" s="17" t="s">
        <v>74</v>
      </c>
      <c r="AE796" s="17"/>
      <c r="AF796" s="17">
        <v>0.18455076934358999</v>
      </c>
      <c r="AG796" s="17">
        <v>0.210648805765935</v>
      </c>
      <c r="AH796" s="17">
        <v>0.13898118275816301</v>
      </c>
      <c r="AI796" s="17"/>
      <c r="AJ796" s="17">
        <v>0.17245181706502799</v>
      </c>
      <c r="AK796" s="17">
        <v>0.24418414793214499</v>
      </c>
      <c r="AL796" s="17">
        <v>0.133262967481966</v>
      </c>
      <c r="AM796" s="17">
        <v>0</v>
      </c>
      <c r="AN796" s="17">
        <v>0.139114534888893</v>
      </c>
      <c r="AO796" s="17"/>
      <c r="AP796" s="17">
        <v>0.193275516614141</v>
      </c>
      <c r="AQ796" s="17">
        <v>0.22465160354350699</v>
      </c>
      <c r="AR796" s="17">
        <v>8.7467088306157306E-2</v>
      </c>
      <c r="AS796" s="17"/>
      <c r="AT796" s="17">
        <v>0.193827622259236</v>
      </c>
      <c r="AU796" s="17">
        <v>0.17606224956366501</v>
      </c>
      <c r="AV796" s="17"/>
      <c r="AW796" s="17">
        <v>0.17424794158672999</v>
      </c>
      <c r="AX796" s="17">
        <v>0.19309185442736901</v>
      </c>
    </row>
    <row r="797" spans="2:50" x14ac:dyDescent="0.35">
      <c r="B797" t="s">
        <v>98</v>
      </c>
      <c r="C797" s="17">
        <v>0.51113762224544401</v>
      </c>
      <c r="D797" s="17">
        <v>0.57392930142664</v>
      </c>
      <c r="E797" s="17">
        <v>0.45443967682598102</v>
      </c>
      <c r="F797" s="17"/>
      <c r="G797" s="17">
        <v>0.53686218843690203</v>
      </c>
      <c r="H797" s="17">
        <v>0.51998998995215695</v>
      </c>
      <c r="I797" s="17">
        <v>0.601177027112199</v>
      </c>
      <c r="J797" s="17">
        <v>0.530575285202739</v>
      </c>
      <c r="K797" s="17">
        <v>0.46489474407760101</v>
      </c>
      <c r="L797" s="17">
        <v>0.44759313283597801</v>
      </c>
      <c r="M797" s="17"/>
      <c r="N797" s="17">
        <v>0.544417815446259</v>
      </c>
      <c r="O797" s="17">
        <v>0.53654985451763504</v>
      </c>
      <c r="P797" s="17">
        <v>0.51645371781543403</v>
      </c>
      <c r="Q797" s="17">
        <v>0.450451236393484</v>
      </c>
      <c r="R797" s="17"/>
      <c r="S797" s="17">
        <v>0.58032636948239202</v>
      </c>
      <c r="T797" s="17">
        <v>0.54972901949686903</v>
      </c>
      <c r="U797" s="17">
        <v>0.35311663243705299</v>
      </c>
      <c r="V797" s="17">
        <v>0.399426118297461</v>
      </c>
      <c r="W797" s="17">
        <v>0.59594912666651001</v>
      </c>
      <c r="X797" s="17">
        <v>0.63338352980720403</v>
      </c>
      <c r="Y797" s="17">
        <v>0.467156343680244</v>
      </c>
      <c r="Z797" s="17">
        <v>0.48269223344367201</v>
      </c>
      <c r="AA797" s="17">
        <v>0.48702649778319301</v>
      </c>
      <c r="AB797" s="17" t="s">
        <v>74</v>
      </c>
      <c r="AC797" s="17" t="s">
        <v>74</v>
      </c>
      <c r="AD797" s="17" t="s">
        <v>74</v>
      </c>
      <c r="AE797" s="17"/>
      <c r="AF797" s="17">
        <v>0.53931362116114601</v>
      </c>
      <c r="AG797" s="17">
        <v>0.49757549276086799</v>
      </c>
      <c r="AH797" s="17">
        <v>0.47439664533225601</v>
      </c>
      <c r="AI797" s="17"/>
      <c r="AJ797" s="17">
        <v>0.56790849402545196</v>
      </c>
      <c r="AK797" s="17">
        <v>0.47606583055303398</v>
      </c>
      <c r="AL797" s="17">
        <v>0.54757091892413701</v>
      </c>
      <c r="AM797" s="17">
        <v>0.64757081828566498</v>
      </c>
      <c r="AN797" s="17">
        <v>0.439107800088538</v>
      </c>
      <c r="AO797" s="17"/>
      <c r="AP797" s="17">
        <v>0.60170986459421805</v>
      </c>
      <c r="AQ797" s="17">
        <v>0.50131552820865399</v>
      </c>
      <c r="AR797" s="17">
        <v>0.47397279096121703</v>
      </c>
      <c r="AS797" s="17"/>
      <c r="AT797" s="17">
        <v>0.517003068951841</v>
      </c>
      <c r="AU797" s="17">
        <v>0.49878170897763202</v>
      </c>
      <c r="AV797" s="17"/>
      <c r="AW797" s="17">
        <v>0.60254280292912499</v>
      </c>
      <c r="AX797" s="17">
        <v>0.48215707338570901</v>
      </c>
    </row>
    <row r="798" spans="2:50" x14ac:dyDescent="0.35">
      <c r="B798" t="s">
        <v>100</v>
      </c>
      <c r="C798" s="17">
        <v>0.32258207738614397</v>
      </c>
      <c r="D798" s="17">
        <v>0.41676849517255099</v>
      </c>
      <c r="E798" s="17">
        <v>0.23966814703103501</v>
      </c>
      <c r="F798" s="17"/>
      <c r="G798" s="17">
        <v>0.39904962443409397</v>
      </c>
      <c r="H798" s="17">
        <v>0.33296509687202502</v>
      </c>
      <c r="I798" s="17">
        <v>0.407676238840956</v>
      </c>
      <c r="J798" s="17">
        <v>0.33728105812378401</v>
      </c>
      <c r="K798" s="17">
        <v>0.26624384119904498</v>
      </c>
      <c r="L798" s="17">
        <v>0.2489377124062</v>
      </c>
      <c r="M798" s="17"/>
      <c r="N798" s="17">
        <v>0.36356616654021501</v>
      </c>
      <c r="O798" s="17">
        <v>0.358169593908298</v>
      </c>
      <c r="P798" s="17">
        <v>0.32821989351178099</v>
      </c>
      <c r="Q798" s="17">
        <v>0.248797710263196</v>
      </c>
      <c r="R798" s="17"/>
      <c r="S798" s="17">
        <v>0.43004951095031202</v>
      </c>
      <c r="T798" s="17">
        <v>0.37532454448309899</v>
      </c>
      <c r="U798" s="17">
        <v>0.127587591355872</v>
      </c>
      <c r="V798" s="17">
        <v>0.13068895081920701</v>
      </c>
      <c r="W798" s="17">
        <v>0.37498109276758901</v>
      </c>
      <c r="X798" s="17">
        <v>0.54063762211930799</v>
      </c>
      <c r="Y798" s="17">
        <v>0.28709262765404803</v>
      </c>
      <c r="Z798" s="17">
        <v>0.21935636570428901</v>
      </c>
      <c r="AA798" s="17">
        <v>0.29724945589469598</v>
      </c>
      <c r="AB798" s="17" t="s">
        <v>74</v>
      </c>
      <c r="AC798" s="17" t="s">
        <v>74</v>
      </c>
      <c r="AD798" s="17" t="s">
        <v>74</v>
      </c>
      <c r="AE798" s="17"/>
      <c r="AF798" s="17">
        <v>0.35476285181755601</v>
      </c>
      <c r="AG798" s="17">
        <v>0.28692668699493301</v>
      </c>
      <c r="AH798" s="17">
        <v>0.33541546257409299</v>
      </c>
      <c r="AI798" s="17"/>
      <c r="AJ798" s="17">
        <v>0.39545667696042403</v>
      </c>
      <c r="AK798" s="17">
        <v>0.23188168262088901</v>
      </c>
      <c r="AL798" s="17">
        <v>0.41430795144217097</v>
      </c>
      <c r="AM798" s="17">
        <v>0.64757081828566498</v>
      </c>
      <c r="AN798" s="17">
        <v>0.29999326519964498</v>
      </c>
      <c r="AO798" s="17"/>
      <c r="AP798" s="17">
        <v>0.40843434798007699</v>
      </c>
      <c r="AQ798" s="17">
        <v>0.276663924665147</v>
      </c>
      <c r="AR798" s="17">
        <v>0.38650570265506001</v>
      </c>
      <c r="AS798" s="17"/>
      <c r="AT798" s="17">
        <v>0.32317544669260501</v>
      </c>
      <c r="AU798" s="17">
        <v>0.32271945941396601</v>
      </c>
      <c r="AV798" s="17"/>
      <c r="AW798" s="17">
        <v>0.42829486134239497</v>
      </c>
      <c r="AX798" s="17">
        <v>0.28906521895833998</v>
      </c>
    </row>
    <row r="799" spans="2:50" x14ac:dyDescent="0.3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row>
    <row r="800" spans="2:50" x14ac:dyDescent="0.35">
      <c r="B800" s="6" t="s">
        <v>364</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row>
    <row r="801" spans="2:50" x14ac:dyDescent="0.35">
      <c r="B801" s="24" t="s">
        <v>76</v>
      </c>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row>
    <row r="802" spans="2:50" x14ac:dyDescent="0.35">
      <c r="B802" t="s">
        <v>97</v>
      </c>
      <c r="C802" s="17">
        <v>2.8430819447446999E-2</v>
      </c>
      <c r="D802" s="17">
        <v>3.3529811473186302E-2</v>
      </c>
      <c r="E802" s="17">
        <v>2.3776517627892998E-2</v>
      </c>
      <c r="F802" s="17"/>
      <c r="G802" s="17">
        <v>3.5947516059090301E-2</v>
      </c>
      <c r="H802" s="17">
        <v>1.63836379489408E-2</v>
      </c>
      <c r="I802" s="17">
        <v>4.50874982373057E-2</v>
      </c>
      <c r="J802" s="17">
        <v>2.0764946028561899E-2</v>
      </c>
      <c r="K802" s="17">
        <v>2.2941524674798201E-2</v>
      </c>
      <c r="L802" s="17">
        <v>3.1374985915297603E-2</v>
      </c>
      <c r="M802" s="17"/>
      <c r="N802" s="17">
        <v>3.6186821749153698E-2</v>
      </c>
      <c r="O802" s="17">
        <v>1.5674548850640901E-2</v>
      </c>
      <c r="P802" s="17">
        <v>4.7861070119700699E-2</v>
      </c>
      <c r="Q802" s="17">
        <v>1.66003315973604E-2</v>
      </c>
      <c r="R802" s="17"/>
      <c r="S802" s="17">
        <v>2.0658154026816599E-2</v>
      </c>
      <c r="T802" s="17">
        <v>1.5307926210860299E-2</v>
      </c>
      <c r="U802" s="17">
        <v>9.4970329594062305E-3</v>
      </c>
      <c r="V802" s="17">
        <v>1.46140582414655E-2</v>
      </c>
      <c r="W802" s="17">
        <v>2.6700023980298099E-2</v>
      </c>
      <c r="X802" s="17">
        <v>7.6302941311527206E-2</v>
      </c>
      <c r="Y802" s="17">
        <v>9.6498441317356496E-3</v>
      </c>
      <c r="Z802" s="17">
        <v>7.6414215809130798E-2</v>
      </c>
      <c r="AA802" s="17">
        <v>3.95078670100057E-2</v>
      </c>
      <c r="AB802" s="17" t="s">
        <v>74</v>
      </c>
      <c r="AC802" s="17" t="s">
        <v>74</v>
      </c>
      <c r="AD802" s="17" t="s">
        <v>74</v>
      </c>
      <c r="AE802" s="17"/>
      <c r="AF802" s="17">
        <v>3.4584528582537702E-2</v>
      </c>
      <c r="AG802" s="17">
        <v>1.9953425867311299E-2</v>
      </c>
      <c r="AH802" s="17">
        <v>3.7659882310233497E-2</v>
      </c>
      <c r="AI802" s="17"/>
      <c r="AJ802" s="17">
        <v>2.7888344012151099E-2</v>
      </c>
      <c r="AK802" s="17">
        <v>3.1806530568946501E-2</v>
      </c>
      <c r="AL802" s="17">
        <v>0</v>
      </c>
      <c r="AM802" s="17">
        <v>0</v>
      </c>
      <c r="AN802" s="17">
        <v>3.66869645385412E-2</v>
      </c>
      <c r="AO802" s="17"/>
      <c r="AP802" s="17">
        <v>4.6502712576468298E-2</v>
      </c>
      <c r="AQ802" s="17">
        <v>2.99945161576517E-2</v>
      </c>
      <c r="AR802" s="17">
        <v>2.6802698122821499E-2</v>
      </c>
      <c r="AS802" s="17"/>
      <c r="AT802" s="17">
        <v>3.4782634788109203E-2</v>
      </c>
      <c r="AU802" s="17">
        <v>1.5272862353562001E-2</v>
      </c>
      <c r="AV802" s="17"/>
      <c r="AW802" s="17">
        <v>4.0672998262874002E-2</v>
      </c>
      <c r="AX802" s="17">
        <v>2.4549364822485702E-2</v>
      </c>
    </row>
    <row r="803" spans="2:50" x14ac:dyDescent="0.35">
      <c r="B803" t="s">
        <v>96</v>
      </c>
      <c r="C803" s="17">
        <v>5.9186856988921802E-2</v>
      </c>
      <c r="D803" s="17">
        <v>7.1972679619069502E-2</v>
      </c>
      <c r="E803" s="17">
        <v>4.74696811795483E-2</v>
      </c>
      <c r="F803" s="17"/>
      <c r="G803" s="17">
        <v>5.5133296955269799E-2</v>
      </c>
      <c r="H803" s="17">
        <v>0.11323858525750399</v>
      </c>
      <c r="I803" s="17">
        <v>5.6877745222799703E-2</v>
      </c>
      <c r="J803" s="17">
        <v>8.4275111480159398E-2</v>
      </c>
      <c r="K803" s="17">
        <v>1.8615543844064199E-2</v>
      </c>
      <c r="L803" s="17">
        <v>3.3060262208763798E-2</v>
      </c>
      <c r="M803" s="17"/>
      <c r="N803" s="17">
        <v>5.7698448344182099E-2</v>
      </c>
      <c r="O803" s="17">
        <v>6.3370901230068694E-2</v>
      </c>
      <c r="P803" s="17">
        <v>9.9369084936036703E-2</v>
      </c>
      <c r="Q803" s="17">
        <v>2.1919441871618098E-2</v>
      </c>
      <c r="R803" s="17"/>
      <c r="S803" s="17">
        <v>8.8989222501189805E-2</v>
      </c>
      <c r="T803" s="17">
        <v>5.6944996191641201E-2</v>
      </c>
      <c r="U803" s="17">
        <v>2.8428020082806801E-2</v>
      </c>
      <c r="V803" s="17">
        <v>3.34847747867974E-2</v>
      </c>
      <c r="W803" s="17">
        <v>6.3071553644953204E-2</v>
      </c>
      <c r="X803" s="17">
        <v>9.4148672202678599E-2</v>
      </c>
      <c r="Y803" s="17">
        <v>2.9801898774074801E-2</v>
      </c>
      <c r="Z803" s="17">
        <v>2.0678228413808099E-2</v>
      </c>
      <c r="AA803" s="17">
        <v>7.7778984140744106E-2</v>
      </c>
      <c r="AB803" s="17" t="s">
        <v>74</v>
      </c>
      <c r="AC803" s="17" t="s">
        <v>74</v>
      </c>
      <c r="AD803" s="17" t="s">
        <v>74</v>
      </c>
      <c r="AE803" s="17"/>
      <c r="AF803" s="17">
        <v>7.1610988718929403E-2</v>
      </c>
      <c r="AG803" s="17">
        <v>5.9394627525707698E-2</v>
      </c>
      <c r="AH803" s="17">
        <v>4.6378274507388899E-2</v>
      </c>
      <c r="AI803" s="17"/>
      <c r="AJ803" s="17">
        <v>7.0525507153438693E-2</v>
      </c>
      <c r="AK803" s="17">
        <v>5.8340016820891002E-2</v>
      </c>
      <c r="AL803" s="17">
        <v>7.0306948062212202E-2</v>
      </c>
      <c r="AM803" s="17">
        <v>6.7535115702916898E-2</v>
      </c>
      <c r="AN803" s="17">
        <v>3.36608565193438E-2</v>
      </c>
      <c r="AO803" s="17"/>
      <c r="AP803" s="17">
        <v>6.7493720516143302E-2</v>
      </c>
      <c r="AQ803" s="17">
        <v>4.8583102811590798E-2</v>
      </c>
      <c r="AR803" s="17">
        <v>6.5494222680797104E-2</v>
      </c>
      <c r="AS803" s="17"/>
      <c r="AT803" s="17">
        <v>5.8714139309525702E-2</v>
      </c>
      <c r="AU803" s="17">
        <v>5.7810377959773701E-2</v>
      </c>
      <c r="AV803" s="17"/>
      <c r="AW803" s="17">
        <v>6.4847398061700298E-2</v>
      </c>
      <c r="AX803" s="17">
        <v>5.7392149228320199E-2</v>
      </c>
    </row>
    <row r="804" spans="2:50" x14ac:dyDescent="0.35">
      <c r="B804" t="s">
        <v>95</v>
      </c>
      <c r="C804" s="17">
        <v>0.18974203202138501</v>
      </c>
      <c r="D804" s="17">
        <v>0.21601743952217101</v>
      </c>
      <c r="E804" s="17">
        <v>0.165923964513252</v>
      </c>
      <c r="F804" s="17"/>
      <c r="G804" s="17">
        <v>0.19510033535160201</v>
      </c>
      <c r="H804" s="17">
        <v>0.18770278815656399</v>
      </c>
      <c r="I804" s="17">
        <v>0.19405349086312401</v>
      </c>
      <c r="J804" s="17">
        <v>9.70133557427377E-2</v>
      </c>
      <c r="K804" s="17">
        <v>0.26635786636431702</v>
      </c>
      <c r="L804" s="17">
        <v>0.20006509451115501</v>
      </c>
      <c r="M804" s="17"/>
      <c r="N804" s="17">
        <v>0.16763779851069499</v>
      </c>
      <c r="O804" s="17">
        <v>0.153951618437115</v>
      </c>
      <c r="P804" s="17">
        <v>0.23766855756077801</v>
      </c>
      <c r="Q804" s="17">
        <v>0.21080952876245401</v>
      </c>
      <c r="R804" s="17"/>
      <c r="S804" s="17">
        <v>0.209129059344733</v>
      </c>
      <c r="T804" s="17">
        <v>0.17194084028638901</v>
      </c>
      <c r="U804" s="17">
        <v>0.19129408664174199</v>
      </c>
      <c r="V804" s="17">
        <v>0.13736686949313001</v>
      </c>
      <c r="W804" s="17">
        <v>0.21990372979626399</v>
      </c>
      <c r="X804" s="17">
        <v>0.171187196645183</v>
      </c>
      <c r="Y804" s="17">
        <v>0.186345728417221</v>
      </c>
      <c r="Z804" s="17">
        <v>0.22596615444055801</v>
      </c>
      <c r="AA804" s="17">
        <v>0.215791286443206</v>
      </c>
      <c r="AB804" s="17" t="s">
        <v>74</v>
      </c>
      <c r="AC804" s="17" t="s">
        <v>74</v>
      </c>
      <c r="AD804" s="17" t="s">
        <v>74</v>
      </c>
      <c r="AE804" s="17"/>
      <c r="AF804" s="17">
        <v>0.22090929937455001</v>
      </c>
      <c r="AG804" s="17">
        <v>0.17229980673849499</v>
      </c>
      <c r="AH804" s="17">
        <v>0.140948820947911</v>
      </c>
      <c r="AI804" s="17"/>
      <c r="AJ804" s="17">
        <v>0.202957330400964</v>
      </c>
      <c r="AK804" s="17">
        <v>0.16244890256987601</v>
      </c>
      <c r="AL804" s="17">
        <v>0.19991611997612499</v>
      </c>
      <c r="AM804" s="17">
        <v>0.15011688783655699</v>
      </c>
      <c r="AN804" s="17">
        <v>0.17393320547380201</v>
      </c>
      <c r="AO804" s="17"/>
      <c r="AP804" s="17">
        <v>0.215352561103479</v>
      </c>
      <c r="AQ804" s="17">
        <v>0.17320466026981701</v>
      </c>
      <c r="AR804" s="17">
        <v>0.21531223787842399</v>
      </c>
      <c r="AS804" s="17"/>
      <c r="AT804" s="17">
        <v>0.187158442642823</v>
      </c>
      <c r="AU804" s="17">
        <v>0.196115907503257</v>
      </c>
      <c r="AV804" s="17"/>
      <c r="AW804" s="17">
        <v>0.144763088255663</v>
      </c>
      <c r="AX804" s="17">
        <v>0.20400287005826501</v>
      </c>
    </row>
    <row r="805" spans="2:50" x14ac:dyDescent="0.35">
      <c r="B805" t="s">
        <v>94</v>
      </c>
      <c r="C805" s="17">
        <v>0.37110155673116701</v>
      </c>
      <c r="D805" s="17">
        <v>0.36294324641361703</v>
      </c>
      <c r="E805" s="17">
        <v>0.38014612578648899</v>
      </c>
      <c r="F805" s="17"/>
      <c r="G805" s="17">
        <v>0.26424269074482098</v>
      </c>
      <c r="H805" s="17">
        <v>0.34595666765284</v>
      </c>
      <c r="I805" s="17">
        <v>0.35317701493022202</v>
      </c>
      <c r="J805" s="17">
        <v>0.42739756244659799</v>
      </c>
      <c r="K805" s="17">
        <v>0.34158867712315</v>
      </c>
      <c r="L805" s="17">
        <v>0.42960121234475102</v>
      </c>
      <c r="M805" s="17"/>
      <c r="N805" s="17">
        <v>0.37051991417145302</v>
      </c>
      <c r="O805" s="17">
        <v>0.388944360564694</v>
      </c>
      <c r="P805" s="17">
        <v>0.35844504371206898</v>
      </c>
      <c r="Q805" s="17">
        <v>0.36876444316190599</v>
      </c>
      <c r="R805" s="17"/>
      <c r="S805" s="17">
        <v>0.324422183654893</v>
      </c>
      <c r="T805" s="17">
        <v>0.37355356721334598</v>
      </c>
      <c r="U805" s="17">
        <v>0.40048858900143097</v>
      </c>
      <c r="V805" s="17">
        <v>0.46585153909157201</v>
      </c>
      <c r="W805" s="17">
        <v>0.431624505027565</v>
      </c>
      <c r="X805" s="17">
        <v>0.31092374689383601</v>
      </c>
      <c r="Y805" s="17">
        <v>0.39825807179640799</v>
      </c>
      <c r="Z805" s="17">
        <v>0.36086215696818502</v>
      </c>
      <c r="AA805" s="17">
        <v>0.31269826413958601</v>
      </c>
      <c r="AB805" s="17" t="s">
        <v>74</v>
      </c>
      <c r="AC805" s="17" t="s">
        <v>74</v>
      </c>
      <c r="AD805" s="17" t="s">
        <v>74</v>
      </c>
      <c r="AE805" s="17"/>
      <c r="AF805" s="17">
        <v>0.35970215729854499</v>
      </c>
      <c r="AG805" s="17">
        <v>0.36627365647353299</v>
      </c>
      <c r="AH805" s="17">
        <v>0.45950120877351902</v>
      </c>
      <c r="AI805" s="17"/>
      <c r="AJ805" s="17">
        <v>0.40244950293313297</v>
      </c>
      <c r="AK805" s="17">
        <v>0.317789862094423</v>
      </c>
      <c r="AL805" s="17">
        <v>0.40481552111793301</v>
      </c>
      <c r="AM805" s="17">
        <v>0.27776976525496699</v>
      </c>
      <c r="AN805" s="17">
        <v>0.40874961158999901</v>
      </c>
      <c r="AO805" s="17"/>
      <c r="AP805" s="17">
        <v>0.37303432119034002</v>
      </c>
      <c r="AQ805" s="17">
        <v>0.33802997708028099</v>
      </c>
      <c r="AR805" s="17">
        <v>0.399955566433988</v>
      </c>
      <c r="AS805" s="17"/>
      <c r="AT805" s="17">
        <v>0.37782478244344597</v>
      </c>
      <c r="AU805" s="17">
        <v>0.35649586275411099</v>
      </c>
      <c r="AV805" s="17"/>
      <c r="AW805" s="17">
        <v>0.37683889531900699</v>
      </c>
      <c r="AX805" s="17">
        <v>0.36928249986780298</v>
      </c>
    </row>
    <row r="806" spans="2:50" x14ac:dyDescent="0.35">
      <c r="B806" t="s">
        <v>93</v>
      </c>
      <c r="C806" s="17">
        <v>0.306533621115198</v>
      </c>
      <c r="D806" s="17">
        <v>0.26770940151962802</v>
      </c>
      <c r="E806" s="17">
        <v>0.34014251332450102</v>
      </c>
      <c r="F806" s="17"/>
      <c r="G806" s="17">
        <v>0.40626135100156802</v>
      </c>
      <c r="H806" s="17">
        <v>0.311071509096363</v>
      </c>
      <c r="I806" s="17">
        <v>0.31500669906715201</v>
      </c>
      <c r="J806" s="17">
        <v>0.34005718965373599</v>
      </c>
      <c r="K806" s="17">
        <v>0.26507587482737999</v>
      </c>
      <c r="L806" s="17">
        <v>0.25679677187573002</v>
      </c>
      <c r="M806" s="17"/>
      <c r="N806" s="17">
        <v>0.30971031822843098</v>
      </c>
      <c r="O806" s="17">
        <v>0.34130004746507098</v>
      </c>
      <c r="P806" s="17">
        <v>0.23371683016637901</v>
      </c>
      <c r="Q806" s="17">
        <v>0.32636540237857797</v>
      </c>
      <c r="R806" s="17"/>
      <c r="S806" s="17">
        <v>0.31340168507142602</v>
      </c>
      <c r="T806" s="17">
        <v>0.32170939613605998</v>
      </c>
      <c r="U806" s="17">
        <v>0.30926317488077099</v>
      </c>
      <c r="V806" s="17">
        <v>0.31526898695375799</v>
      </c>
      <c r="W806" s="17">
        <v>0.22742553289185799</v>
      </c>
      <c r="X806" s="17">
        <v>0.30932231103563801</v>
      </c>
      <c r="Y806" s="17">
        <v>0.31254686343688898</v>
      </c>
      <c r="Z806" s="17">
        <v>0.29915713489168599</v>
      </c>
      <c r="AA806" s="17">
        <v>0.31820570845534402</v>
      </c>
      <c r="AB806" s="17" t="s">
        <v>74</v>
      </c>
      <c r="AC806" s="17" t="s">
        <v>74</v>
      </c>
      <c r="AD806" s="17" t="s">
        <v>74</v>
      </c>
      <c r="AE806" s="17"/>
      <c r="AF806" s="17">
        <v>0.26815300144873799</v>
      </c>
      <c r="AG806" s="17">
        <v>0.33874955021404801</v>
      </c>
      <c r="AH806" s="17">
        <v>0.26453268142863101</v>
      </c>
      <c r="AI806" s="17"/>
      <c r="AJ806" s="17">
        <v>0.25629566581225599</v>
      </c>
      <c r="AK806" s="17">
        <v>0.39251795331544898</v>
      </c>
      <c r="AL806" s="17">
        <v>0.27849794944856099</v>
      </c>
      <c r="AM806" s="17">
        <v>0.43991533277593198</v>
      </c>
      <c r="AN806" s="17">
        <v>0.27903617382322898</v>
      </c>
      <c r="AO806" s="17"/>
      <c r="AP806" s="17">
        <v>0.26017491048597502</v>
      </c>
      <c r="AQ806" s="17">
        <v>0.38036429711407999</v>
      </c>
      <c r="AR806" s="17">
        <v>0.24622077519438501</v>
      </c>
      <c r="AS806" s="17"/>
      <c r="AT806" s="17">
        <v>0.311243450469329</v>
      </c>
      <c r="AU806" s="17">
        <v>0.29822613766626899</v>
      </c>
      <c r="AV806" s="17"/>
      <c r="AW806" s="17">
        <v>0.33047709822167298</v>
      </c>
      <c r="AX806" s="17">
        <v>0.29894220120917098</v>
      </c>
    </row>
    <row r="807" spans="2:50" x14ac:dyDescent="0.35">
      <c r="B807" t="s">
        <v>70</v>
      </c>
      <c r="C807" s="17">
        <v>4.5005113695881102E-2</v>
      </c>
      <c r="D807" s="17">
        <v>4.7827421452327802E-2</v>
      </c>
      <c r="E807" s="17">
        <v>4.2541197568316799E-2</v>
      </c>
      <c r="F807" s="17"/>
      <c r="G807" s="17">
        <v>4.33148098876492E-2</v>
      </c>
      <c r="H807" s="17">
        <v>2.56468118877895E-2</v>
      </c>
      <c r="I807" s="17">
        <v>3.5797551679395502E-2</v>
      </c>
      <c r="J807" s="17">
        <v>3.0491834648206199E-2</v>
      </c>
      <c r="K807" s="17">
        <v>8.5420513166291095E-2</v>
      </c>
      <c r="L807" s="17">
        <v>4.9101673144301701E-2</v>
      </c>
      <c r="M807" s="17"/>
      <c r="N807" s="17">
        <v>5.8246698996084798E-2</v>
      </c>
      <c r="O807" s="17">
        <v>3.6758523452410097E-2</v>
      </c>
      <c r="P807" s="17">
        <v>2.2939413505036099E-2</v>
      </c>
      <c r="Q807" s="17">
        <v>5.5540852228084102E-2</v>
      </c>
      <c r="R807" s="17"/>
      <c r="S807" s="17">
        <v>4.3399695400941699E-2</v>
      </c>
      <c r="T807" s="17">
        <v>6.0543273961704003E-2</v>
      </c>
      <c r="U807" s="17">
        <v>6.10290964338428E-2</v>
      </c>
      <c r="V807" s="17">
        <v>3.3413771433276403E-2</v>
      </c>
      <c r="W807" s="17">
        <v>3.1274654659061103E-2</v>
      </c>
      <c r="X807" s="17">
        <v>3.8115131911136697E-2</v>
      </c>
      <c r="Y807" s="17">
        <v>6.3397593443671504E-2</v>
      </c>
      <c r="Z807" s="17">
        <v>1.6922109476631898E-2</v>
      </c>
      <c r="AA807" s="17">
        <v>3.6017889811114798E-2</v>
      </c>
      <c r="AB807" s="17" t="s">
        <v>74</v>
      </c>
      <c r="AC807" s="17" t="s">
        <v>74</v>
      </c>
      <c r="AD807" s="17" t="s">
        <v>74</v>
      </c>
      <c r="AE807" s="17"/>
      <c r="AF807" s="17">
        <v>4.5040024576699499E-2</v>
      </c>
      <c r="AG807" s="17">
        <v>4.3328933180905603E-2</v>
      </c>
      <c r="AH807" s="17">
        <v>5.0979132032316798E-2</v>
      </c>
      <c r="AI807" s="17"/>
      <c r="AJ807" s="17">
        <v>3.9883649688056501E-2</v>
      </c>
      <c r="AK807" s="17">
        <v>3.7096734630413797E-2</v>
      </c>
      <c r="AL807" s="17">
        <v>4.6463461395168798E-2</v>
      </c>
      <c r="AM807" s="17">
        <v>6.46628984296269E-2</v>
      </c>
      <c r="AN807" s="17">
        <v>6.7933188055086205E-2</v>
      </c>
      <c r="AO807" s="17"/>
      <c r="AP807" s="17">
        <v>3.7441774127594703E-2</v>
      </c>
      <c r="AQ807" s="17">
        <v>2.9823446566580401E-2</v>
      </c>
      <c r="AR807" s="17">
        <v>4.62144996895845E-2</v>
      </c>
      <c r="AS807" s="17"/>
      <c r="AT807" s="17">
        <v>3.02765503467676E-2</v>
      </c>
      <c r="AU807" s="17">
        <v>7.60788517630272E-2</v>
      </c>
      <c r="AV807" s="17"/>
      <c r="AW807" s="17">
        <v>4.2400521879082401E-2</v>
      </c>
      <c r="AX807" s="17">
        <v>4.5830914813955702E-2</v>
      </c>
    </row>
    <row r="808" spans="2:50" x14ac:dyDescent="0.35">
      <c r="B808" t="s">
        <v>99</v>
      </c>
      <c r="C808" s="17">
        <v>8.7617676436368794E-2</v>
      </c>
      <c r="D808" s="17">
        <v>0.105502491092256</v>
      </c>
      <c r="E808" s="17">
        <v>7.1246198807441305E-2</v>
      </c>
      <c r="F808" s="17"/>
      <c r="G808" s="17">
        <v>9.1080813014360107E-2</v>
      </c>
      <c r="H808" s="17">
        <v>0.12962222320644401</v>
      </c>
      <c r="I808" s="17">
        <v>0.10196524346010501</v>
      </c>
      <c r="J808" s="17">
        <v>0.105040057508721</v>
      </c>
      <c r="K808" s="17">
        <v>4.1557068518862303E-2</v>
      </c>
      <c r="L808" s="17">
        <v>6.4435248124061401E-2</v>
      </c>
      <c r="M808" s="17"/>
      <c r="N808" s="17">
        <v>9.3885270093335804E-2</v>
      </c>
      <c r="O808" s="17">
        <v>7.9045450080709595E-2</v>
      </c>
      <c r="P808" s="17">
        <v>0.147230155055737</v>
      </c>
      <c r="Q808" s="17">
        <v>3.8519773468978502E-2</v>
      </c>
      <c r="R808" s="17"/>
      <c r="S808" s="17">
        <v>0.109647376528006</v>
      </c>
      <c r="T808" s="17">
        <v>7.2252922402501404E-2</v>
      </c>
      <c r="U808" s="17">
        <v>3.7925053042213101E-2</v>
      </c>
      <c r="V808" s="17">
        <v>4.8098833028262997E-2</v>
      </c>
      <c r="W808" s="17">
        <v>8.9771577625251398E-2</v>
      </c>
      <c r="X808" s="17">
        <v>0.17045161351420601</v>
      </c>
      <c r="Y808" s="17">
        <v>3.9451742905810501E-2</v>
      </c>
      <c r="Z808" s="17">
        <v>9.7092444222939001E-2</v>
      </c>
      <c r="AA808" s="17">
        <v>0.11728685115074999</v>
      </c>
      <c r="AB808" s="17" t="s">
        <v>74</v>
      </c>
      <c r="AC808" s="17" t="s">
        <v>74</v>
      </c>
      <c r="AD808" s="17" t="s">
        <v>74</v>
      </c>
      <c r="AE808" s="17"/>
      <c r="AF808" s="17">
        <v>0.10619551730146699</v>
      </c>
      <c r="AG808" s="17">
        <v>7.9348053393019105E-2</v>
      </c>
      <c r="AH808" s="17">
        <v>8.4038156817622403E-2</v>
      </c>
      <c r="AI808" s="17"/>
      <c r="AJ808" s="17">
        <v>9.8413851165589802E-2</v>
      </c>
      <c r="AK808" s="17">
        <v>9.0146547389837406E-2</v>
      </c>
      <c r="AL808" s="17">
        <v>7.0306948062212202E-2</v>
      </c>
      <c r="AM808" s="17">
        <v>6.7535115702916898E-2</v>
      </c>
      <c r="AN808" s="17">
        <v>7.0347821057884993E-2</v>
      </c>
      <c r="AO808" s="17"/>
      <c r="AP808" s="17">
        <v>0.113996433092612</v>
      </c>
      <c r="AQ808" s="17">
        <v>7.8577618969242605E-2</v>
      </c>
      <c r="AR808" s="17">
        <v>9.2296920803618607E-2</v>
      </c>
      <c r="AS808" s="17"/>
      <c r="AT808" s="17">
        <v>9.3496774097634905E-2</v>
      </c>
      <c r="AU808" s="17">
        <v>7.3083240313335698E-2</v>
      </c>
      <c r="AV808" s="17"/>
      <c r="AW808" s="17">
        <v>0.105520396324574</v>
      </c>
      <c r="AX808" s="17">
        <v>8.1941514050805797E-2</v>
      </c>
    </row>
    <row r="809" spans="2:50" x14ac:dyDescent="0.35">
      <c r="B809" t="s">
        <v>98</v>
      </c>
      <c r="C809" s="17">
        <v>0.67763517784636595</v>
      </c>
      <c r="D809" s="17">
        <v>0.63065264793324605</v>
      </c>
      <c r="E809" s="17">
        <v>0.72028863911098995</v>
      </c>
      <c r="F809" s="17"/>
      <c r="G809" s="17">
        <v>0.670504041746389</v>
      </c>
      <c r="H809" s="17">
        <v>0.657028176749203</v>
      </c>
      <c r="I809" s="17">
        <v>0.66818371399737497</v>
      </c>
      <c r="J809" s="17">
        <v>0.76745475210033498</v>
      </c>
      <c r="K809" s="17">
        <v>0.60666455195053004</v>
      </c>
      <c r="L809" s="17">
        <v>0.68639798422048204</v>
      </c>
      <c r="M809" s="17"/>
      <c r="N809" s="17">
        <v>0.68023023239988401</v>
      </c>
      <c r="O809" s="17">
        <v>0.73024440802976598</v>
      </c>
      <c r="P809" s="17">
        <v>0.59216187387844799</v>
      </c>
      <c r="Q809" s="17">
        <v>0.69512984554048396</v>
      </c>
      <c r="R809" s="17"/>
      <c r="S809" s="17">
        <v>0.63782386872631802</v>
      </c>
      <c r="T809" s="17">
        <v>0.69526296334940596</v>
      </c>
      <c r="U809" s="17">
        <v>0.70975176388220196</v>
      </c>
      <c r="V809" s="17">
        <v>0.78112052604533</v>
      </c>
      <c r="W809" s="17">
        <v>0.65905003791942296</v>
      </c>
      <c r="X809" s="17">
        <v>0.62024605792947396</v>
      </c>
      <c r="Y809" s="17">
        <v>0.71080493523329702</v>
      </c>
      <c r="Z809" s="17">
        <v>0.66001929185987096</v>
      </c>
      <c r="AA809" s="17">
        <v>0.63090397259493003</v>
      </c>
      <c r="AB809" s="17" t="s">
        <v>74</v>
      </c>
      <c r="AC809" s="17" t="s">
        <v>74</v>
      </c>
      <c r="AD809" s="17" t="s">
        <v>74</v>
      </c>
      <c r="AE809" s="17"/>
      <c r="AF809" s="17">
        <v>0.62785515874728304</v>
      </c>
      <c r="AG809" s="17">
        <v>0.70502320668758101</v>
      </c>
      <c r="AH809" s="17">
        <v>0.72403389020215003</v>
      </c>
      <c r="AI809" s="17"/>
      <c r="AJ809" s="17">
        <v>0.65874516874538902</v>
      </c>
      <c r="AK809" s="17">
        <v>0.71030781540987198</v>
      </c>
      <c r="AL809" s="17">
        <v>0.68331347056649405</v>
      </c>
      <c r="AM809" s="17">
        <v>0.71768509803089997</v>
      </c>
      <c r="AN809" s="17">
        <v>0.68778578541322699</v>
      </c>
      <c r="AO809" s="17"/>
      <c r="AP809" s="17">
        <v>0.63320923167631504</v>
      </c>
      <c r="AQ809" s="17">
        <v>0.71839427419435997</v>
      </c>
      <c r="AR809" s="17">
        <v>0.64617634162837301</v>
      </c>
      <c r="AS809" s="17"/>
      <c r="AT809" s="17">
        <v>0.68906823291277397</v>
      </c>
      <c r="AU809" s="17">
        <v>0.65472200042037998</v>
      </c>
      <c r="AV809" s="17"/>
      <c r="AW809" s="17">
        <v>0.70731599354067998</v>
      </c>
      <c r="AX809" s="17">
        <v>0.66822470107697296</v>
      </c>
    </row>
    <row r="810" spans="2:50" x14ac:dyDescent="0.35">
      <c r="B810" t="s">
        <v>100</v>
      </c>
      <c r="C810" s="17">
        <v>0.59001750140999698</v>
      </c>
      <c r="D810" s="17">
        <v>0.52515015684098998</v>
      </c>
      <c r="E810" s="17">
        <v>0.64904244030354896</v>
      </c>
      <c r="F810" s="17"/>
      <c r="G810" s="17">
        <v>0.57942322873202901</v>
      </c>
      <c r="H810" s="17">
        <v>0.52740595354275799</v>
      </c>
      <c r="I810" s="17">
        <v>0.56621847053726904</v>
      </c>
      <c r="J810" s="17">
        <v>0.66241469459161395</v>
      </c>
      <c r="K810" s="17">
        <v>0.56510748343166795</v>
      </c>
      <c r="L810" s="17">
        <v>0.62196273609642005</v>
      </c>
      <c r="M810" s="17"/>
      <c r="N810" s="17">
        <v>0.58634496230654798</v>
      </c>
      <c r="O810" s="17">
        <v>0.65119895794905602</v>
      </c>
      <c r="P810" s="17">
        <v>0.44493171882271099</v>
      </c>
      <c r="Q810" s="17">
        <v>0.65661007207150501</v>
      </c>
      <c r="R810" s="17"/>
      <c r="S810" s="17">
        <v>0.52817649219831198</v>
      </c>
      <c r="T810" s="17">
        <v>0.62301004094690404</v>
      </c>
      <c r="U810" s="17">
        <v>0.67182671083998902</v>
      </c>
      <c r="V810" s="17">
        <v>0.73302169301706699</v>
      </c>
      <c r="W810" s="17">
        <v>0.56927846029417195</v>
      </c>
      <c r="X810" s="17">
        <v>0.449794444415268</v>
      </c>
      <c r="Y810" s="17">
        <v>0.67135319232748603</v>
      </c>
      <c r="Z810" s="17">
        <v>0.56292684763693202</v>
      </c>
      <c r="AA810" s="17">
        <v>0.51361712144418004</v>
      </c>
      <c r="AB810" s="17" t="s">
        <v>74</v>
      </c>
      <c r="AC810" s="17" t="s">
        <v>74</v>
      </c>
      <c r="AD810" s="17" t="s">
        <v>74</v>
      </c>
      <c r="AE810" s="17"/>
      <c r="AF810" s="17">
        <v>0.521659641445816</v>
      </c>
      <c r="AG810" s="17">
        <v>0.62567515329456103</v>
      </c>
      <c r="AH810" s="17">
        <v>0.63999573338452798</v>
      </c>
      <c r="AI810" s="17"/>
      <c r="AJ810" s="17">
        <v>0.56033131757980004</v>
      </c>
      <c r="AK810" s="17">
        <v>0.62016126802003502</v>
      </c>
      <c r="AL810" s="17">
        <v>0.613006522504282</v>
      </c>
      <c r="AM810" s="17">
        <v>0.65014998232798304</v>
      </c>
      <c r="AN810" s="17">
        <v>0.61743796435534204</v>
      </c>
      <c r="AO810" s="17"/>
      <c r="AP810" s="17">
        <v>0.51921279858370295</v>
      </c>
      <c r="AQ810" s="17">
        <v>0.63981665522511799</v>
      </c>
      <c r="AR810" s="17">
        <v>0.55387942082475505</v>
      </c>
      <c r="AS810" s="17"/>
      <c r="AT810" s="17">
        <v>0.59557145881513895</v>
      </c>
      <c r="AU810" s="17">
        <v>0.58163876010704396</v>
      </c>
      <c r="AV810" s="17"/>
      <c r="AW810" s="17">
        <v>0.60179559721610598</v>
      </c>
      <c r="AX810" s="17">
        <v>0.586283187026167</v>
      </c>
    </row>
    <row r="811" spans="2:50" x14ac:dyDescent="0.35">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row>
    <row r="812" spans="2:50" x14ac:dyDescent="0.35">
      <c r="B812" s="6" t="s">
        <v>365</v>
      </c>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row>
    <row r="813" spans="2:50" x14ac:dyDescent="0.35">
      <c r="B813" s="24" t="s">
        <v>76</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row>
    <row r="814" spans="2:50" x14ac:dyDescent="0.35">
      <c r="B814" t="s">
        <v>97</v>
      </c>
      <c r="C814" s="17">
        <v>2.5174009641951701E-2</v>
      </c>
      <c r="D814" s="17">
        <v>2.39557200697408E-2</v>
      </c>
      <c r="E814" s="17">
        <v>2.64086537318373E-2</v>
      </c>
      <c r="F814" s="17"/>
      <c r="G814" s="17">
        <v>1.11747933216595E-2</v>
      </c>
      <c r="H814" s="17">
        <v>2.8360449901300801E-2</v>
      </c>
      <c r="I814" s="17">
        <v>2.2410127754949698E-2</v>
      </c>
      <c r="J814" s="17">
        <v>2.8597697153828799E-2</v>
      </c>
      <c r="K814" s="17">
        <v>3.1183253466413801E-2</v>
      </c>
      <c r="L814" s="17">
        <v>2.4513821434097201E-2</v>
      </c>
      <c r="M814" s="17"/>
      <c r="N814" s="17">
        <v>2.7510030866930699E-2</v>
      </c>
      <c r="O814" s="17">
        <v>1.7335982974067399E-2</v>
      </c>
      <c r="P814" s="17">
        <v>3.7720712180040597E-2</v>
      </c>
      <c r="Q814" s="17">
        <v>2.0076247643367101E-2</v>
      </c>
      <c r="R814" s="17"/>
      <c r="S814" s="17">
        <v>3.7067465154982403E-2</v>
      </c>
      <c r="T814" s="17">
        <v>2.4849668685803999E-2</v>
      </c>
      <c r="U814" s="17">
        <v>0</v>
      </c>
      <c r="V814" s="17">
        <v>7.3388625074951898E-3</v>
      </c>
      <c r="W814" s="17">
        <v>2.8433848749044401E-2</v>
      </c>
      <c r="X814" s="17">
        <v>3.1842019535184202E-2</v>
      </c>
      <c r="Y814" s="17">
        <v>9.2990642892954497E-3</v>
      </c>
      <c r="Z814" s="17">
        <v>2.80713402689678E-2</v>
      </c>
      <c r="AA814" s="17">
        <v>4.9494074516648598E-2</v>
      </c>
      <c r="AB814" s="17" t="s">
        <v>74</v>
      </c>
      <c r="AC814" s="17" t="s">
        <v>74</v>
      </c>
      <c r="AD814" s="17" t="s">
        <v>74</v>
      </c>
      <c r="AE814" s="17"/>
      <c r="AF814" s="17">
        <v>3.1035902114191698E-2</v>
      </c>
      <c r="AG814" s="17">
        <v>2.59509634196315E-2</v>
      </c>
      <c r="AH814" s="17">
        <v>1.9892819327392602E-2</v>
      </c>
      <c r="AI814" s="17"/>
      <c r="AJ814" s="17">
        <v>2.61904294318594E-2</v>
      </c>
      <c r="AK814" s="17">
        <v>2.3050992585948699E-2</v>
      </c>
      <c r="AL814" s="17">
        <v>2.8072148021640202E-2</v>
      </c>
      <c r="AM814" s="17">
        <v>0.122293787850454</v>
      </c>
      <c r="AN814" s="17">
        <v>2.6337859733132699E-2</v>
      </c>
      <c r="AO814" s="17"/>
      <c r="AP814" s="17">
        <v>2.8993415421113999E-2</v>
      </c>
      <c r="AQ814" s="17">
        <v>1.1557854604809001E-2</v>
      </c>
      <c r="AR814" s="17">
        <v>6.4296510052716596E-2</v>
      </c>
      <c r="AS814" s="17"/>
      <c r="AT814" s="17">
        <v>2.7843589000613601E-2</v>
      </c>
      <c r="AU814" s="17">
        <v>1.97110382261854E-2</v>
      </c>
      <c r="AV814" s="17"/>
      <c r="AW814" s="17">
        <v>2.5718608337787999E-2</v>
      </c>
      <c r="AX814" s="17">
        <v>2.50013414299796E-2</v>
      </c>
    </row>
    <row r="815" spans="2:50" x14ac:dyDescent="0.35">
      <c r="B815" t="s">
        <v>96</v>
      </c>
      <c r="C815" s="17">
        <v>5.21313410194972E-2</v>
      </c>
      <c r="D815" s="17">
        <v>5.63645652904049E-2</v>
      </c>
      <c r="E815" s="17">
        <v>4.83767154702903E-2</v>
      </c>
      <c r="F815" s="17"/>
      <c r="G815" s="17">
        <v>6.7191959911917898E-2</v>
      </c>
      <c r="H815" s="17">
        <v>3.7695203554873699E-2</v>
      </c>
      <c r="I815" s="17">
        <v>0.100744800828081</v>
      </c>
      <c r="J815" s="17">
        <v>3.7930107767604498E-2</v>
      </c>
      <c r="K815" s="17">
        <v>5.8033729080652102E-2</v>
      </c>
      <c r="L815" s="17">
        <v>2.7905963814438901E-2</v>
      </c>
      <c r="M815" s="17"/>
      <c r="N815" s="17">
        <v>4.8105707036470498E-2</v>
      </c>
      <c r="O815" s="17">
        <v>4.3430703251460201E-2</v>
      </c>
      <c r="P815" s="17">
        <v>7.8765950900915593E-2</v>
      </c>
      <c r="Q815" s="17">
        <v>4.2734350964429603E-2</v>
      </c>
      <c r="R815" s="17"/>
      <c r="S815" s="17">
        <v>5.4788038852816703E-2</v>
      </c>
      <c r="T815" s="17">
        <v>7.7664633596709706E-2</v>
      </c>
      <c r="U815" s="17">
        <v>4.7181272830450302E-2</v>
      </c>
      <c r="V815" s="17">
        <v>3.1413729454135501E-2</v>
      </c>
      <c r="W815" s="17">
        <v>2.0463243245272999E-2</v>
      </c>
      <c r="X815" s="17">
        <v>4.2092386140837101E-2</v>
      </c>
      <c r="Y815" s="17">
        <v>6.4224959519156605E-2</v>
      </c>
      <c r="Z815" s="17">
        <v>9.8110731036320203E-2</v>
      </c>
      <c r="AA815" s="17">
        <v>4.1228181920568999E-2</v>
      </c>
      <c r="AB815" s="17" t="s">
        <v>74</v>
      </c>
      <c r="AC815" s="17" t="s">
        <v>74</v>
      </c>
      <c r="AD815" s="17" t="s">
        <v>74</v>
      </c>
      <c r="AE815" s="17"/>
      <c r="AF815" s="17">
        <v>6.6989443805910195E-2</v>
      </c>
      <c r="AG815" s="17">
        <v>3.4935143619198597E-2</v>
      </c>
      <c r="AH815" s="17">
        <v>4.4351080947492197E-2</v>
      </c>
      <c r="AI815" s="17"/>
      <c r="AJ815" s="17">
        <v>5.2554810532741497E-2</v>
      </c>
      <c r="AK815" s="17">
        <v>5.5596053466820297E-2</v>
      </c>
      <c r="AL815" s="17">
        <v>9.1060788757880897E-3</v>
      </c>
      <c r="AM815" s="17">
        <v>0</v>
      </c>
      <c r="AN815" s="17">
        <v>8.1359374386728397E-2</v>
      </c>
      <c r="AO815" s="17"/>
      <c r="AP815" s="17">
        <v>6.13261433046434E-2</v>
      </c>
      <c r="AQ815" s="17">
        <v>5.2612993888473202E-2</v>
      </c>
      <c r="AR815" s="17">
        <v>5.5810039329954E-2</v>
      </c>
      <c r="AS815" s="17"/>
      <c r="AT815" s="17">
        <v>5.1847840929039497E-2</v>
      </c>
      <c r="AU815" s="17">
        <v>5.05802707041716E-2</v>
      </c>
      <c r="AV815" s="17"/>
      <c r="AW815" s="17">
        <v>4.5755351385029001E-2</v>
      </c>
      <c r="AX815" s="17">
        <v>5.4152885944508899E-2</v>
      </c>
    </row>
    <row r="816" spans="2:50" x14ac:dyDescent="0.35">
      <c r="B816" t="s">
        <v>95</v>
      </c>
      <c r="C816" s="17">
        <v>0.115017661912902</v>
      </c>
      <c r="D816" s="17">
        <v>0.11829838868336701</v>
      </c>
      <c r="E816" s="17">
        <v>0.112394023219721</v>
      </c>
      <c r="F816" s="17"/>
      <c r="G816" s="17">
        <v>0.152822583923308</v>
      </c>
      <c r="H816" s="17">
        <v>0.13239896679155599</v>
      </c>
      <c r="I816" s="17">
        <v>0.11758254980522</v>
      </c>
      <c r="J816" s="17">
        <v>0.106241996379284</v>
      </c>
      <c r="K816" s="17">
        <v>0.110027816077912</v>
      </c>
      <c r="L816" s="17">
        <v>9.3347966812652894E-2</v>
      </c>
      <c r="M816" s="17"/>
      <c r="N816" s="17">
        <v>0.114844133381623</v>
      </c>
      <c r="O816" s="17">
        <v>0.10033954483160901</v>
      </c>
      <c r="P816" s="17">
        <v>0.134810413412879</v>
      </c>
      <c r="Q816" s="17">
        <v>0.114417938478131</v>
      </c>
      <c r="R816" s="17"/>
      <c r="S816" s="17">
        <v>0.106959545249438</v>
      </c>
      <c r="T816" s="17">
        <v>6.7311831452298396E-2</v>
      </c>
      <c r="U816" s="17">
        <v>0.13394651735154101</v>
      </c>
      <c r="V816" s="17">
        <v>0.12521727704014499</v>
      </c>
      <c r="W816" s="17">
        <v>0.115983640196685</v>
      </c>
      <c r="X816" s="17">
        <v>0.15111754924853599</v>
      </c>
      <c r="Y816" s="17">
        <v>0.13342119087162699</v>
      </c>
      <c r="Z816" s="17">
        <v>0.13546172574662499</v>
      </c>
      <c r="AA816" s="17">
        <v>0.109546754609224</v>
      </c>
      <c r="AB816" s="17" t="s">
        <v>74</v>
      </c>
      <c r="AC816" s="17" t="s">
        <v>74</v>
      </c>
      <c r="AD816" s="17" t="s">
        <v>74</v>
      </c>
      <c r="AE816" s="17"/>
      <c r="AF816" s="17">
        <v>0.110993622283242</v>
      </c>
      <c r="AG816" s="17">
        <v>0.10756508806712201</v>
      </c>
      <c r="AH816" s="17">
        <v>0.104306716352353</v>
      </c>
      <c r="AI816" s="17"/>
      <c r="AJ816" s="17">
        <v>0.105657061513399</v>
      </c>
      <c r="AK816" s="17">
        <v>0.111602290174285</v>
      </c>
      <c r="AL816" s="17">
        <v>8.7516268522846996E-2</v>
      </c>
      <c r="AM816" s="17">
        <v>0.217652003539473</v>
      </c>
      <c r="AN816" s="17">
        <v>8.7130575302829E-2</v>
      </c>
      <c r="AO816" s="17"/>
      <c r="AP816" s="17">
        <v>0.121029562942347</v>
      </c>
      <c r="AQ816" s="17">
        <v>0.10875171268697199</v>
      </c>
      <c r="AR816" s="17">
        <v>0.10602624249263599</v>
      </c>
      <c r="AS816" s="17"/>
      <c r="AT816" s="17">
        <v>0.112647347420657</v>
      </c>
      <c r="AU816" s="17">
        <v>0.120565559855894</v>
      </c>
      <c r="AV816" s="17"/>
      <c r="AW816" s="17">
        <v>0.112791904348078</v>
      </c>
      <c r="AX816" s="17">
        <v>0.11572335140856101</v>
      </c>
    </row>
    <row r="817" spans="2:50" x14ac:dyDescent="0.35">
      <c r="B817" t="s">
        <v>94</v>
      </c>
      <c r="C817" s="17">
        <v>0.321369582771172</v>
      </c>
      <c r="D817" s="17">
        <v>0.321546412548602</v>
      </c>
      <c r="E817" s="17">
        <v>0.32243694728446898</v>
      </c>
      <c r="F817" s="17"/>
      <c r="G817" s="17">
        <v>0.25255602564921598</v>
      </c>
      <c r="H817" s="17">
        <v>0.37234642279087399</v>
      </c>
      <c r="I817" s="17">
        <v>0.26609791998997201</v>
      </c>
      <c r="J817" s="17">
        <v>0.342807307311216</v>
      </c>
      <c r="K817" s="17">
        <v>0.34647583297530798</v>
      </c>
      <c r="L817" s="17">
        <v>0.321453465408999</v>
      </c>
      <c r="M817" s="17"/>
      <c r="N817" s="17">
        <v>0.29956589255563398</v>
      </c>
      <c r="O817" s="17">
        <v>0.33919631300216702</v>
      </c>
      <c r="P817" s="17">
        <v>0.27734759022612199</v>
      </c>
      <c r="Q817" s="17">
        <v>0.36447732836254998</v>
      </c>
      <c r="R817" s="17"/>
      <c r="S817" s="17">
        <v>0.29523259261384299</v>
      </c>
      <c r="T817" s="17">
        <v>0.31747949839892498</v>
      </c>
      <c r="U817" s="17">
        <v>0.315986692630984</v>
      </c>
      <c r="V817" s="17">
        <v>0.38801088979239001</v>
      </c>
      <c r="W817" s="17">
        <v>0.30313910206195799</v>
      </c>
      <c r="X817" s="17">
        <v>0.27498931214906502</v>
      </c>
      <c r="Y817" s="17">
        <v>0.316495342797523</v>
      </c>
      <c r="Z817" s="17">
        <v>0.27011034182451799</v>
      </c>
      <c r="AA817" s="17">
        <v>0.37796295153418602</v>
      </c>
      <c r="AB817" s="17" t="s">
        <v>74</v>
      </c>
      <c r="AC817" s="17" t="s">
        <v>74</v>
      </c>
      <c r="AD817" s="17" t="s">
        <v>74</v>
      </c>
      <c r="AE817" s="17"/>
      <c r="AF817" s="17">
        <v>0.35327754038112502</v>
      </c>
      <c r="AG817" s="17">
        <v>0.30948111741616302</v>
      </c>
      <c r="AH817" s="17">
        <v>0.30138381880044302</v>
      </c>
      <c r="AI817" s="17"/>
      <c r="AJ817" s="17">
        <v>0.33274974997978701</v>
      </c>
      <c r="AK817" s="17">
        <v>0.32861470476278698</v>
      </c>
      <c r="AL817" s="17">
        <v>0.30437879847444799</v>
      </c>
      <c r="AM817" s="17">
        <v>0.30664690885020601</v>
      </c>
      <c r="AN817" s="17">
        <v>0.29736178354091902</v>
      </c>
      <c r="AO817" s="17"/>
      <c r="AP817" s="17">
        <v>0.32013764667404698</v>
      </c>
      <c r="AQ817" s="17">
        <v>0.31476699999694102</v>
      </c>
      <c r="AR817" s="17">
        <v>0.23368054737273</v>
      </c>
      <c r="AS817" s="17"/>
      <c r="AT817" s="17">
        <v>0.320556995394852</v>
      </c>
      <c r="AU817" s="17">
        <v>0.32470272656189503</v>
      </c>
      <c r="AV817" s="17"/>
      <c r="AW817" s="17">
        <v>0.325327769091523</v>
      </c>
      <c r="AX817" s="17">
        <v>0.32011461657347001</v>
      </c>
    </row>
    <row r="818" spans="2:50" x14ac:dyDescent="0.35">
      <c r="B818" t="s">
        <v>93</v>
      </c>
      <c r="C818" s="17">
        <v>0.454069545788792</v>
      </c>
      <c r="D818" s="17">
        <v>0.45144544431171102</v>
      </c>
      <c r="E818" s="17">
        <v>0.45442709543660798</v>
      </c>
      <c r="F818" s="17"/>
      <c r="G818" s="17">
        <v>0.46542188745367402</v>
      </c>
      <c r="H818" s="17">
        <v>0.41710912314960003</v>
      </c>
      <c r="I818" s="17">
        <v>0.47416468338404</v>
      </c>
      <c r="J818" s="17">
        <v>0.458260438731457</v>
      </c>
      <c r="K818" s="17">
        <v>0.40903282398464402</v>
      </c>
      <c r="L818" s="17">
        <v>0.48947750007571</v>
      </c>
      <c r="M818" s="17"/>
      <c r="N818" s="17">
        <v>0.47529851367966702</v>
      </c>
      <c r="O818" s="17">
        <v>0.47359486699198999</v>
      </c>
      <c r="P818" s="17">
        <v>0.454144970872705</v>
      </c>
      <c r="Q818" s="17">
        <v>0.41241335785848798</v>
      </c>
      <c r="R818" s="17"/>
      <c r="S818" s="17">
        <v>0.47400811009462201</v>
      </c>
      <c r="T818" s="17">
        <v>0.46672184554571999</v>
      </c>
      <c r="U818" s="17">
        <v>0.45595457718932098</v>
      </c>
      <c r="V818" s="17">
        <v>0.42062089003078201</v>
      </c>
      <c r="W818" s="17">
        <v>0.50820357919901804</v>
      </c>
      <c r="X818" s="17">
        <v>0.48295638927770601</v>
      </c>
      <c r="Y818" s="17">
        <v>0.43730523628553702</v>
      </c>
      <c r="Z818" s="17">
        <v>0.43795043625713098</v>
      </c>
      <c r="AA818" s="17">
        <v>0.40045417155469198</v>
      </c>
      <c r="AB818" s="17" t="s">
        <v>74</v>
      </c>
      <c r="AC818" s="17" t="s">
        <v>74</v>
      </c>
      <c r="AD818" s="17" t="s">
        <v>74</v>
      </c>
      <c r="AE818" s="17"/>
      <c r="AF818" s="17">
        <v>0.412804183444265</v>
      </c>
      <c r="AG818" s="17">
        <v>0.48927304605087701</v>
      </c>
      <c r="AH818" s="17">
        <v>0.48798064414959402</v>
      </c>
      <c r="AI818" s="17"/>
      <c r="AJ818" s="17">
        <v>0.460031202358477</v>
      </c>
      <c r="AK818" s="17">
        <v>0.451413994894999</v>
      </c>
      <c r="AL818" s="17">
        <v>0.52446324471010797</v>
      </c>
      <c r="AM818" s="17">
        <v>0.35340729975986701</v>
      </c>
      <c r="AN818" s="17">
        <v>0.45360979479690999</v>
      </c>
      <c r="AO818" s="17"/>
      <c r="AP818" s="17">
        <v>0.44411421159971398</v>
      </c>
      <c r="AQ818" s="17">
        <v>0.48981246257917799</v>
      </c>
      <c r="AR818" s="17">
        <v>0.49397216106237901</v>
      </c>
      <c r="AS818" s="17"/>
      <c r="AT818" s="17">
        <v>0.464530192599522</v>
      </c>
      <c r="AU818" s="17">
        <v>0.431800442725915</v>
      </c>
      <c r="AV818" s="17"/>
      <c r="AW818" s="17">
        <v>0.47234872449586601</v>
      </c>
      <c r="AX818" s="17">
        <v>0.44827402492581803</v>
      </c>
    </row>
    <row r="819" spans="2:50" x14ac:dyDescent="0.35">
      <c r="B819" t="s">
        <v>70</v>
      </c>
      <c r="C819" s="17">
        <v>3.22378588656849E-2</v>
      </c>
      <c r="D819" s="17">
        <v>2.8389469096174801E-2</v>
      </c>
      <c r="E819" s="17">
        <v>3.5956564857074602E-2</v>
      </c>
      <c r="F819" s="17"/>
      <c r="G819" s="17">
        <v>5.0832749740224302E-2</v>
      </c>
      <c r="H819" s="17">
        <v>1.20898338117957E-2</v>
      </c>
      <c r="I819" s="17">
        <v>1.8999918237736599E-2</v>
      </c>
      <c r="J819" s="17">
        <v>2.61624526566092E-2</v>
      </c>
      <c r="K819" s="17">
        <v>4.5246544415070498E-2</v>
      </c>
      <c r="L819" s="17">
        <v>4.3301282454101898E-2</v>
      </c>
      <c r="M819" s="17"/>
      <c r="N819" s="17">
        <v>3.4675722479674799E-2</v>
      </c>
      <c r="O819" s="17">
        <v>2.6102588948707199E-2</v>
      </c>
      <c r="P819" s="17">
        <v>1.7210362407337601E-2</v>
      </c>
      <c r="Q819" s="17">
        <v>4.58807766930334E-2</v>
      </c>
      <c r="R819" s="17"/>
      <c r="S819" s="17">
        <v>3.1944248034297199E-2</v>
      </c>
      <c r="T819" s="17">
        <v>4.5972522320543302E-2</v>
      </c>
      <c r="U819" s="17">
        <v>4.6930939997703001E-2</v>
      </c>
      <c r="V819" s="17">
        <v>2.73983511750534E-2</v>
      </c>
      <c r="W819" s="17">
        <v>2.3776586548020898E-2</v>
      </c>
      <c r="X819" s="17">
        <v>1.7002343648671502E-2</v>
      </c>
      <c r="Y819" s="17">
        <v>3.9254206236860698E-2</v>
      </c>
      <c r="Z819" s="17">
        <v>3.0295424866437201E-2</v>
      </c>
      <c r="AA819" s="17">
        <v>2.13138658646802E-2</v>
      </c>
      <c r="AB819" s="17" t="s">
        <v>74</v>
      </c>
      <c r="AC819" s="17" t="s">
        <v>74</v>
      </c>
      <c r="AD819" s="17" t="s">
        <v>74</v>
      </c>
      <c r="AE819" s="17"/>
      <c r="AF819" s="17">
        <v>2.48993079712664E-2</v>
      </c>
      <c r="AG819" s="17">
        <v>3.2794641427008199E-2</v>
      </c>
      <c r="AH819" s="17">
        <v>4.2084920422724201E-2</v>
      </c>
      <c r="AI819" s="17"/>
      <c r="AJ819" s="17">
        <v>2.2816746183736001E-2</v>
      </c>
      <c r="AK819" s="17">
        <v>2.9721964115160399E-2</v>
      </c>
      <c r="AL819" s="17">
        <v>4.6463461395168798E-2</v>
      </c>
      <c r="AM819" s="17">
        <v>0</v>
      </c>
      <c r="AN819" s="17">
        <v>5.4200612239480903E-2</v>
      </c>
      <c r="AO819" s="17"/>
      <c r="AP819" s="17">
        <v>2.43990200581355E-2</v>
      </c>
      <c r="AQ819" s="17">
        <v>2.2497976243626601E-2</v>
      </c>
      <c r="AR819" s="17">
        <v>4.62144996895845E-2</v>
      </c>
      <c r="AS819" s="17"/>
      <c r="AT819" s="17">
        <v>2.25740346553156E-2</v>
      </c>
      <c r="AU819" s="17">
        <v>5.2639961925937701E-2</v>
      </c>
      <c r="AV819" s="17"/>
      <c r="AW819" s="17">
        <v>1.8057642341716501E-2</v>
      </c>
      <c r="AX819" s="17">
        <v>3.6733779717662E-2</v>
      </c>
    </row>
    <row r="820" spans="2:50" x14ac:dyDescent="0.35">
      <c r="B820" t="s">
        <v>99</v>
      </c>
      <c r="C820" s="17">
        <v>7.7305350661448904E-2</v>
      </c>
      <c r="D820" s="17">
        <v>8.0320285360145696E-2</v>
      </c>
      <c r="E820" s="17">
        <v>7.4785369202127597E-2</v>
      </c>
      <c r="F820" s="17"/>
      <c r="G820" s="17">
        <v>7.8366753233577405E-2</v>
      </c>
      <c r="H820" s="17">
        <v>6.6055653456174604E-2</v>
      </c>
      <c r="I820" s="17">
        <v>0.123154928583031</v>
      </c>
      <c r="J820" s="17">
        <v>6.6527804921433398E-2</v>
      </c>
      <c r="K820" s="17">
        <v>8.9216982547065907E-2</v>
      </c>
      <c r="L820" s="17">
        <v>5.2419785248536098E-2</v>
      </c>
      <c r="M820" s="17"/>
      <c r="N820" s="17">
        <v>7.5615737903401106E-2</v>
      </c>
      <c r="O820" s="17">
        <v>6.07666862255275E-2</v>
      </c>
      <c r="P820" s="17">
        <v>0.116486663080956</v>
      </c>
      <c r="Q820" s="17">
        <v>6.2810598607796794E-2</v>
      </c>
      <c r="R820" s="17"/>
      <c r="S820" s="17">
        <v>9.1855504007799002E-2</v>
      </c>
      <c r="T820" s="17">
        <v>0.102514302282514</v>
      </c>
      <c r="U820" s="17">
        <v>4.7181272830450302E-2</v>
      </c>
      <c r="V820" s="17">
        <v>3.8752591961630702E-2</v>
      </c>
      <c r="W820" s="17">
        <v>4.8897091994317403E-2</v>
      </c>
      <c r="X820" s="17">
        <v>7.3934405676021206E-2</v>
      </c>
      <c r="Y820" s="17">
        <v>7.3524023808452105E-2</v>
      </c>
      <c r="Z820" s="17">
        <v>0.126182071305288</v>
      </c>
      <c r="AA820" s="17">
        <v>9.0722256437217597E-2</v>
      </c>
      <c r="AB820" s="17" t="s">
        <v>74</v>
      </c>
      <c r="AC820" s="17" t="s">
        <v>74</v>
      </c>
      <c r="AD820" s="17" t="s">
        <v>74</v>
      </c>
      <c r="AE820" s="17"/>
      <c r="AF820" s="17">
        <v>9.8025345920101897E-2</v>
      </c>
      <c r="AG820" s="17">
        <v>6.0886107038830101E-2</v>
      </c>
      <c r="AH820" s="17">
        <v>6.4243900274884899E-2</v>
      </c>
      <c r="AI820" s="17"/>
      <c r="AJ820" s="17">
        <v>7.8745239964600894E-2</v>
      </c>
      <c r="AK820" s="17">
        <v>7.8647046052768899E-2</v>
      </c>
      <c r="AL820" s="17">
        <v>3.71782268974283E-2</v>
      </c>
      <c r="AM820" s="17">
        <v>0.122293787850454</v>
      </c>
      <c r="AN820" s="17">
        <v>0.107697234119861</v>
      </c>
      <c r="AO820" s="17"/>
      <c r="AP820" s="17">
        <v>9.0319558725757407E-2</v>
      </c>
      <c r="AQ820" s="17">
        <v>6.4170848493282195E-2</v>
      </c>
      <c r="AR820" s="17">
        <v>0.120106549382671</v>
      </c>
      <c r="AS820" s="17"/>
      <c r="AT820" s="17">
        <v>7.9691429929653099E-2</v>
      </c>
      <c r="AU820" s="17">
        <v>7.0291308930356997E-2</v>
      </c>
      <c r="AV820" s="17"/>
      <c r="AW820" s="17">
        <v>7.1473959722817004E-2</v>
      </c>
      <c r="AX820" s="17">
        <v>7.91542273744886E-2</v>
      </c>
    </row>
    <row r="821" spans="2:50" x14ac:dyDescent="0.35">
      <c r="B821" t="s">
        <v>98</v>
      </c>
      <c r="C821" s="17">
        <v>0.775439128559964</v>
      </c>
      <c r="D821" s="17">
        <v>0.77299185686031302</v>
      </c>
      <c r="E821" s="17">
        <v>0.77686404272107701</v>
      </c>
      <c r="F821" s="17"/>
      <c r="G821" s="17">
        <v>0.71797791310289005</v>
      </c>
      <c r="H821" s="17">
        <v>0.78945554594047296</v>
      </c>
      <c r="I821" s="17">
        <v>0.74026260337401295</v>
      </c>
      <c r="J821" s="17">
        <v>0.80106774604267295</v>
      </c>
      <c r="K821" s="17">
        <v>0.75550865695995195</v>
      </c>
      <c r="L821" s="17">
        <v>0.810930965484709</v>
      </c>
      <c r="M821" s="17"/>
      <c r="N821" s="17">
        <v>0.77486440623530095</v>
      </c>
      <c r="O821" s="17">
        <v>0.81279117999415595</v>
      </c>
      <c r="P821" s="17">
        <v>0.73149256109882699</v>
      </c>
      <c r="Q821" s="17">
        <v>0.77689068622103896</v>
      </c>
      <c r="R821" s="17"/>
      <c r="S821" s="17">
        <v>0.76924070270846601</v>
      </c>
      <c r="T821" s="17">
        <v>0.78420134394464402</v>
      </c>
      <c r="U821" s="17">
        <v>0.77194126982030498</v>
      </c>
      <c r="V821" s="17">
        <v>0.80863177982317103</v>
      </c>
      <c r="W821" s="17">
        <v>0.81134268126097597</v>
      </c>
      <c r="X821" s="17">
        <v>0.75794570142677198</v>
      </c>
      <c r="Y821" s="17">
        <v>0.75380057908305997</v>
      </c>
      <c r="Z821" s="17">
        <v>0.70806077808165002</v>
      </c>
      <c r="AA821" s="17">
        <v>0.778417123088878</v>
      </c>
      <c r="AB821" s="17" t="s">
        <v>74</v>
      </c>
      <c r="AC821" s="17" t="s">
        <v>74</v>
      </c>
      <c r="AD821" s="17" t="s">
        <v>74</v>
      </c>
      <c r="AE821" s="17"/>
      <c r="AF821" s="17">
        <v>0.76608172382538897</v>
      </c>
      <c r="AG821" s="17">
        <v>0.79875416346703998</v>
      </c>
      <c r="AH821" s="17">
        <v>0.78936446295003804</v>
      </c>
      <c r="AI821" s="17"/>
      <c r="AJ821" s="17">
        <v>0.79278095233826396</v>
      </c>
      <c r="AK821" s="17">
        <v>0.78002869965778598</v>
      </c>
      <c r="AL821" s="17">
        <v>0.82884204318455601</v>
      </c>
      <c r="AM821" s="17">
        <v>0.66005420861007302</v>
      </c>
      <c r="AN821" s="17">
        <v>0.75097157833782902</v>
      </c>
      <c r="AO821" s="17"/>
      <c r="AP821" s="17">
        <v>0.76425185827375997</v>
      </c>
      <c r="AQ821" s="17">
        <v>0.80457946257611901</v>
      </c>
      <c r="AR821" s="17">
        <v>0.72765270843510899</v>
      </c>
      <c r="AS821" s="17"/>
      <c r="AT821" s="17">
        <v>0.78508718799437505</v>
      </c>
      <c r="AU821" s="17">
        <v>0.75650316928781103</v>
      </c>
      <c r="AV821" s="17"/>
      <c r="AW821" s="17">
        <v>0.79767649358738901</v>
      </c>
      <c r="AX821" s="17">
        <v>0.76838864149928798</v>
      </c>
    </row>
    <row r="822" spans="2:50" x14ac:dyDescent="0.35">
      <c r="B822" t="s">
        <v>100</v>
      </c>
      <c r="C822" s="17">
        <v>0.69813377789851505</v>
      </c>
      <c r="D822" s="17">
        <v>0.692671571500167</v>
      </c>
      <c r="E822" s="17">
        <v>0.70207867351894904</v>
      </c>
      <c r="F822" s="17"/>
      <c r="G822" s="17">
        <v>0.63961115986931305</v>
      </c>
      <c r="H822" s="17">
        <v>0.72339989248429903</v>
      </c>
      <c r="I822" s="17">
        <v>0.61710767479098205</v>
      </c>
      <c r="J822" s="17">
        <v>0.73453994112123999</v>
      </c>
      <c r="K822" s="17">
        <v>0.66629167441288595</v>
      </c>
      <c r="L822" s="17">
        <v>0.75851118023617303</v>
      </c>
      <c r="M822" s="17"/>
      <c r="N822" s="17">
        <v>0.69924866833190003</v>
      </c>
      <c r="O822" s="17">
        <v>0.75202449376862901</v>
      </c>
      <c r="P822" s="17">
        <v>0.61500589801787098</v>
      </c>
      <c r="Q822" s="17">
        <v>0.71408008761324204</v>
      </c>
      <c r="R822" s="17"/>
      <c r="S822" s="17">
        <v>0.67738519870066705</v>
      </c>
      <c r="T822" s="17">
        <v>0.68168704166213101</v>
      </c>
      <c r="U822" s="17">
        <v>0.72475999698985505</v>
      </c>
      <c r="V822" s="17">
        <v>0.76987918786154097</v>
      </c>
      <c r="W822" s="17">
        <v>0.76244558926665895</v>
      </c>
      <c r="X822" s="17">
        <v>0.68401129575075004</v>
      </c>
      <c r="Y822" s="17">
        <v>0.68027655527460795</v>
      </c>
      <c r="Z822" s="17">
        <v>0.581878706776362</v>
      </c>
      <c r="AA822" s="17">
        <v>0.68769486665166002</v>
      </c>
      <c r="AB822" s="17" t="s">
        <v>74</v>
      </c>
      <c r="AC822" s="17" t="s">
        <v>74</v>
      </c>
      <c r="AD822" s="17" t="s">
        <v>74</v>
      </c>
      <c r="AE822" s="17"/>
      <c r="AF822" s="17">
        <v>0.66805637790528705</v>
      </c>
      <c r="AG822" s="17">
        <v>0.73786805642820996</v>
      </c>
      <c r="AH822" s="17">
        <v>0.72512056267515301</v>
      </c>
      <c r="AI822" s="17"/>
      <c r="AJ822" s="17">
        <v>0.71403571237366303</v>
      </c>
      <c r="AK822" s="17">
        <v>0.70138165360501703</v>
      </c>
      <c r="AL822" s="17">
        <v>0.79166381628712801</v>
      </c>
      <c r="AM822" s="17">
        <v>0.53776042075961905</v>
      </c>
      <c r="AN822" s="17">
        <v>0.64327434421796803</v>
      </c>
      <c r="AO822" s="17"/>
      <c r="AP822" s="17">
        <v>0.67393229954800304</v>
      </c>
      <c r="AQ822" s="17">
        <v>0.74040861408283698</v>
      </c>
      <c r="AR822" s="17">
        <v>0.60754615905243903</v>
      </c>
      <c r="AS822" s="17"/>
      <c r="AT822" s="17">
        <v>0.70539575806472099</v>
      </c>
      <c r="AU822" s="17">
        <v>0.68621186035745396</v>
      </c>
      <c r="AV822" s="17"/>
      <c r="AW822" s="17">
        <v>0.72620253386457201</v>
      </c>
      <c r="AX822" s="17">
        <v>0.68923441412480002</v>
      </c>
    </row>
    <row r="823" spans="2:50"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row>
    <row r="824" spans="2:50" x14ac:dyDescent="0.35">
      <c r="B824" s="6" t="s">
        <v>366</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row>
    <row r="825" spans="2:50" x14ac:dyDescent="0.35">
      <c r="B825" s="24" t="s">
        <v>76</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row>
    <row r="826" spans="2:50" x14ac:dyDescent="0.35">
      <c r="B826" t="s">
        <v>97</v>
      </c>
      <c r="C826" s="17">
        <v>6.9422719062905203E-2</v>
      </c>
      <c r="D826" s="17">
        <v>8.5448304269986494E-2</v>
      </c>
      <c r="E826" s="17">
        <v>5.4718300812951898E-2</v>
      </c>
      <c r="F826" s="17"/>
      <c r="G826" s="17">
        <v>4.3486627738645797E-2</v>
      </c>
      <c r="H826" s="17">
        <v>6.6819401911019996E-2</v>
      </c>
      <c r="I826" s="17">
        <v>7.4261724573496293E-2</v>
      </c>
      <c r="J826" s="17">
        <v>7.6338175413795603E-2</v>
      </c>
      <c r="K826" s="17">
        <v>7.1086359302929003E-2</v>
      </c>
      <c r="L826" s="17">
        <v>7.3445885399698693E-2</v>
      </c>
      <c r="M826" s="17"/>
      <c r="N826" s="17">
        <v>9.3884677564787897E-2</v>
      </c>
      <c r="O826" s="17">
        <v>6.0908956038919999E-2</v>
      </c>
      <c r="P826" s="17">
        <v>9.0236557033488193E-2</v>
      </c>
      <c r="Q826" s="17">
        <v>3.4507287955523602E-2</v>
      </c>
      <c r="R826" s="17"/>
      <c r="S826" s="17">
        <v>5.5802880958165997E-2</v>
      </c>
      <c r="T826" s="17">
        <v>5.4245510858994102E-2</v>
      </c>
      <c r="U826" s="17">
        <v>3.3182746546265803E-2</v>
      </c>
      <c r="V826" s="17">
        <v>5.6854903141051703E-2</v>
      </c>
      <c r="W826" s="17">
        <v>6.7014102986154206E-2</v>
      </c>
      <c r="X826" s="17">
        <v>7.89603227930913E-2</v>
      </c>
      <c r="Y826" s="17">
        <v>4.9625303773801303E-2</v>
      </c>
      <c r="Z826" s="17">
        <v>0.126900803414319</v>
      </c>
      <c r="AA826" s="17">
        <v>0.131317176772144</v>
      </c>
      <c r="AB826" s="17" t="s">
        <v>74</v>
      </c>
      <c r="AC826" s="17" t="s">
        <v>74</v>
      </c>
      <c r="AD826" s="17" t="s">
        <v>74</v>
      </c>
      <c r="AE826" s="17"/>
      <c r="AF826" s="17">
        <v>8.66277746305361E-2</v>
      </c>
      <c r="AG826" s="17">
        <v>5.7666993951352601E-2</v>
      </c>
      <c r="AH826" s="17">
        <v>8.6759180957220502E-2</v>
      </c>
      <c r="AI826" s="17"/>
      <c r="AJ826" s="17">
        <v>8.0624670945899896E-2</v>
      </c>
      <c r="AK826" s="17">
        <v>5.2957940702359797E-2</v>
      </c>
      <c r="AL826" s="17">
        <v>6.6798291955790498E-2</v>
      </c>
      <c r="AM826" s="17">
        <v>0.122293787850454</v>
      </c>
      <c r="AN826" s="17">
        <v>7.8819634365803803E-2</v>
      </c>
      <c r="AO826" s="17"/>
      <c r="AP826" s="17">
        <v>8.9362221813314005E-2</v>
      </c>
      <c r="AQ826" s="17">
        <v>5.9414762782562303E-2</v>
      </c>
      <c r="AR826" s="17">
        <v>5.3374339442583303E-2</v>
      </c>
      <c r="AS826" s="17"/>
      <c r="AT826" s="17">
        <v>8.0382791843518694E-2</v>
      </c>
      <c r="AU826" s="17">
        <v>4.6822013364897198E-2</v>
      </c>
      <c r="AV826" s="17"/>
      <c r="AW826" s="17">
        <v>8.0227711104377306E-2</v>
      </c>
      <c r="AX826" s="17">
        <v>6.5996932937383804E-2</v>
      </c>
    </row>
    <row r="827" spans="2:50" x14ac:dyDescent="0.35">
      <c r="B827" t="s">
        <v>96</v>
      </c>
      <c r="C827" s="17">
        <v>0.138022156821339</v>
      </c>
      <c r="D827" s="17">
        <v>0.174843935914437</v>
      </c>
      <c r="E827" s="17">
        <v>0.10415358676153399</v>
      </c>
      <c r="F827" s="17"/>
      <c r="G827" s="17">
        <v>0.121507857428005</v>
      </c>
      <c r="H827" s="17">
        <v>0.14421218230653601</v>
      </c>
      <c r="I827" s="17">
        <v>0.144312431742636</v>
      </c>
      <c r="J827" s="17">
        <v>0.15896818728210299</v>
      </c>
      <c r="K827" s="17">
        <v>0.135918691058454</v>
      </c>
      <c r="L827" s="17">
        <v>0.12290707724843</v>
      </c>
      <c r="M827" s="17"/>
      <c r="N827" s="17">
        <v>0.167097705720201</v>
      </c>
      <c r="O827" s="17">
        <v>0.116295788729015</v>
      </c>
      <c r="P827" s="17">
        <v>0.15167290978692299</v>
      </c>
      <c r="Q827" s="17">
        <v>0.11892834089107999</v>
      </c>
      <c r="R827" s="17"/>
      <c r="S827" s="17">
        <v>0.176048225429594</v>
      </c>
      <c r="T827" s="17">
        <v>0.146718805542674</v>
      </c>
      <c r="U827" s="17">
        <v>9.1065999604574802E-2</v>
      </c>
      <c r="V827" s="17">
        <v>0.112532380417071</v>
      </c>
      <c r="W827" s="17">
        <v>0.20181787454338099</v>
      </c>
      <c r="X827" s="17">
        <v>0.11532146005897199</v>
      </c>
      <c r="Y827" s="17">
        <v>0.175490022687459</v>
      </c>
      <c r="Z827" s="17">
        <v>0.13541777874044</v>
      </c>
      <c r="AA827" s="17">
        <v>8.8462165732924897E-2</v>
      </c>
      <c r="AB827" s="17" t="s">
        <v>74</v>
      </c>
      <c r="AC827" s="17" t="s">
        <v>74</v>
      </c>
      <c r="AD827" s="17" t="s">
        <v>74</v>
      </c>
      <c r="AE827" s="17"/>
      <c r="AF827" s="17">
        <v>0.16786284559890799</v>
      </c>
      <c r="AG827" s="17">
        <v>0.13736902925355499</v>
      </c>
      <c r="AH827" s="17">
        <v>5.6449806507923798E-2</v>
      </c>
      <c r="AI827" s="17"/>
      <c r="AJ827" s="17">
        <v>0.191134736563737</v>
      </c>
      <c r="AK827" s="17">
        <v>9.9340985495779896E-2</v>
      </c>
      <c r="AL827" s="17">
        <v>0.14831400884339299</v>
      </c>
      <c r="AM827" s="17">
        <v>0.13431434856964899</v>
      </c>
      <c r="AN827" s="17">
        <v>7.1877059199534896E-2</v>
      </c>
      <c r="AO827" s="17"/>
      <c r="AP827" s="17">
        <v>0.18630183914439299</v>
      </c>
      <c r="AQ827" s="17">
        <v>0.119715649622837</v>
      </c>
      <c r="AR827" s="17">
        <v>5.7724240981284501E-2</v>
      </c>
      <c r="AS827" s="17"/>
      <c r="AT827" s="17">
        <v>0.13290873307076301</v>
      </c>
      <c r="AU827" s="17">
        <v>0.14943158691043601</v>
      </c>
      <c r="AV827" s="17"/>
      <c r="AW827" s="17">
        <v>0.123842567233156</v>
      </c>
      <c r="AX827" s="17">
        <v>0.14251787889964701</v>
      </c>
    </row>
    <row r="828" spans="2:50" x14ac:dyDescent="0.35">
      <c r="B828" t="s">
        <v>95</v>
      </c>
      <c r="C828" s="17">
        <v>0.29115257339085099</v>
      </c>
      <c r="D828" s="17">
        <v>0.28679085780142</v>
      </c>
      <c r="E828" s="17">
        <v>0.294829941674778</v>
      </c>
      <c r="F828" s="17"/>
      <c r="G828" s="17">
        <v>0.29224336055238198</v>
      </c>
      <c r="H828" s="17">
        <v>0.27521626408774302</v>
      </c>
      <c r="I828" s="17">
        <v>0.29121801742437398</v>
      </c>
      <c r="J828" s="17">
        <v>0.306480984576948</v>
      </c>
      <c r="K828" s="17">
        <v>0.318062330076189</v>
      </c>
      <c r="L828" s="17">
        <v>0.27279519177151801</v>
      </c>
      <c r="M828" s="17"/>
      <c r="N828" s="17">
        <v>0.28971653125941899</v>
      </c>
      <c r="O828" s="17">
        <v>0.30522235307596501</v>
      </c>
      <c r="P828" s="17">
        <v>0.25870596780007798</v>
      </c>
      <c r="Q828" s="17">
        <v>0.31004587686520102</v>
      </c>
      <c r="R828" s="17"/>
      <c r="S828" s="17">
        <v>0.26264425400019897</v>
      </c>
      <c r="T828" s="17">
        <v>0.27160579284984299</v>
      </c>
      <c r="U828" s="17">
        <v>0.34878651999086102</v>
      </c>
      <c r="V828" s="17">
        <v>0.353874861481353</v>
      </c>
      <c r="W828" s="17">
        <v>0.23479574304136</v>
      </c>
      <c r="X828" s="17">
        <v>0.33784387362139401</v>
      </c>
      <c r="Y828" s="17">
        <v>0.21069235313036</v>
      </c>
      <c r="Z828" s="17">
        <v>0.29414606513403802</v>
      </c>
      <c r="AA828" s="17">
        <v>0.310874570020855</v>
      </c>
      <c r="AB828" s="17" t="s">
        <v>74</v>
      </c>
      <c r="AC828" s="17" t="s">
        <v>74</v>
      </c>
      <c r="AD828" s="17" t="s">
        <v>74</v>
      </c>
      <c r="AE828" s="17"/>
      <c r="AF828" s="17">
        <v>0.24215815118494899</v>
      </c>
      <c r="AG828" s="17">
        <v>0.31318633021894299</v>
      </c>
      <c r="AH828" s="17">
        <v>0.34392058642910101</v>
      </c>
      <c r="AI828" s="17"/>
      <c r="AJ828" s="17">
        <v>0.25461530049772502</v>
      </c>
      <c r="AK828" s="17">
        <v>0.29669777097335598</v>
      </c>
      <c r="AL828" s="17">
        <v>0.34893010384787498</v>
      </c>
      <c r="AM828" s="17">
        <v>0.36188349686486099</v>
      </c>
      <c r="AN828" s="17">
        <v>0.35083192241706701</v>
      </c>
      <c r="AO828" s="17"/>
      <c r="AP828" s="17">
        <v>0.24643840809626399</v>
      </c>
      <c r="AQ828" s="17">
        <v>0.28074104343070599</v>
      </c>
      <c r="AR828" s="17">
        <v>0.417466907633393</v>
      </c>
      <c r="AS828" s="17"/>
      <c r="AT828" s="17">
        <v>0.29471156891552802</v>
      </c>
      <c r="AU828" s="17">
        <v>0.282767715953332</v>
      </c>
      <c r="AV828" s="17"/>
      <c r="AW828" s="17">
        <v>0.311154098407246</v>
      </c>
      <c r="AX828" s="17">
        <v>0.284810972524562</v>
      </c>
    </row>
    <row r="829" spans="2:50" x14ac:dyDescent="0.35">
      <c r="B829" t="s">
        <v>94</v>
      </c>
      <c r="C829" s="17">
        <v>0.28136920681390898</v>
      </c>
      <c r="D829" s="17">
        <v>0.237134751230895</v>
      </c>
      <c r="E829" s="17">
        <v>0.323771001309965</v>
      </c>
      <c r="F829" s="17"/>
      <c r="G829" s="17">
        <v>0.245362967172845</v>
      </c>
      <c r="H829" s="17">
        <v>0.30511021103286901</v>
      </c>
      <c r="I829" s="17">
        <v>0.30795677565430501</v>
      </c>
      <c r="J829" s="17">
        <v>0.26541542126005002</v>
      </c>
      <c r="K829" s="17">
        <v>0.291167334748134</v>
      </c>
      <c r="L829" s="17">
        <v>0.26637880079082799</v>
      </c>
      <c r="M829" s="17"/>
      <c r="N829" s="17">
        <v>0.22060441791531801</v>
      </c>
      <c r="O829" s="17">
        <v>0.31601271661068098</v>
      </c>
      <c r="P829" s="17">
        <v>0.31338920691738098</v>
      </c>
      <c r="Q829" s="17">
        <v>0.28179439991816202</v>
      </c>
      <c r="R829" s="17"/>
      <c r="S829" s="17">
        <v>0.30063858522841003</v>
      </c>
      <c r="T829" s="17">
        <v>0.28290406708516103</v>
      </c>
      <c r="U829" s="17">
        <v>0.28211993813760999</v>
      </c>
      <c r="V829" s="17">
        <v>0.26607416483077401</v>
      </c>
      <c r="W829" s="17">
        <v>0.269342597682453</v>
      </c>
      <c r="X829" s="17">
        <v>0.29139469922357603</v>
      </c>
      <c r="Y829" s="17">
        <v>0.36507703293446703</v>
      </c>
      <c r="Z829" s="17">
        <v>0.25722195407287801</v>
      </c>
      <c r="AA829" s="17">
        <v>0.21427239887875901</v>
      </c>
      <c r="AB829" s="17" t="s">
        <v>74</v>
      </c>
      <c r="AC829" s="17" t="s">
        <v>74</v>
      </c>
      <c r="AD829" s="17" t="s">
        <v>74</v>
      </c>
      <c r="AE829" s="17"/>
      <c r="AF829" s="17">
        <v>0.282207926123762</v>
      </c>
      <c r="AG829" s="17">
        <v>0.28749147560566501</v>
      </c>
      <c r="AH829" s="17">
        <v>0.31926437361849502</v>
      </c>
      <c r="AI829" s="17"/>
      <c r="AJ829" s="17">
        <v>0.275036628941698</v>
      </c>
      <c r="AK829" s="17">
        <v>0.32699212988597198</v>
      </c>
      <c r="AL829" s="17">
        <v>0.25629051356264299</v>
      </c>
      <c r="AM829" s="17">
        <v>6.3846880705567099E-2</v>
      </c>
      <c r="AN829" s="17">
        <v>0.287096575479664</v>
      </c>
      <c r="AO829" s="17"/>
      <c r="AP829" s="17">
        <v>0.30407906961598002</v>
      </c>
      <c r="AQ829" s="17">
        <v>0.31107262344526698</v>
      </c>
      <c r="AR829" s="17">
        <v>0.27650080423446399</v>
      </c>
      <c r="AS829" s="17"/>
      <c r="AT829" s="17">
        <v>0.29415738752722698</v>
      </c>
      <c r="AU829" s="17">
        <v>0.25334898170218101</v>
      </c>
      <c r="AV829" s="17"/>
      <c r="AW829" s="17">
        <v>0.30664592055068501</v>
      </c>
      <c r="AX829" s="17">
        <v>0.27335507641141998</v>
      </c>
    </row>
    <row r="830" spans="2:50" x14ac:dyDescent="0.35">
      <c r="B830" t="s">
        <v>93</v>
      </c>
      <c r="C830" s="17">
        <v>0.13201302594942499</v>
      </c>
      <c r="D830" s="17">
        <v>0.13093906562370899</v>
      </c>
      <c r="E830" s="17">
        <v>0.13120117910504001</v>
      </c>
      <c r="F830" s="17"/>
      <c r="G830" s="17">
        <v>0.22828360775392201</v>
      </c>
      <c r="H830" s="17">
        <v>0.169934116126358</v>
      </c>
      <c r="I830" s="17">
        <v>0.114464481024208</v>
      </c>
      <c r="J830" s="17">
        <v>0.110206170656001</v>
      </c>
      <c r="K830" s="17">
        <v>6.8979565871873705E-2</v>
      </c>
      <c r="L830" s="17">
        <v>0.13233662202565499</v>
      </c>
      <c r="M830" s="17"/>
      <c r="N830" s="17">
        <v>0.11661504418157601</v>
      </c>
      <c r="O830" s="17">
        <v>0.127631667476821</v>
      </c>
      <c r="P830" s="17">
        <v>0.121683950381532</v>
      </c>
      <c r="Q830" s="17">
        <v>0.15979640880257101</v>
      </c>
      <c r="R830" s="17"/>
      <c r="S830" s="17">
        <v>0.13233902018820301</v>
      </c>
      <c r="T830" s="17">
        <v>0.153034926345817</v>
      </c>
      <c r="U830" s="17">
        <v>0.133296322976003</v>
      </c>
      <c r="V830" s="17">
        <v>8.5929188145311794E-2</v>
      </c>
      <c r="W830" s="17">
        <v>0.162518165622833</v>
      </c>
      <c r="X830" s="17">
        <v>0.120052532166753</v>
      </c>
      <c r="Y830" s="17">
        <v>0.121604843788263</v>
      </c>
      <c r="Z830" s="17">
        <v>9.57248236326603E-2</v>
      </c>
      <c r="AA830" s="17">
        <v>0.15419571100502599</v>
      </c>
      <c r="AB830" s="17" t="s">
        <v>74</v>
      </c>
      <c r="AC830" s="17" t="s">
        <v>74</v>
      </c>
      <c r="AD830" s="17" t="s">
        <v>74</v>
      </c>
      <c r="AE830" s="17"/>
      <c r="AF830" s="17">
        <v>0.117163426490138</v>
      </c>
      <c r="AG830" s="17">
        <v>0.12619504953865199</v>
      </c>
      <c r="AH830" s="17">
        <v>0.127961007054579</v>
      </c>
      <c r="AI830" s="17"/>
      <c r="AJ830" s="17">
        <v>0.12848181016465099</v>
      </c>
      <c r="AK830" s="17">
        <v>0.13991057345232399</v>
      </c>
      <c r="AL830" s="17">
        <v>6.0369851076039399E-2</v>
      </c>
      <c r="AM830" s="17">
        <v>0.101656791802411</v>
      </c>
      <c r="AN830" s="17">
        <v>0.114275391494326</v>
      </c>
      <c r="AO830" s="17"/>
      <c r="AP830" s="17">
        <v>0.122261874806598</v>
      </c>
      <c r="AQ830" s="17">
        <v>0.151203750695066</v>
      </c>
      <c r="AR830" s="17">
        <v>9.1797315261369195E-2</v>
      </c>
      <c r="AS830" s="17"/>
      <c r="AT830" s="17">
        <v>0.124372752586855</v>
      </c>
      <c r="AU830" s="17">
        <v>0.14868380343189799</v>
      </c>
      <c r="AV830" s="17"/>
      <c r="AW830" s="17">
        <v>0.11915570391122</v>
      </c>
      <c r="AX830" s="17">
        <v>0.13608951534254801</v>
      </c>
    </row>
    <row r="831" spans="2:50" x14ac:dyDescent="0.35">
      <c r="B831" t="s">
        <v>70</v>
      </c>
      <c r="C831" s="17">
        <v>8.8020317961571296E-2</v>
      </c>
      <c r="D831" s="17">
        <v>8.4843085159553105E-2</v>
      </c>
      <c r="E831" s="17">
        <v>9.1325990335731397E-2</v>
      </c>
      <c r="F831" s="17"/>
      <c r="G831" s="17">
        <v>6.9115579354199999E-2</v>
      </c>
      <c r="H831" s="17">
        <v>3.8707824535474798E-2</v>
      </c>
      <c r="I831" s="17">
        <v>6.7786569580980893E-2</v>
      </c>
      <c r="J831" s="17">
        <v>8.2591060811103206E-2</v>
      </c>
      <c r="K831" s="17">
        <v>0.114785718942421</v>
      </c>
      <c r="L831" s="17">
        <v>0.13213642276387</v>
      </c>
      <c r="M831" s="17"/>
      <c r="N831" s="17">
        <v>0.11208162335869799</v>
      </c>
      <c r="O831" s="17">
        <v>7.3928518068597404E-2</v>
      </c>
      <c r="P831" s="17">
        <v>6.4311408080598501E-2</v>
      </c>
      <c r="Q831" s="17">
        <v>9.4927685567462602E-2</v>
      </c>
      <c r="R831" s="17"/>
      <c r="S831" s="17">
        <v>7.25270341954279E-2</v>
      </c>
      <c r="T831" s="17">
        <v>9.14908973175102E-2</v>
      </c>
      <c r="U831" s="17">
        <v>0.111548472744685</v>
      </c>
      <c r="V831" s="17">
        <v>0.124734501984439</v>
      </c>
      <c r="W831" s="17">
        <v>6.4511516123818002E-2</v>
      </c>
      <c r="X831" s="17">
        <v>5.6427112136213597E-2</v>
      </c>
      <c r="Y831" s="17">
        <v>7.7510443685650895E-2</v>
      </c>
      <c r="Z831" s="17">
        <v>9.0588575005663793E-2</v>
      </c>
      <c r="AA831" s="17">
        <v>0.100877977590291</v>
      </c>
      <c r="AB831" s="17" t="s">
        <v>74</v>
      </c>
      <c r="AC831" s="17" t="s">
        <v>74</v>
      </c>
      <c r="AD831" s="17" t="s">
        <v>74</v>
      </c>
      <c r="AE831" s="17"/>
      <c r="AF831" s="17">
        <v>0.10397987597170701</v>
      </c>
      <c r="AG831" s="17">
        <v>7.80911214318325E-2</v>
      </c>
      <c r="AH831" s="17">
        <v>6.5645045432680904E-2</v>
      </c>
      <c r="AI831" s="17"/>
      <c r="AJ831" s="17">
        <v>7.0106852886288998E-2</v>
      </c>
      <c r="AK831" s="17">
        <v>8.4100599490207997E-2</v>
      </c>
      <c r="AL831" s="17">
        <v>0.11929723071426</v>
      </c>
      <c r="AM831" s="17">
        <v>0.21600469420705801</v>
      </c>
      <c r="AN831" s="17">
        <v>9.7099417043603906E-2</v>
      </c>
      <c r="AO831" s="17"/>
      <c r="AP831" s="17">
        <v>5.1556586523451103E-2</v>
      </c>
      <c r="AQ831" s="17">
        <v>7.7852170023560693E-2</v>
      </c>
      <c r="AR831" s="17">
        <v>0.10313639244690601</v>
      </c>
      <c r="AS831" s="17"/>
      <c r="AT831" s="17">
        <v>7.3466766056108204E-2</v>
      </c>
      <c r="AU831" s="17">
        <v>0.11894589863725499</v>
      </c>
      <c r="AV831" s="17"/>
      <c r="AW831" s="17">
        <v>5.8973998793315698E-2</v>
      </c>
      <c r="AX831" s="17">
        <v>9.7229623884439897E-2</v>
      </c>
    </row>
    <row r="832" spans="2:50" x14ac:dyDescent="0.35">
      <c r="B832" t="s">
        <v>99</v>
      </c>
      <c r="C832" s="17">
        <v>0.20744487588424401</v>
      </c>
      <c r="D832" s="17">
        <v>0.26029224018442298</v>
      </c>
      <c r="E832" s="17">
        <v>0.158871887574486</v>
      </c>
      <c r="F832" s="17"/>
      <c r="G832" s="17">
        <v>0.16499448516665099</v>
      </c>
      <c r="H832" s="17">
        <v>0.211031584217556</v>
      </c>
      <c r="I832" s="17">
        <v>0.218574156316132</v>
      </c>
      <c r="J832" s="17">
        <v>0.235306362695898</v>
      </c>
      <c r="K832" s="17">
        <v>0.207005050361383</v>
      </c>
      <c r="L832" s="17">
        <v>0.19635296264812899</v>
      </c>
      <c r="M832" s="17"/>
      <c r="N832" s="17">
        <v>0.26098238328498902</v>
      </c>
      <c r="O832" s="17">
        <v>0.17720474476793499</v>
      </c>
      <c r="P832" s="17">
        <v>0.24190946682041101</v>
      </c>
      <c r="Q832" s="17">
        <v>0.153435628846604</v>
      </c>
      <c r="R832" s="17"/>
      <c r="S832" s="17">
        <v>0.23185110638775999</v>
      </c>
      <c r="T832" s="17">
        <v>0.20096431640166901</v>
      </c>
      <c r="U832" s="17">
        <v>0.124248746150841</v>
      </c>
      <c r="V832" s="17">
        <v>0.16938728355812299</v>
      </c>
      <c r="W832" s="17">
        <v>0.26883197752953603</v>
      </c>
      <c r="X832" s="17">
        <v>0.19428178285206299</v>
      </c>
      <c r="Y832" s="17">
        <v>0.22511532646126001</v>
      </c>
      <c r="Z832" s="17">
        <v>0.26231858215475901</v>
      </c>
      <c r="AA832" s="17">
        <v>0.219779342505069</v>
      </c>
      <c r="AB832" s="17" t="s">
        <v>74</v>
      </c>
      <c r="AC832" s="17" t="s">
        <v>74</v>
      </c>
      <c r="AD832" s="17" t="s">
        <v>74</v>
      </c>
      <c r="AE832" s="17"/>
      <c r="AF832" s="17">
        <v>0.25449062022944402</v>
      </c>
      <c r="AG832" s="17">
        <v>0.19503602320490801</v>
      </c>
      <c r="AH832" s="17">
        <v>0.14320898746514399</v>
      </c>
      <c r="AI832" s="17"/>
      <c r="AJ832" s="17">
        <v>0.27175940750963701</v>
      </c>
      <c r="AK832" s="17">
        <v>0.15229892619814001</v>
      </c>
      <c r="AL832" s="17">
        <v>0.215112300799183</v>
      </c>
      <c r="AM832" s="17">
        <v>0.25660813642010299</v>
      </c>
      <c r="AN832" s="17">
        <v>0.15069669356533899</v>
      </c>
      <c r="AO832" s="17"/>
      <c r="AP832" s="17">
        <v>0.27566406095770701</v>
      </c>
      <c r="AQ832" s="17">
        <v>0.17913041240540001</v>
      </c>
      <c r="AR832" s="17">
        <v>0.111098580423868</v>
      </c>
      <c r="AS832" s="17"/>
      <c r="AT832" s="17">
        <v>0.21329152491428099</v>
      </c>
      <c r="AU832" s="17">
        <v>0.19625360027533401</v>
      </c>
      <c r="AV832" s="17"/>
      <c r="AW832" s="17">
        <v>0.20407027833753399</v>
      </c>
      <c r="AX832" s="17">
        <v>0.20851481183703</v>
      </c>
    </row>
    <row r="833" spans="2:50" x14ac:dyDescent="0.35">
      <c r="B833" t="s">
        <v>98</v>
      </c>
      <c r="C833" s="17">
        <v>0.41338223276333402</v>
      </c>
      <c r="D833" s="17">
        <v>0.368073816854604</v>
      </c>
      <c r="E833" s="17">
        <v>0.45497218041500498</v>
      </c>
      <c r="F833" s="17"/>
      <c r="G833" s="17">
        <v>0.47364657492676698</v>
      </c>
      <c r="H833" s="17">
        <v>0.47504432715922701</v>
      </c>
      <c r="I833" s="17">
        <v>0.42242125667851199</v>
      </c>
      <c r="J833" s="17">
        <v>0.37562159191605099</v>
      </c>
      <c r="K833" s="17">
        <v>0.36014690062000798</v>
      </c>
      <c r="L833" s="17">
        <v>0.39871542281648298</v>
      </c>
      <c r="M833" s="17"/>
      <c r="N833" s="17">
        <v>0.33721946209689402</v>
      </c>
      <c r="O833" s="17">
        <v>0.44364438408750301</v>
      </c>
      <c r="P833" s="17">
        <v>0.43507315729891199</v>
      </c>
      <c r="Q833" s="17">
        <v>0.44159080872073297</v>
      </c>
      <c r="R833" s="17"/>
      <c r="S833" s="17">
        <v>0.43297760541661301</v>
      </c>
      <c r="T833" s="17">
        <v>0.43593899343097797</v>
      </c>
      <c r="U833" s="17">
        <v>0.41541626111361302</v>
      </c>
      <c r="V833" s="17">
        <v>0.35200335297608498</v>
      </c>
      <c r="W833" s="17">
        <v>0.431860763305286</v>
      </c>
      <c r="X833" s="17">
        <v>0.41144723139032902</v>
      </c>
      <c r="Y833" s="17">
        <v>0.486681876722729</v>
      </c>
      <c r="Z833" s="17">
        <v>0.35294677770553901</v>
      </c>
      <c r="AA833" s="17">
        <v>0.36846810988378498</v>
      </c>
      <c r="AB833" s="17" t="s">
        <v>74</v>
      </c>
      <c r="AC833" s="17" t="s">
        <v>74</v>
      </c>
      <c r="AD833" s="17" t="s">
        <v>74</v>
      </c>
      <c r="AE833" s="17"/>
      <c r="AF833" s="17">
        <v>0.3993713526139</v>
      </c>
      <c r="AG833" s="17">
        <v>0.41368652514431697</v>
      </c>
      <c r="AH833" s="17">
        <v>0.44722538067307299</v>
      </c>
      <c r="AI833" s="17"/>
      <c r="AJ833" s="17">
        <v>0.40351843910634999</v>
      </c>
      <c r="AK833" s="17">
        <v>0.46690270333829698</v>
      </c>
      <c r="AL833" s="17">
        <v>0.31666036463868202</v>
      </c>
      <c r="AM833" s="17">
        <v>0.16550367250797801</v>
      </c>
      <c r="AN833" s="17">
        <v>0.40137196697399002</v>
      </c>
      <c r="AO833" s="17"/>
      <c r="AP833" s="17">
        <v>0.42634094442257803</v>
      </c>
      <c r="AQ833" s="17">
        <v>0.46227637414033401</v>
      </c>
      <c r="AR833" s="17">
        <v>0.36829811949583302</v>
      </c>
      <c r="AS833" s="17"/>
      <c r="AT833" s="17">
        <v>0.41853014011408202</v>
      </c>
      <c r="AU833" s="17">
        <v>0.40203278513407897</v>
      </c>
      <c r="AV833" s="17"/>
      <c r="AW833" s="17">
        <v>0.425801624461904</v>
      </c>
      <c r="AX833" s="17">
        <v>0.40944459175396702</v>
      </c>
    </row>
    <row r="834" spans="2:50" x14ac:dyDescent="0.35">
      <c r="B834" t="s">
        <v>100</v>
      </c>
      <c r="C834" s="17">
        <v>0.20593735687909001</v>
      </c>
      <c r="D834" s="17">
        <v>0.107781576670181</v>
      </c>
      <c r="E834" s="17">
        <v>0.29610029284051897</v>
      </c>
      <c r="F834" s="17"/>
      <c r="G834" s="17">
        <v>0.30865208976011599</v>
      </c>
      <c r="H834" s="17">
        <v>0.26401274294167099</v>
      </c>
      <c r="I834" s="17">
        <v>0.20384710036237999</v>
      </c>
      <c r="J834" s="17">
        <v>0.14031522922015199</v>
      </c>
      <c r="K834" s="17">
        <v>0.15314185025862501</v>
      </c>
      <c r="L834" s="17">
        <v>0.20236246016835399</v>
      </c>
      <c r="M834" s="17"/>
      <c r="N834" s="17">
        <v>7.6237078811904405E-2</v>
      </c>
      <c r="O834" s="17">
        <v>0.26643963931956799</v>
      </c>
      <c r="P834" s="17">
        <v>0.19316369047850099</v>
      </c>
      <c r="Q834" s="17">
        <v>0.28815517987412897</v>
      </c>
      <c r="R834" s="17"/>
      <c r="S834" s="17">
        <v>0.20112649902885299</v>
      </c>
      <c r="T834" s="17">
        <v>0.23497467702930999</v>
      </c>
      <c r="U834" s="17">
        <v>0.29116751496277299</v>
      </c>
      <c r="V834" s="17">
        <v>0.18261606941796299</v>
      </c>
      <c r="W834" s="17">
        <v>0.163028785775751</v>
      </c>
      <c r="X834" s="17">
        <v>0.217165448538266</v>
      </c>
      <c r="Y834" s="17">
        <v>0.26156655026146902</v>
      </c>
      <c r="Z834" s="17">
        <v>9.0628195550779195E-2</v>
      </c>
      <c r="AA834" s="17">
        <v>0.148688767378716</v>
      </c>
      <c r="AB834" s="17" t="s">
        <v>74</v>
      </c>
      <c r="AC834" s="17" t="s">
        <v>74</v>
      </c>
      <c r="AD834" s="17" t="s">
        <v>74</v>
      </c>
      <c r="AE834" s="17"/>
      <c r="AF834" s="17">
        <v>0.14488073238445601</v>
      </c>
      <c r="AG834" s="17">
        <v>0.21865050193940899</v>
      </c>
      <c r="AH834" s="17">
        <v>0.304016393207929</v>
      </c>
      <c r="AI834" s="17"/>
      <c r="AJ834" s="17">
        <v>0.13175903159671301</v>
      </c>
      <c r="AK834" s="17">
        <v>0.31460377714015703</v>
      </c>
      <c r="AL834" s="17">
        <v>0.10154806383949901</v>
      </c>
      <c r="AM834" s="17">
        <v>-9.1104463912124706E-2</v>
      </c>
      <c r="AN834" s="17">
        <v>0.25067527340865098</v>
      </c>
      <c r="AO834" s="17"/>
      <c r="AP834" s="17">
        <v>0.15067688346487099</v>
      </c>
      <c r="AQ834" s="17">
        <v>0.283145961734934</v>
      </c>
      <c r="AR834" s="17">
        <v>0.25719953907196502</v>
      </c>
      <c r="AS834" s="17"/>
      <c r="AT834" s="17">
        <v>0.20523861519980099</v>
      </c>
      <c r="AU834" s="17">
        <v>0.205779184858745</v>
      </c>
      <c r="AV834" s="17"/>
      <c r="AW834" s="17">
        <v>0.22173134612437101</v>
      </c>
      <c r="AX834" s="17">
        <v>0.200929779916937</v>
      </c>
    </row>
    <row r="835" spans="2:50"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row>
    <row r="836" spans="2:50" x14ac:dyDescent="0.35">
      <c r="B836" s="6" t="s">
        <v>367</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row>
    <row r="837" spans="2:50" x14ac:dyDescent="0.35">
      <c r="B837" s="24" t="s">
        <v>76</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row>
    <row r="838" spans="2:50" x14ac:dyDescent="0.35">
      <c r="B838" t="s">
        <v>97</v>
      </c>
      <c r="C838" s="17">
        <v>4.0324994636589999E-2</v>
      </c>
      <c r="D838" s="17">
        <v>3.1466365890781597E-2</v>
      </c>
      <c r="E838" s="17">
        <v>4.6433725766144102E-2</v>
      </c>
      <c r="F838" s="17"/>
      <c r="G838" s="17">
        <v>3.75031385780768E-2</v>
      </c>
      <c r="H838" s="17">
        <v>7.6515738383863899E-2</v>
      </c>
      <c r="I838" s="17">
        <v>5.02097542461689E-2</v>
      </c>
      <c r="J838" s="17">
        <v>4.2647048902673901E-2</v>
      </c>
      <c r="K838" s="17">
        <v>2.6741924654550098E-2</v>
      </c>
      <c r="L838" s="17">
        <v>1.5976261390449699E-2</v>
      </c>
      <c r="M838" s="17"/>
      <c r="N838" s="17">
        <v>4.8555138479296801E-2</v>
      </c>
      <c r="O838" s="17">
        <v>5.7397681863580602E-2</v>
      </c>
      <c r="P838" s="17">
        <v>2.7939585554062701E-2</v>
      </c>
      <c r="Q838" s="17">
        <v>2.5133764650598599E-2</v>
      </c>
      <c r="R838" s="17"/>
      <c r="S838" s="17">
        <v>6.11235850902931E-2</v>
      </c>
      <c r="T838" s="17">
        <v>2.45514817988488E-2</v>
      </c>
      <c r="U838" s="17">
        <v>3.5592388177082997E-2</v>
      </c>
      <c r="V838" s="17">
        <v>5.5672141193563E-2</v>
      </c>
      <c r="W838" s="17">
        <v>2.53169426862433E-2</v>
      </c>
      <c r="X838" s="17">
        <v>3.6287070386905401E-2</v>
      </c>
      <c r="Y838" s="17">
        <v>4.75949218297275E-2</v>
      </c>
      <c r="Z838" s="17">
        <v>2.9579827202936001E-2</v>
      </c>
      <c r="AA838" s="17">
        <v>3.7464595626315898E-2</v>
      </c>
      <c r="AB838" s="17" t="s">
        <v>74</v>
      </c>
      <c r="AC838" s="17" t="s">
        <v>74</v>
      </c>
      <c r="AD838" s="17" t="s">
        <v>74</v>
      </c>
      <c r="AE838" s="17"/>
      <c r="AF838" s="17">
        <v>3.4664346215138399E-2</v>
      </c>
      <c r="AG838" s="17">
        <v>4.5695280249871101E-2</v>
      </c>
      <c r="AH838" s="17">
        <v>4.4203095890029298E-2</v>
      </c>
      <c r="AI838" s="17"/>
      <c r="AJ838" s="17">
        <v>3.02832350308384E-2</v>
      </c>
      <c r="AK838" s="17">
        <v>6.1784698249573701E-2</v>
      </c>
      <c r="AL838" s="17">
        <v>1.1236638560173E-2</v>
      </c>
      <c r="AM838" s="17">
        <v>0</v>
      </c>
      <c r="AN838" s="17">
        <v>4.2100478478011502E-2</v>
      </c>
      <c r="AO838" s="17"/>
      <c r="AP838" s="17">
        <v>3.0686562700698201E-2</v>
      </c>
      <c r="AQ838" s="17">
        <v>4.9007013952062799E-2</v>
      </c>
      <c r="AR838" s="17">
        <v>5.8169637312828301E-2</v>
      </c>
      <c r="AS838" s="17"/>
      <c r="AT838" s="17">
        <v>3.74909099199741E-2</v>
      </c>
      <c r="AU838" s="17">
        <v>4.4055550060491701E-2</v>
      </c>
      <c r="AV838" s="17"/>
      <c r="AW838" s="17">
        <v>5.94228336490134E-2</v>
      </c>
      <c r="AX838" s="17">
        <v>3.4269912720279003E-2</v>
      </c>
    </row>
    <row r="839" spans="2:50" x14ac:dyDescent="0.35">
      <c r="B839" t="s">
        <v>96</v>
      </c>
      <c r="C839" s="17">
        <v>0.10149002972559799</v>
      </c>
      <c r="D839" s="17">
        <v>8.1915062775035102E-2</v>
      </c>
      <c r="E839" s="17">
        <v>0.120165690756403</v>
      </c>
      <c r="F839" s="17"/>
      <c r="G839" s="17">
        <v>0.18684180059743399</v>
      </c>
      <c r="H839" s="17">
        <v>0.12599968699661801</v>
      </c>
      <c r="I839" s="17">
        <v>6.7927489876040206E-2</v>
      </c>
      <c r="J839" s="17">
        <v>8.3774378561538299E-2</v>
      </c>
      <c r="K839" s="17">
        <v>9.9078614046984495E-2</v>
      </c>
      <c r="L839" s="17">
        <v>8.3336460786184396E-2</v>
      </c>
      <c r="M839" s="17"/>
      <c r="N839" s="17">
        <v>9.3117900883093893E-2</v>
      </c>
      <c r="O839" s="17">
        <v>9.4966386706584804E-2</v>
      </c>
      <c r="P839" s="17">
        <v>0.1093849079842</v>
      </c>
      <c r="Q839" s="17">
        <v>0.107225660949579</v>
      </c>
      <c r="R839" s="17"/>
      <c r="S839" s="17">
        <v>9.8026733841543895E-2</v>
      </c>
      <c r="T839" s="17">
        <v>0.134027808123551</v>
      </c>
      <c r="U839" s="17">
        <v>0.114029398384019</v>
      </c>
      <c r="V839" s="17">
        <v>0.122022041024149</v>
      </c>
      <c r="W839" s="17">
        <v>0.15469290609842401</v>
      </c>
      <c r="X839" s="17">
        <v>3.2150117993383999E-2</v>
      </c>
      <c r="Y839" s="17">
        <v>5.3636265621216497E-2</v>
      </c>
      <c r="Z839" s="17">
        <v>0.11043712433986801</v>
      </c>
      <c r="AA839" s="17">
        <v>9.1210311681119802E-2</v>
      </c>
      <c r="AB839" s="17" t="s">
        <v>74</v>
      </c>
      <c r="AC839" s="17" t="s">
        <v>74</v>
      </c>
      <c r="AD839" s="17" t="s">
        <v>74</v>
      </c>
      <c r="AE839" s="17"/>
      <c r="AF839" s="17">
        <v>7.3282628803305105E-2</v>
      </c>
      <c r="AG839" s="17">
        <v>0.112439982911528</v>
      </c>
      <c r="AH839" s="17">
        <v>0.108162873338033</v>
      </c>
      <c r="AI839" s="17"/>
      <c r="AJ839" s="17">
        <v>8.5602179951817403E-2</v>
      </c>
      <c r="AK839" s="17">
        <v>0.120555391487699</v>
      </c>
      <c r="AL839" s="17">
        <v>8.9555363141395505E-2</v>
      </c>
      <c r="AM839" s="17">
        <v>8.8317536224360393E-2</v>
      </c>
      <c r="AN839" s="17">
        <v>8.2930944652759894E-2</v>
      </c>
      <c r="AO839" s="17"/>
      <c r="AP839" s="17">
        <v>8.2055471348718406E-2</v>
      </c>
      <c r="AQ839" s="17">
        <v>0.129760136077016</v>
      </c>
      <c r="AR839" s="17">
        <v>6.6025312545825901E-2</v>
      </c>
      <c r="AS839" s="17"/>
      <c r="AT839" s="17">
        <v>9.3157448415063696E-2</v>
      </c>
      <c r="AU839" s="17">
        <v>0.116788806464125</v>
      </c>
      <c r="AV839" s="17"/>
      <c r="AW839" s="17">
        <v>7.3972511604802602E-2</v>
      </c>
      <c r="AX839" s="17">
        <v>0.110214620306061</v>
      </c>
    </row>
    <row r="840" spans="2:50" x14ac:dyDescent="0.35">
      <c r="B840" t="s">
        <v>95</v>
      </c>
      <c r="C840" s="17">
        <v>0.275447642001724</v>
      </c>
      <c r="D840" s="17">
        <v>0.27499549801693302</v>
      </c>
      <c r="E840" s="17">
        <v>0.27541255886414101</v>
      </c>
      <c r="F840" s="17"/>
      <c r="G840" s="17">
        <v>0.35685305353340702</v>
      </c>
      <c r="H840" s="17">
        <v>0.29427927262857301</v>
      </c>
      <c r="I840" s="17">
        <v>0.25249944651998302</v>
      </c>
      <c r="J840" s="17">
        <v>0.26467102889911598</v>
      </c>
      <c r="K840" s="17">
        <v>0.27753217543380898</v>
      </c>
      <c r="L840" s="17">
        <v>0.247680669183827</v>
      </c>
      <c r="M840" s="17"/>
      <c r="N840" s="17">
        <v>0.26080197166001301</v>
      </c>
      <c r="O840" s="17">
        <v>0.27165864284184899</v>
      </c>
      <c r="P840" s="17">
        <v>0.28694153258127802</v>
      </c>
      <c r="Q840" s="17">
        <v>0.28832104895114702</v>
      </c>
      <c r="R840" s="17"/>
      <c r="S840" s="17">
        <v>0.249566081364895</v>
      </c>
      <c r="T840" s="17">
        <v>0.244618936490891</v>
      </c>
      <c r="U840" s="17">
        <v>0.33214497534488502</v>
      </c>
      <c r="V840" s="17">
        <v>0.21519852395279199</v>
      </c>
      <c r="W840" s="17">
        <v>0.290759586946784</v>
      </c>
      <c r="X840" s="17">
        <v>0.205511581910615</v>
      </c>
      <c r="Y840" s="17">
        <v>0.31994907110697501</v>
      </c>
      <c r="Z840" s="17">
        <v>0.28505780043488199</v>
      </c>
      <c r="AA840" s="17">
        <v>0.36086737670084801</v>
      </c>
      <c r="AB840" s="17" t="s">
        <v>74</v>
      </c>
      <c r="AC840" s="17" t="s">
        <v>74</v>
      </c>
      <c r="AD840" s="17" t="s">
        <v>74</v>
      </c>
      <c r="AE840" s="17"/>
      <c r="AF840" s="17">
        <v>0.21814265547745301</v>
      </c>
      <c r="AG840" s="17">
        <v>0.300971018611635</v>
      </c>
      <c r="AH840" s="17">
        <v>0.32001864880590603</v>
      </c>
      <c r="AI840" s="17"/>
      <c r="AJ840" s="17">
        <v>0.235423855789579</v>
      </c>
      <c r="AK840" s="17">
        <v>0.32601164432402602</v>
      </c>
      <c r="AL840" s="17">
        <v>0.26761208158191402</v>
      </c>
      <c r="AM840" s="17">
        <v>0.237820146890103</v>
      </c>
      <c r="AN840" s="17">
        <v>0.28508131084307498</v>
      </c>
      <c r="AO840" s="17"/>
      <c r="AP840" s="17">
        <v>0.23484156273338799</v>
      </c>
      <c r="AQ840" s="17">
        <v>0.32291344668166799</v>
      </c>
      <c r="AR840" s="17">
        <v>0.26236523295547398</v>
      </c>
      <c r="AS840" s="17"/>
      <c r="AT840" s="17">
        <v>0.26768775856787502</v>
      </c>
      <c r="AU840" s="17">
        <v>0.29309703666994802</v>
      </c>
      <c r="AV840" s="17"/>
      <c r="AW840" s="17">
        <v>0.223103424752744</v>
      </c>
      <c r="AX840" s="17">
        <v>0.29204368321254198</v>
      </c>
    </row>
    <row r="841" spans="2:50" x14ac:dyDescent="0.35">
      <c r="B841" t="s">
        <v>94</v>
      </c>
      <c r="C841" s="17">
        <v>0.32014052067190701</v>
      </c>
      <c r="D841" s="17">
        <v>0.34032467214082002</v>
      </c>
      <c r="E841" s="17">
        <v>0.30251286241571501</v>
      </c>
      <c r="F841" s="17"/>
      <c r="G841" s="17">
        <v>0.22704402152810901</v>
      </c>
      <c r="H841" s="17">
        <v>0.310152790562293</v>
      </c>
      <c r="I841" s="17">
        <v>0.35446723758668802</v>
      </c>
      <c r="J841" s="17">
        <v>0.33242987151882702</v>
      </c>
      <c r="K841" s="17">
        <v>0.255548064086424</v>
      </c>
      <c r="L841" s="17">
        <v>0.38036077889905701</v>
      </c>
      <c r="M841" s="17"/>
      <c r="N841" s="17">
        <v>0.335617374830457</v>
      </c>
      <c r="O841" s="17">
        <v>0.36372438958595799</v>
      </c>
      <c r="P841" s="17">
        <v>0.28817597409610402</v>
      </c>
      <c r="Q841" s="17">
        <v>0.29019992182958099</v>
      </c>
      <c r="R841" s="17"/>
      <c r="S841" s="17">
        <v>0.319209846833514</v>
      </c>
      <c r="T841" s="17">
        <v>0.30687291198347599</v>
      </c>
      <c r="U841" s="17">
        <v>0.278201474820573</v>
      </c>
      <c r="V841" s="17">
        <v>0.35853803220876401</v>
      </c>
      <c r="W841" s="17">
        <v>0.34670792931217498</v>
      </c>
      <c r="X841" s="17">
        <v>0.45763671440669801</v>
      </c>
      <c r="Y841" s="17">
        <v>0.265386257489863</v>
      </c>
      <c r="Z841" s="17">
        <v>0.27194509975783099</v>
      </c>
      <c r="AA841" s="17">
        <v>0.268905891044803</v>
      </c>
      <c r="AB841" s="17" t="s">
        <v>74</v>
      </c>
      <c r="AC841" s="17" t="s">
        <v>74</v>
      </c>
      <c r="AD841" s="17" t="s">
        <v>74</v>
      </c>
      <c r="AE841" s="17"/>
      <c r="AF841" s="17">
        <v>0.38234218666409198</v>
      </c>
      <c r="AG841" s="17">
        <v>0.29187129723556099</v>
      </c>
      <c r="AH841" s="17">
        <v>0.27996832198842703</v>
      </c>
      <c r="AI841" s="17"/>
      <c r="AJ841" s="17">
        <v>0.361783500978415</v>
      </c>
      <c r="AK841" s="17">
        <v>0.28559943328846599</v>
      </c>
      <c r="AL841" s="17">
        <v>0.39170353899718102</v>
      </c>
      <c r="AM841" s="17">
        <v>0.19816122927521601</v>
      </c>
      <c r="AN841" s="17">
        <v>0.29322750953829901</v>
      </c>
      <c r="AO841" s="17"/>
      <c r="AP841" s="17">
        <v>0.35583717306106499</v>
      </c>
      <c r="AQ841" s="17">
        <v>0.29595836794594199</v>
      </c>
      <c r="AR841" s="17">
        <v>0.35460654388705798</v>
      </c>
      <c r="AS841" s="17"/>
      <c r="AT841" s="17">
        <v>0.33880694070101403</v>
      </c>
      <c r="AU841" s="17">
        <v>0.28267353695977898</v>
      </c>
      <c r="AV841" s="17"/>
      <c r="AW841" s="17">
        <v>0.37461839052844198</v>
      </c>
      <c r="AX841" s="17">
        <v>0.30286799238256201</v>
      </c>
    </row>
    <row r="842" spans="2:50" x14ac:dyDescent="0.35">
      <c r="B842" t="s">
        <v>93</v>
      </c>
      <c r="C842" s="17">
        <v>0.18945740929239599</v>
      </c>
      <c r="D842" s="17">
        <v>0.21480127664801099</v>
      </c>
      <c r="E842" s="17">
        <v>0.166508470246297</v>
      </c>
      <c r="F842" s="17"/>
      <c r="G842" s="17">
        <v>0.14407310303771001</v>
      </c>
      <c r="H842" s="17">
        <v>0.14762524342674899</v>
      </c>
      <c r="I842" s="17">
        <v>0.22400607679544099</v>
      </c>
      <c r="J842" s="17">
        <v>0.19232578073638801</v>
      </c>
      <c r="K842" s="17">
        <v>0.244357401001705</v>
      </c>
      <c r="L842" s="17">
        <v>0.17637823435843999</v>
      </c>
      <c r="M842" s="17"/>
      <c r="N842" s="17">
        <v>0.19814646047112999</v>
      </c>
      <c r="O842" s="17">
        <v>0.13732269412103101</v>
      </c>
      <c r="P842" s="17">
        <v>0.21508697197080701</v>
      </c>
      <c r="Q842" s="17">
        <v>0.21388862622190999</v>
      </c>
      <c r="R842" s="17"/>
      <c r="S842" s="17">
        <v>0.22300299822559499</v>
      </c>
      <c r="T842" s="17">
        <v>0.212563457671058</v>
      </c>
      <c r="U842" s="17">
        <v>0.157240219868194</v>
      </c>
      <c r="V842" s="17">
        <v>0.125822607355493</v>
      </c>
      <c r="W842" s="17">
        <v>0.158593847836455</v>
      </c>
      <c r="X842" s="17">
        <v>0.18719947680927099</v>
      </c>
      <c r="Y842" s="17">
        <v>0.22529246079114601</v>
      </c>
      <c r="Z842" s="17">
        <v>0.211579286067509</v>
      </c>
      <c r="AA842" s="17">
        <v>0.18631648910590501</v>
      </c>
      <c r="AB842" s="17" t="s">
        <v>74</v>
      </c>
      <c r="AC842" s="17" t="s">
        <v>74</v>
      </c>
      <c r="AD842" s="17" t="s">
        <v>74</v>
      </c>
      <c r="AE842" s="17"/>
      <c r="AF842" s="17">
        <v>0.21820404639788299</v>
      </c>
      <c r="AG842" s="17">
        <v>0.176941394012474</v>
      </c>
      <c r="AH842" s="17">
        <v>0.181237688398661</v>
      </c>
      <c r="AI842" s="17"/>
      <c r="AJ842" s="17">
        <v>0.23599192586977499</v>
      </c>
      <c r="AK842" s="17">
        <v>0.13226732716947701</v>
      </c>
      <c r="AL842" s="17">
        <v>0.15404867243065701</v>
      </c>
      <c r="AM842" s="17">
        <v>0.31279792713412602</v>
      </c>
      <c r="AN842" s="17">
        <v>0.198598151434696</v>
      </c>
      <c r="AO842" s="17"/>
      <c r="AP842" s="17">
        <v>0.25936798019204099</v>
      </c>
      <c r="AQ842" s="17">
        <v>0.15565600837707599</v>
      </c>
      <c r="AR842" s="17">
        <v>0.211040416444427</v>
      </c>
      <c r="AS842" s="17"/>
      <c r="AT842" s="17">
        <v>0.20535668563420401</v>
      </c>
      <c r="AU842" s="17">
        <v>0.15712212012645799</v>
      </c>
      <c r="AV842" s="17"/>
      <c r="AW842" s="17">
        <v>0.21915325016694301</v>
      </c>
      <c r="AX842" s="17">
        <v>0.18004216870145001</v>
      </c>
    </row>
    <row r="843" spans="2:50" x14ac:dyDescent="0.35">
      <c r="B843" t="s">
        <v>70</v>
      </c>
      <c r="C843" s="17">
        <v>7.3139403671784994E-2</v>
      </c>
      <c r="D843" s="17">
        <v>5.6497124528418798E-2</v>
      </c>
      <c r="E843" s="17">
        <v>8.8966691951298998E-2</v>
      </c>
      <c r="F843" s="17"/>
      <c r="G843" s="17">
        <v>4.7684882725262001E-2</v>
      </c>
      <c r="H843" s="17">
        <v>4.54272680019027E-2</v>
      </c>
      <c r="I843" s="17">
        <v>5.0889994975678803E-2</v>
      </c>
      <c r="J843" s="17">
        <v>8.4151891381456498E-2</v>
      </c>
      <c r="K843" s="17">
        <v>9.6741820776527404E-2</v>
      </c>
      <c r="L843" s="17">
        <v>9.6267595382042395E-2</v>
      </c>
      <c r="M843" s="17"/>
      <c r="N843" s="17">
        <v>6.3761153676008597E-2</v>
      </c>
      <c r="O843" s="17">
        <v>7.4930204880996207E-2</v>
      </c>
      <c r="P843" s="17">
        <v>7.2471027813547806E-2</v>
      </c>
      <c r="Q843" s="17">
        <v>7.5230977397184498E-2</v>
      </c>
      <c r="R843" s="17"/>
      <c r="S843" s="17">
        <v>4.9070754644159102E-2</v>
      </c>
      <c r="T843" s="17">
        <v>7.7365403932174906E-2</v>
      </c>
      <c r="U843" s="17">
        <v>8.2791543405246207E-2</v>
      </c>
      <c r="V843" s="17">
        <v>0.12274665426523799</v>
      </c>
      <c r="W843" s="17">
        <v>2.3928787119918901E-2</v>
      </c>
      <c r="X843" s="17">
        <v>8.1215038493127306E-2</v>
      </c>
      <c r="Y843" s="17">
        <v>8.8141023161071197E-2</v>
      </c>
      <c r="Z843" s="17">
        <v>9.1400862196974103E-2</v>
      </c>
      <c r="AA843" s="17">
        <v>5.5235335841008398E-2</v>
      </c>
      <c r="AB843" s="17" t="s">
        <v>74</v>
      </c>
      <c r="AC843" s="17" t="s">
        <v>74</v>
      </c>
      <c r="AD843" s="17" t="s">
        <v>74</v>
      </c>
      <c r="AE843" s="17"/>
      <c r="AF843" s="17">
        <v>7.3364136442128802E-2</v>
      </c>
      <c r="AG843" s="17">
        <v>7.2081026978931304E-2</v>
      </c>
      <c r="AH843" s="17">
        <v>6.6409371578944304E-2</v>
      </c>
      <c r="AI843" s="17"/>
      <c r="AJ843" s="17">
        <v>5.0915302379574798E-2</v>
      </c>
      <c r="AK843" s="17">
        <v>7.3781505480758194E-2</v>
      </c>
      <c r="AL843" s="17">
        <v>8.5843705288679906E-2</v>
      </c>
      <c r="AM843" s="17">
        <v>0.16290316047619499</v>
      </c>
      <c r="AN843" s="17">
        <v>9.8061605053158404E-2</v>
      </c>
      <c r="AO843" s="17"/>
      <c r="AP843" s="17">
        <v>3.7211249964088998E-2</v>
      </c>
      <c r="AQ843" s="17">
        <v>4.6705026966234901E-2</v>
      </c>
      <c r="AR843" s="17">
        <v>4.7792856854387E-2</v>
      </c>
      <c r="AS843" s="17"/>
      <c r="AT843" s="17">
        <v>5.7500256761868797E-2</v>
      </c>
      <c r="AU843" s="17">
        <v>0.106262949719198</v>
      </c>
      <c r="AV843" s="17"/>
      <c r="AW843" s="17">
        <v>4.9729589298054697E-2</v>
      </c>
      <c r="AX843" s="17">
        <v>8.0561622677105996E-2</v>
      </c>
    </row>
    <row r="844" spans="2:50" x14ac:dyDescent="0.35">
      <c r="B844" t="s">
        <v>99</v>
      </c>
      <c r="C844" s="17">
        <v>0.14181502436218801</v>
      </c>
      <c r="D844" s="17">
        <v>0.11338142866581701</v>
      </c>
      <c r="E844" s="17">
        <v>0.16659941652254801</v>
      </c>
      <c r="F844" s="17"/>
      <c r="G844" s="17">
        <v>0.22434493917551099</v>
      </c>
      <c r="H844" s="17">
        <v>0.20251542538048201</v>
      </c>
      <c r="I844" s="17">
        <v>0.118137244122209</v>
      </c>
      <c r="J844" s="17">
        <v>0.12642142746421201</v>
      </c>
      <c r="K844" s="17">
        <v>0.12582053870153501</v>
      </c>
      <c r="L844" s="17">
        <v>9.9312722176634102E-2</v>
      </c>
      <c r="M844" s="17"/>
      <c r="N844" s="17">
        <v>0.14167303936239101</v>
      </c>
      <c r="O844" s="17">
        <v>0.15236406857016499</v>
      </c>
      <c r="P844" s="17">
        <v>0.13732449353826301</v>
      </c>
      <c r="Q844" s="17">
        <v>0.13235942560017699</v>
      </c>
      <c r="R844" s="17"/>
      <c r="S844" s="17">
        <v>0.15915031893183701</v>
      </c>
      <c r="T844" s="17">
        <v>0.158579289922399</v>
      </c>
      <c r="U844" s="17">
        <v>0.149621786561102</v>
      </c>
      <c r="V844" s="17">
        <v>0.17769418221771199</v>
      </c>
      <c r="W844" s="17">
        <v>0.180009848784667</v>
      </c>
      <c r="X844" s="17">
        <v>6.8437188380289296E-2</v>
      </c>
      <c r="Y844" s="17">
        <v>0.101231187450944</v>
      </c>
      <c r="Z844" s="17">
        <v>0.140016951542804</v>
      </c>
      <c r="AA844" s="17">
        <v>0.128674907307436</v>
      </c>
      <c r="AB844" s="17" t="s">
        <v>74</v>
      </c>
      <c r="AC844" s="17" t="s">
        <v>74</v>
      </c>
      <c r="AD844" s="17" t="s">
        <v>74</v>
      </c>
      <c r="AE844" s="17"/>
      <c r="AF844" s="17">
        <v>0.107946975018443</v>
      </c>
      <c r="AG844" s="17">
        <v>0.158135263161399</v>
      </c>
      <c r="AH844" s="17">
        <v>0.152365969228062</v>
      </c>
      <c r="AI844" s="17"/>
      <c r="AJ844" s="17">
        <v>0.115885414982656</v>
      </c>
      <c r="AK844" s="17">
        <v>0.182340089737273</v>
      </c>
      <c r="AL844" s="17">
        <v>0.100792001701569</v>
      </c>
      <c r="AM844" s="17">
        <v>8.8317536224360393E-2</v>
      </c>
      <c r="AN844" s="17">
        <v>0.12503142313077101</v>
      </c>
      <c r="AO844" s="17"/>
      <c r="AP844" s="17">
        <v>0.112742034049417</v>
      </c>
      <c r="AQ844" s="17">
        <v>0.178767150029079</v>
      </c>
      <c r="AR844" s="17">
        <v>0.12419494985865399</v>
      </c>
      <c r="AS844" s="17"/>
      <c r="AT844" s="17">
        <v>0.13064835833503799</v>
      </c>
      <c r="AU844" s="17">
        <v>0.16084435652461701</v>
      </c>
      <c r="AV844" s="17"/>
      <c r="AW844" s="17">
        <v>0.13339534525381599</v>
      </c>
      <c r="AX844" s="17">
        <v>0.14448453302634001</v>
      </c>
    </row>
    <row r="845" spans="2:50" x14ac:dyDescent="0.35">
      <c r="B845" t="s">
        <v>98</v>
      </c>
      <c r="C845" s="17">
        <v>0.50959792996430298</v>
      </c>
      <c r="D845" s="17">
        <v>0.55512594878883104</v>
      </c>
      <c r="E845" s="17">
        <v>0.46902133266201201</v>
      </c>
      <c r="F845" s="17"/>
      <c r="G845" s="17">
        <v>0.37111712456582002</v>
      </c>
      <c r="H845" s="17">
        <v>0.45777803398904199</v>
      </c>
      <c r="I845" s="17">
        <v>0.57847331438212901</v>
      </c>
      <c r="J845" s="17">
        <v>0.52475565225521503</v>
      </c>
      <c r="K845" s="17">
        <v>0.499905465088129</v>
      </c>
      <c r="L845" s="17">
        <v>0.55673901325749597</v>
      </c>
      <c r="M845" s="17"/>
      <c r="N845" s="17">
        <v>0.533763835301588</v>
      </c>
      <c r="O845" s="17">
        <v>0.50104708370698903</v>
      </c>
      <c r="P845" s="17">
        <v>0.50326294606691102</v>
      </c>
      <c r="Q845" s="17">
        <v>0.50408854805149195</v>
      </c>
      <c r="R845" s="17"/>
      <c r="S845" s="17">
        <v>0.54221284505910905</v>
      </c>
      <c r="T845" s="17">
        <v>0.51943636965453499</v>
      </c>
      <c r="U845" s="17">
        <v>0.43544169468876698</v>
      </c>
      <c r="V845" s="17">
        <v>0.48436063956425801</v>
      </c>
      <c r="W845" s="17">
        <v>0.50530177714862901</v>
      </c>
      <c r="X845" s="17">
        <v>0.64483619121596902</v>
      </c>
      <c r="Y845" s="17">
        <v>0.49067871828101001</v>
      </c>
      <c r="Z845" s="17">
        <v>0.48352438582534002</v>
      </c>
      <c r="AA845" s="17">
        <v>0.45522238015070798</v>
      </c>
      <c r="AB845" s="17" t="s">
        <v>74</v>
      </c>
      <c r="AC845" s="17" t="s">
        <v>74</v>
      </c>
      <c r="AD845" s="17" t="s">
        <v>74</v>
      </c>
      <c r="AE845" s="17"/>
      <c r="AF845" s="17">
        <v>0.60054623306197497</v>
      </c>
      <c r="AG845" s="17">
        <v>0.46881269124803499</v>
      </c>
      <c r="AH845" s="17">
        <v>0.46120601038708697</v>
      </c>
      <c r="AI845" s="17"/>
      <c r="AJ845" s="17">
        <v>0.59777542684818996</v>
      </c>
      <c r="AK845" s="17">
        <v>0.41786676045794302</v>
      </c>
      <c r="AL845" s="17">
        <v>0.54575221142783803</v>
      </c>
      <c r="AM845" s="17">
        <v>0.51095915640934197</v>
      </c>
      <c r="AN845" s="17">
        <v>0.49182566097299502</v>
      </c>
      <c r="AO845" s="17"/>
      <c r="AP845" s="17">
        <v>0.61520515325310698</v>
      </c>
      <c r="AQ845" s="17">
        <v>0.45161437632301799</v>
      </c>
      <c r="AR845" s="17">
        <v>0.56564696033148498</v>
      </c>
      <c r="AS845" s="17"/>
      <c r="AT845" s="17">
        <v>0.54416362633521798</v>
      </c>
      <c r="AU845" s="17">
        <v>0.43979565708623602</v>
      </c>
      <c r="AV845" s="17"/>
      <c r="AW845" s="17">
        <v>0.59377164069538502</v>
      </c>
      <c r="AX845" s="17">
        <v>0.48291016108401202</v>
      </c>
    </row>
    <row r="846" spans="2:50" x14ac:dyDescent="0.35">
      <c r="B846" t="s">
        <v>100</v>
      </c>
      <c r="C846" s="17">
        <v>0.36778290560211502</v>
      </c>
      <c r="D846" s="17">
        <v>0.44174452012301502</v>
      </c>
      <c r="E846" s="17">
        <v>0.30242191613946401</v>
      </c>
      <c r="F846" s="17"/>
      <c r="G846" s="17">
        <v>0.14677218539030901</v>
      </c>
      <c r="H846" s="17">
        <v>0.25526260860855998</v>
      </c>
      <c r="I846" s="17">
        <v>0.46033607025992002</v>
      </c>
      <c r="J846" s="17">
        <v>0.398334224791003</v>
      </c>
      <c r="K846" s="17">
        <v>0.37408492638659402</v>
      </c>
      <c r="L846" s="17">
        <v>0.45742629108086202</v>
      </c>
      <c r="M846" s="17"/>
      <c r="N846" s="17">
        <v>0.39209079593919699</v>
      </c>
      <c r="O846" s="17">
        <v>0.34868301513682398</v>
      </c>
      <c r="P846" s="17">
        <v>0.36593845252864898</v>
      </c>
      <c r="Q846" s="17">
        <v>0.37172912245131401</v>
      </c>
      <c r="R846" s="17"/>
      <c r="S846" s="17">
        <v>0.38306252612727199</v>
      </c>
      <c r="T846" s="17">
        <v>0.36085707973213499</v>
      </c>
      <c r="U846" s="17">
        <v>0.285819908127665</v>
      </c>
      <c r="V846" s="17">
        <v>0.30666645734654602</v>
      </c>
      <c r="W846" s="17">
        <v>0.32529192836396198</v>
      </c>
      <c r="X846" s="17">
        <v>0.57639900283567902</v>
      </c>
      <c r="Y846" s="17">
        <v>0.389447530830066</v>
      </c>
      <c r="Z846" s="17">
        <v>0.343507434282535</v>
      </c>
      <c r="AA846" s="17">
        <v>0.32654747284327301</v>
      </c>
      <c r="AB846" s="17" t="s">
        <v>74</v>
      </c>
      <c r="AC846" s="17" t="s">
        <v>74</v>
      </c>
      <c r="AD846" s="17" t="s">
        <v>74</v>
      </c>
      <c r="AE846" s="17"/>
      <c r="AF846" s="17">
        <v>0.492599258043532</v>
      </c>
      <c r="AG846" s="17">
        <v>0.31067742808663601</v>
      </c>
      <c r="AH846" s="17">
        <v>0.30884004115902502</v>
      </c>
      <c r="AI846" s="17"/>
      <c r="AJ846" s="17">
        <v>0.48189001186553498</v>
      </c>
      <c r="AK846" s="17">
        <v>0.23552667072066999</v>
      </c>
      <c r="AL846" s="17">
        <v>0.44496020972626998</v>
      </c>
      <c r="AM846" s="17">
        <v>0.42264162018498203</v>
      </c>
      <c r="AN846" s="17">
        <v>0.36679423784222298</v>
      </c>
      <c r="AO846" s="17"/>
      <c r="AP846" s="17">
        <v>0.50246311920369002</v>
      </c>
      <c r="AQ846" s="17">
        <v>0.27284722629393898</v>
      </c>
      <c r="AR846" s="17">
        <v>0.441452010472831</v>
      </c>
      <c r="AS846" s="17"/>
      <c r="AT846" s="17">
        <v>0.41351526800018101</v>
      </c>
      <c r="AU846" s="17">
        <v>0.27895130056161899</v>
      </c>
      <c r="AV846" s="17"/>
      <c r="AW846" s="17">
        <v>0.46037629544156899</v>
      </c>
      <c r="AX846" s="17">
        <v>0.33842562805767201</v>
      </c>
    </row>
    <row r="847" spans="2:50"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row>
    <row r="848" spans="2:50" x14ac:dyDescent="0.35">
      <c r="B848" s="6" t="s">
        <v>368</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row>
    <row r="849" spans="2:50" x14ac:dyDescent="0.35">
      <c r="B849" s="24" t="s">
        <v>76</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row>
    <row r="850" spans="2:50" x14ac:dyDescent="0.35">
      <c r="B850" t="s">
        <v>97</v>
      </c>
      <c r="C850" s="17">
        <v>4.2498709300581999E-2</v>
      </c>
      <c r="D850" s="17">
        <v>3.9309365229668797E-2</v>
      </c>
      <c r="E850" s="17">
        <v>4.3319682035155703E-2</v>
      </c>
      <c r="F850" s="17"/>
      <c r="G850" s="17">
        <v>4.8608711888300002E-2</v>
      </c>
      <c r="H850" s="17">
        <v>5.3632848033662799E-2</v>
      </c>
      <c r="I850" s="17">
        <v>3.71477386857786E-2</v>
      </c>
      <c r="J850" s="17">
        <v>6.7235627896282596E-2</v>
      </c>
      <c r="K850" s="17">
        <v>4.2421521993311999E-2</v>
      </c>
      <c r="L850" s="17">
        <v>1.7708020926173101E-2</v>
      </c>
      <c r="M850" s="17"/>
      <c r="N850" s="17">
        <v>2.68163481940592E-2</v>
      </c>
      <c r="O850" s="17">
        <v>4.0630833355494403E-2</v>
      </c>
      <c r="P850" s="17">
        <v>5.0810835930163299E-2</v>
      </c>
      <c r="Q850" s="17">
        <v>5.05709779692467E-2</v>
      </c>
      <c r="R850" s="17"/>
      <c r="S850" s="17">
        <v>3.3796662822979599E-2</v>
      </c>
      <c r="T850" s="17">
        <v>3.5146859239752803E-2</v>
      </c>
      <c r="U850" s="17">
        <v>5.2596866202317898E-2</v>
      </c>
      <c r="V850" s="17">
        <v>7.7702654267115798E-2</v>
      </c>
      <c r="W850" s="17">
        <v>5.8068861538954297E-2</v>
      </c>
      <c r="X850" s="17">
        <v>1.6673243386931699E-2</v>
      </c>
      <c r="Y850" s="17">
        <v>3.8571844509523598E-2</v>
      </c>
      <c r="Z850" s="17">
        <v>1.29802628617047E-2</v>
      </c>
      <c r="AA850" s="17">
        <v>4.8967539397603101E-2</v>
      </c>
      <c r="AB850" s="17" t="s">
        <v>74</v>
      </c>
      <c r="AC850" s="17" t="s">
        <v>74</v>
      </c>
      <c r="AD850" s="17" t="s">
        <v>74</v>
      </c>
      <c r="AE850" s="17"/>
      <c r="AF850" s="17">
        <v>4.0022074157431399E-2</v>
      </c>
      <c r="AG850" s="17">
        <v>4.5194604595318801E-2</v>
      </c>
      <c r="AH850" s="17">
        <v>4.3208121351901899E-2</v>
      </c>
      <c r="AI850" s="17"/>
      <c r="AJ850" s="17">
        <v>3.4887556780511697E-2</v>
      </c>
      <c r="AK850" s="17">
        <v>6.1038794027851298E-2</v>
      </c>
      <c r="AL850" s="17">
        <v>0</v>
      </c>
      <c r="AM850" s="17">
        <v>0</v>
      </c>
      <c r="AN850" s="17">
        <v>3.3043262797662599E-2</v>
      </c>
      <c r="AO850" s="17"/>
      <c r="AP850" s="17">
        <v>2.7055780859658499E-2</v>
      </c>
      <c r="AQ850" s="17">
        <v>5.39576703375148E-2</v>
      </c>
      <c r="AR850" s="17">
        <v>2.6996944024410299E-2</v>
      </c>
      <c r="AS850" s="17"/>
      <c r="AT850" s="17">
        <v>3.3174320534231798E-2</v>
      </c>
      <c r="AU850" s="17">
        <v>5.9832610880473897E-2</v>
      </c>
      <c r="AV850" s="17"/>
      <c r="AW850" s="17">
        <v>3.9548861447372803E-2</v>
      </c>
      <c r="AX850" s="17">
        <v>4.3433975870805899E-2</v>
      </c>
    </row>
    <row r="851" spans="2:50" x14ac:dyDescent="0.35">
      <c r="B851" t="s">
        <v>96</v>
      </c>
      <c r="C851" s="17">
        <v>0.12711586139689099</v>
      </c>
      <c r="D851" s="17">
        <v>0.111929253508268</v>
      </c>
      <c r="E851" s="17">
        <v>0.14179031704553999</v>
      </c>
      <c r="F851" s="17"/>
      <c r="G851" s="17">
        <v>0.118177028229053</v>
      </c>
      <c r="H851" s="17">
        <v>0.16393605632564501</v>
      </c>
      <c r="I851" s="17">
        <v>8.9063597934538205E-2</v>
      </c>
      <c r="J851" s="17">
        <v>0.12747372867995099</v>
      </c>
      <c r="K851" s="17">
        <v>0.14433586326909201</v>
      </c>
      <c r="L851" s="17">
        <v>0.119069921334075</v>
      </c>
      <c r="M851" s="17"/>
      <c r="N851" s="17">
        <v>0.13827507855662199</v>
      </c>
      <c r="O851" s="17">
        <v>0.12521527282594</v>
      </c>
      <c r="P851" s="17">
        <v>8.8495240860537505E-2</v>
      </c>
      <c r="Q851" s="17">
        <v>0.148157805125433</v>
      </c>
      <c r="R851" s="17"/>
      <c r="S851" s="17">
        <v>9.7086543033257006E-2</v>
      </c>
      <c r="T851" s="17">
        <v>0.13748459703693999</v>
      </c>
      <c r="U851" s="17">
        <v>0.15555485185778001</v>
      </c>
      <c r="V851" s="17">
        <v>0.11789323215780401</v>
      </c>
      <c r="W851" s="17">
        <v>0.150997978286145</v>
      </c>
      <c r="X851" s="17">
        <v>9.40738295149353E-2</v>
      </c>
      <c r="Y851" s="17">
        <v>0.19546780305567599</v>
      </c>
      <c r="Z851" s="17">
        <v>0.105027576880007</v>
      </c>
      <c r="AA851" s="17">
        <v>0.10328406974853201</v>
      </c>
      <c r="AB851" s="17" t="s">
        <v>74</v>
      </c>
      <c r="AC851" s="17" t="s">
        <v>74</v>
      </c>
      <c r="AD851" s="17" t="s">
        <v>74</v>
      </c>
      <c r="AE851" s="17"/>
      <c r="AF851" s="17">
        <v>0.12658798383671099</v>
      </c>
      <c r="AG851" s="17">
        <v>0.12028967284860199</v>
      </c>
      <c r="AH851" s="17">
        <v>0.130900580494173</v>
      </c>
      <c r="AI851" s="17"/>
      <c r="AJ851" s="17">
        <v>0.112944558096525</v>
      </c>
      <c r="AK851" s="17">
        <v>0.15572553746391701</v>
      </c>
      <c r="AL851" s="17">
        <v>0.10111383577485</v>
      </c>
      <c r="AM851" s="17">
        <v>8.8832646287850495E-2</v>
      </c>
      <c r="AN851" s="17">
        <v>0.14469794271971301</v>
      </c>
      <c r="AO851" s="17"/>
      <c r="AP851" s="17">
        <v>0.10973526637118999</v>
      </c>
      <c r="AQ851" s="17">
        <v>0.13867415770587699</v>
      </c>
      <c r="AR851" s="17">
        <v>0.14284939355173901</v>
      </c>
      <c r="AS851" s="17"/>
      <c r="AT851" s="17">
        <v>0.12715589061097701</v>
      </c>
      <c r="AU851" s="17">
        <v>0.12767731452983799</v>
      </c>
      <c r="AV851" s="17"/>
      <c r="AW851" s="17">
        <v>9.2611831313818199E-2</v>
      </c>
      <c r="AX851" s="17">
        <v>0.138055566588665</v>
      </c>
    </row>
    <row r="852" spans="2:50" x14ac:dyDescent="0.35">
      <c r="B852" t="s">
        <v>95</v>
      </c>
      <c r="C852" s="17">
        <v>0.27632390868019902</v>
      </c>
      <c r="D852" s="17">
        <v>0.27046136459751102</v>
      </c>
      <c r="E852" s="17">
        <v>0.28134643848164997</v>
      </c>
      <c r="F852" s="17"/>
      <c r="G852" s="17">
        <v>0.30260145337578098</v>
      </c>
      <c r="H852" s="17">
        <v>0.19280187232808599</v>
      </c>
      <c r="I852" s="17">
        <v>0.24223456259308099</v>
      </c>
      <c r="J852" s="17">
        <v>0.28213723618658398</v>
      </c>
      <c r="K852" s="17">
        <v>0.28313972329301301</v>
      </c>
      <c r="L852" s="17">
        <v>0.340301276966398</v>
      </c>
      <c r="M852" s="17"/>
      <c r="N852" s="17">
        <v>0.24380112504905899</v>
      </c>
      <c r="O852" s="17">
        <v>0.27335387426908497</v>
      </c>
      <c r="P852" s="17">
        <v>0.297067542568901</v>
      </c>
      <c r="Q852" s="17">
        <v>0.29947264670391799</v>
      </c>
      <c r="R852" s="17"/>
      <c r="S852" s="17">
        <v>0.22310130911411</v>
      </c>
      <c r="T852" s="17">
        <v>0.28029647106572197</v>
      </c>
      <c r="U852" s="17">
        <v>0.314749455410956</v>
      </c>
      <c r="V852" s="17">
        <v>0.30746160255586402</v>
      </c>
      <c r="W852" s="17">
        <v>0.29374838264778902</v>
      </c>
      <c r="X852" s="17">
        <v>0.196799043831512</v>
      </c>
      <c r="Y852" s="17">
        <v>0.25931865449477698</v>
      </c>
      <c r="Z852" s="17">
        <v>0.43348772030314198</v>
      </c>
      <c r="AA852" s="17">
        <v>0.28569909007453698</v>
      </c>
      <c r="AB852" s="17" t="s">
        <v>74</v>
      </c>
      <c r="AC852" s="17" t="s">
        <v>74</v>
      </c>
      <c r="AD852" s="17" t="s">
        <v>74</v>
      </c>
      <c r="AE852" s="17"/>
      <c r="AF852" s="17">
        <v>0.23762714649939301</v>
      </c>
      <c r="AG852" s="17">
        <v>0.30472684771939901</v>
      </c>
      <c r="AH852" s="17">
        <v>0.24770107076492501</v>
      </c>
      <c r="AI852" s="17"/>
      <c r="AJ852" s="17">
        <v>0.25249380901540103</v>
      </c>
      <c r="AK852" s="17">
        <v>0.28327748729228103</v>
      </c>
      <c r="AL852" s="17">
        <v>0.35990964439215301</v>
      </c>
      <c r="AM852" s="17">
        <v>0.17165519119418499</v>
      </c>
      <c r="AN852" s="17">
        <v>0.28829741624766098</v>
      </c>
      <c r="AO852" s="17"/>
      <c r="AP852" s="17">
        <v>0.21149980848598299</v>
      </c>
      <c r="AQ852" s="17">
        <v>0.27472232352218301</v>
      </c>
      <c r="AR852" s="17">
        <v>0.38518246641951798</v>
      </c>
      <c r="AS852" s="17"/>
      <c r="AT852" s="17">
        <v>0.27717486576178102</v>
      </c>
      <c r="AU852" s="17">
        <v>0.27594450895707101</v>
      </c>
      <c r="AV852" s="17"/>
      <c r="AW852" s="17">
        <v>0.22594100930977101</v>
      </c>
      <c r="AX852" s="17">
        <v>0.292298102549503</v>
      </c>
    </row>
    <row r="853" spans="2:50" x14ac:dyDescent="0.35">
      <c r="B853" t="s">
        <v>94</v>
      </c>
      <c r="C853" s="17">
        <v>0.33411500449185599</v>
      </c>
      <c r="D853" s="17">
        <v>0.35339208858402799</v>
      </c>
      <c r="E853" s="17">
        <v>0.31738830107954702</v>
      </c>
      <c r="F853" s="17"/>
      <c r="G853" s="17">
        <v>0.35261503854704701</v>
      </c>
      <c r="H853" s="17">
        <v>0.37603049959210399</v>
      </c>
      <c r="I853" s="17">
        <v>0.3837718366101</v>
      </c>
      <c r="J853" s="17">
        <v>0.36706804516349201</v>
      </c>
      <c r="K853" s="17">
        <v>0.26572461717233398</v>
      </c>
      <c r="L853" s="17">
        <v>0.28356488249483403</v>
      </c>
      <c r="M853" s="17"/>
      <c r="N853" s="17">
        <v>0.37363754302702201</v>
      </c>
      <c r="O853" s="17">
        <v>0.35858674388908202</v>
      </c>
      <c r="P853" s="17">
        <v>0.30749844006357502</v>
      </c>
      <c r="Q853" s="17">
        <v>0.29358672602526598</v>
      </c>
      <c r="R853" s="17"/>
      <c r="S853" s="17">
        <v>0.39260716525693301</v>
      </c>
      <c r="T853" s="17">
        <v>0.35874870727945102</v>
      </c>
      <c r="U853" s="17">
        <v>0.25118979391725899</v>
      </c>
      <c r="V853" s="17">
        <v>0.262531870916829</v>
      </c>
      <c r="W853" s="17">
        <v>0.31819349436365502</v>
      </c>
      <c r="X853" s="17">
        <v>0.45708601340267202</v>
      </c>
      <c r="Y853" s="17">
        <v>0.29866818803169398</v>
      </c>
      <c r="Z853" s="17">
        <v>0.26621079621400001</v>
      </c>
      <c r="AA853" s="17">
        <v>0.32195259255153102</v>
      </c>
      <c r="AB853" s="17" t="s">
        <v>74</v>
      </c>
      <c r="AC853" s="17" t="s">
        <v>74</v>
      </c>
      <c r="AD853" s="17" t="s">
        <v>74</v>
      </c>
      <c r="AE853" s="17"/>
      <c r="AF853" s="17">
        <v>0.35513905698544701</v>
      </c>
      <c r="AG853" s="17">
        <v>0.31079921221235901</v>
      </c>
      <c r="AH853" s="17">
        <v>0.37985689241704701</v>
      </c>
      <c r="AI853" s="17"/>
      <c r="AJ853" s="17">
        <v>0.371182596986953</v>
      </c>
      <c r="AK853" s="17">
        <v>0.32534794883345902</v>
      </c>
      <c r="AL853" s="17">
        <v>0.30683026583538098</v>
      </c>
      <c r="AM853" s="17">
        <v>0.35264372119549398</v>
      </c>
      <c r="AN853" s="17">
        <v>0.30439007444682098</v>
      </c>
      <c r="AO853" s="17"/>
      <c r="AP853" s="17">
        <v>0.39817157259404601</v>
      </c>
      <c r="AQ853" s="17">
        <v>0.35038091750528799</v>
      </c>
      <c r="AR853" s="17">
        <v>0.24690484137128799</v>
      </c>
      <c r="AS853" s="17"/>
      <c r="AT853" s="17">
        <v>0.35617034472930897</v>
      </c>
      <c r="AU853" s="17">
        <v>0.28962171795191699</v>
      </c>
      <c r="AV853" s="17"/>
      <c r="AW853" s="17">
        <v>0.41615115856385798</v>
      </c>
      <c r="AX853" s="17">
        <v>0.308104960492534</v>
      </c>
    </row>
    <row r="854" spans="2:50" x14ac:dyDescent="0.35">
      <c r="B854" t="s">
        <v>93</v>
      </c>
      <c r="C854" s="17">
        <v>0.14652203508987999</v>
      </c>
      <c r="D854" s="17">
        <v>0.15518352991368101</v>
      </c>
      <c r="E854" s="17">
        <v>0.13899265494316601</v>
      </c>
      <c r="F854" s="17"/>
      <c r="G854" s="17">
        <v>0.11355345633809701</v>
      </c>
      <c r="H854" s="17">
        <v>0.16787917376675701</v>
      </c>
      <c r="I854" s="17">
        <v>0.20794646907489001</v>
      </c>
      <c r="J854" s="17">
        <v>0.10756128577650299</v>
      </c>
      <c r="K854" s="17">
        <v>0.155891608620713</v>
      </c>
      <c r="L854" s="17">
        <v>0.124267433260165</v>
      </c>
      <c r="M854" s="17"/>
      <c r="N854" s="17">
        <v>0.15236448236955399</v>
      </c>
      <c r="O854" s="17">
        <v>0.126481007903852</v>
      </c>
      <c r="P854" s="17">
        <v>0.17219779171615501</v>
      </c>
      <c r="Q854" s="17">
        <v>0.14022294292172499</v>
      </c>
      <c r="R854" s="17"/>
      <c r="S854" s="17">
        <v>0.18749965025707499</v>
      </c>
      <c r="T854" s="17">
        <v>0.1341628985727</v>
      </c>
      <c r="U854" s="17">
        <v>0.115540977853239</v>
      </c>
      <c r="V854" s="17">
        <v>0.107181355697543</v>
      </c>
      <c r="W854" s="17">
        <v>0.12582099412009801</v>
      </c>
      <c r="X854" s="17">
        <v>0.163199693476546</v>
      </c>
      <c r="Y854" s="17">
        <v>0.13755236323779499</v>
      </c>
      <c r="Z854" s="17">
        <v>0.15199821887470899</v>
      </c>
      <c r="AA854" s="17">
        <v>0.17526557830412001</v>
      </c>
      <c r="AB854" s="17" t="s">
        <v>74</v>
      </c>
      <c r="AC854" s="17" t="s">
        <v>74</v>
      </c>
      <c r="AD854" s="17" t="s">
        <v>74</v>
      </c>
      <c r="AE854" s="17"/>
      <c r="AF854" s="17">
        <v>0.16348567029882499</v>
      </c>
      <c r="AG854" s="17">
        <v>0.14139905448055401</v>
      </c>
      <c r="AH854" s="17">
        <v>0.137274420097938</v>
      </c>
      <c r="AI854" s="17"/>
      <c r="AJ854" s="17">
        <v>0.17084951355507899</v>
      </c>
      <c r="AK854" s="17">
        <v>0.120786964588888</v>
      </c>
      <c r="AL854" s="17">
        <v>0.10891866048906799</v>
      </c>
      <c r="AM854" s="17">
        <v>0.170863747115412</v>
      </c>
      <c r="AN854" s="17">
        <v>0.13916427737102199</v>
      </c>
      <c r="AO854" s="17"/>
      <c r="AP854" s="17">
        <v>0.207859404217201</v>
      </c>
      <c r="AQ854" s="17">
        <v>0.12947754364894901</v>
      </c>
      <c r="AR854" s="17">
        <v>0.13869730877686801</v>
      </c>
      <c r="AS854" s="17"/>
      <c r="AT854" s="17">
        <v>0.15856830075405701</v>
      </c>
      <c r="AU854" s="17">
        <v>0.11937103361326699</v>
      </c>
      <c r="AV854" s="17"/>
      <c r="AW854" s="17">
        <v>0.18800290962853</v>
      </c>
      <c r="AX854" s="17">
        <v>0.13337028042651999</v>
      </c>
    </row>
    <row r="855" spans="2:50" x14ac:dyDescent="0.35">
      <c r="B855" t="s">
        <v>70</v>
      </c>
      <c r="C855" s="17">
        <v>7.3424481040591502E-2</v>
      </c>
      <c r="D855" s="17">
        <v>6.9724398166843199E-2</v>
      </c>
      <c r="E855" s="17">
        <v>7.7162606414941104E-2</v>
      </c>
      <c r="F855" s="17"/>
      <c r="G855" s="17">
        <v>6.4444311621720804E-2</v>
      </c>
      <c r="H855" s="17">
        <v>4.5719549953746198E-2</v>
      </c>
      <c r="I855" s="17">
        <v>3.9835795101612302E-2</v>
      </c>
      <c r="J855" s="17">
        <v>4.8524076297186698E-2</v>
      </c>
      <c r="K855" s="17">
        <v>0.108486665651537</v>
      </c>
      <c r="L855" s="17">
        <v>0.115088465018356</v>
      </c>
      <c r="M855" s="17"/>
      <c r="N855" s="17">
        <v>6.5105422803683505E-2</v>
      </c>
      <c r="O855" s="17">
        <v>7.5732267756545693E-2</v>
      </c>
      <c r="P855" s="17">
        <v>8.3930148860668297E-2</v>
      </c>
      <c r="Q855" s="17">
        <v>6.7988901254412301E-2</v>
      </c>
      <c r="R855" s="17"/>
      <c r="S855" s="17">
        <v>6.5908669515646001E-2</v>
      </c>
      <c r="T855" s="17">
        <v>5.4160466805434203E-2</v>
      </c>
      <c r="U855" s="17">
        <v>0.11036805475844701</v>
      </c>
      <c r="V855" s="17">
        <v>0.12722928440484399</v>
      </c>
      <c r="W855" s="17">
        <v>5.3170289043358798E-2</v>
      </c>
      <c r="X855" s="17">
        <v>7.2168176387403304E-2</v>
      </c>
      <c r="Y855" s="17">
        <v>7.0421146670534604E-2</v>
      </c>
      <c r="Z855" s="17">
        <v>3.0295424866437201E-2</v>
      </c>
      <c r="AA855" s="17">
        <v>6.4831129923677303E-2</v>
      </c>
      <c r="AB855" s="17" t="s">
        <v>74</v>
      </c>
      <c r="AC855" s="17" t="s">
        <v>74</v>
      </c>
      <c r="AD855" s="17" t="s">
        <v>74</v>
      </c>
      <c r="AE855" s="17"/>
      <c r="AF855" s="17">
        <v>7.7138068222192699E-2</v>
      </c>
      <c r="AG855" s="17">
        <v>7.7590608143767198E-2</v>
      </c>
      <c r="AH855" s="17">
        <v>6.10589148740142E-2</v>
      </c>
      <c r="AI855" s="17"/>
      <c r="AJ855" s="17">
        <v>5.7641965565529897E-2</v>
      </c>
      <c r="AK855" s="17">
        <v>5.3823267793604003E-2</v>
      </c>
      <c r="AL855" s="17">
        <v>0.12322759350854801</v>
      </c>
      <c r="AM855" s="17">
        <v>0.21600469420705801</v>
      </c>
      <c r="AN855" s="17">
        <v>9.0407026417120104E-2</v>
      </c>
      <c r="AO855" s="17"/>
      <c r="AP855" s="17">
        <v>4.5678167471920897E-2</v>
      </c>
      <c r="AQ855" s="17">
        <v>5.2787387280187698E-2</v>
      </c>
      <c r="AR855" s="17">
        <v>5.9369045856176798E-2</v>
      </c>
      <c r="AS855" s="17"/>
      <c r="AT855" s="17">
        <v>4.7756277609644203E-2</v>
      </c>
      <c r="AU855" s="17">
        <v>0.12755281406743199</v>
      </c>
      <c r="AV855" s="17"/>
      <c r="AW855" s="17">
        <v>3.7744229736650398E-2</v>
      </c>
      <c r="AX855" s="17">
        <v>8.4737114071971806E-2</v>
      </c>
    </row>
    <row r="856" spans="2:50" x14ac:dyDescent="0.35">
      <c r="B856" t="s">
        <v>99</v>
      </c>
      <c r="C856" s="17">
        <v>0.16961457069747299</v>
      </c>
      <c r="D856" s="17">
        <v>0.15123861873793601</v>
      </c>
      <c r="E856" s="17">
        <v>0.185109999080696</v>
      </c>
      <c r="F856" s="17"/>
      <c r="G856" s="17">
        <v>0.166785740117353</v>
      </c>
      <c r="H856" s="17">
        <v>0.21756890435930701</v>
      </c>
      <c r="I856" s="17">
        <v>0.126211336620317</v>
      </c>
      <c r="J856" s="17">
        <v>0.19470935657623401</v>
      </c>
      <c r="K856" s="17">
        <v>0.18675738526240401</v>
      </c>
      <c r="L856" s="17">
        <v>0.136777942260248</v>
      </c>
      <c r="M856" s="17"/>
      <c r="N856" s="17">
        <v>0.165091426750682</v>
      </c>
      <c r="O856" s="17">
        <v>0.165846106181434</v>
      </c>
      <c r="P856" s="17">
        <v>0.13930607679070101</v>
      </c>
      <c r="Q856" s="17">
        <v>0.19872878309467901</v>
      </c>
      <c r="R856" s="17"/>
      <c r="S856" s="17">
        <v>0.130883205856237</v>
      </c>
      <c r="T856" s="17">
        <v>0.17263145627669299</v>
      </c>
      <c r="U856" s="17">
        <v>0.208151718060098</v>
      </c>
      <c r="V856" s="17">
        <v>0.19559588642492001</v>
      </c>
      <c r="W856" s="17">
        <v>0.20906683982509899</v>
      </c>
      <c r="X856" s="17">
        <v>0.110747072901867</v>
      </c>
      <c r="Y856" s="17">
        <v>0.23403964756519899</v>
      </c>
      <c r="Z856" s="17">
        <v>0.118007839741712</v>
      </c>
      <c r="AA856" s="17">
        <v>0.152251609146135</v>
      </c>
      <c r="AB856" s="17" t="s">
        <v>74</v>
      </c>
      <c r="AC856" s="17" t="s">
        <v>74</v>
      </c>
      <c r="AD856" s="17" t="s">
        <v>74</v>
      </c>
      <c r="AE856" s="17"/>
      <c r="AF856" s="17">
        <v>0.166610057994143</v>
      </c>
      <c r="AG856" s="17">
        <v>0.165484277443921</v>
      </c>
      <c r="AH856" s="17">
        <v>0.17410870184607499</v>
      </c>
      <c r="AI856" s="17"/>
      <c r="AJ856" s="17">
        <v>0.14783211487703701</v>
      </c>
      <c r="AK856" s="17">
        <v>0.21676433149176799</v>
      </c>
      <c r="AL856" s="17">
        <v>0.10111383577485</v>
      </c>
      <c r="AM856" s="17">
        <v>8.8832646287850495E-2</v>
      </c>
      <c r="AN856" s="17">
        <v>0.17774120551737599</v>
      </c>
      <c r="AO856" s="17"/>
      <c r="AP856" s="17">
        <v>0.13679104723084901</v>
      </c>
      <c r="AQ856" s="17">
        <v>0.19263182804339199</v>
      </c>
      <c r="AR856" s="17">
        <v>0.16984633757615</v>
      </c>
      <c r="AS856" s="17"/>
      <c r="AT856" s="17">
        <v>0.16033021114520901</v>
      </c>
      <c r="AU856" s="17">
        <v>0.187509925410312</v>
      </c>
      <c r="AV856" s="17"/>
      <c r="AW856" s="17">
        <v>0.132160692761191</v>
      </c>
      <c r="AX856" s="17">
        <v>0.18148954245947099</v>
      </c>
    </row>
    <row r="857" spans="2:50" x14ac:dyDescent="0.35">
      <c r="B857" t="s">
        <v>98</v>
      </c>
      <c r="C857" s="17">
        <v>0.48063703958173598</v>
      </c>
      <c r="D857" s="17">
        <v>0.50857561849770905</v>
      </c>
      <c r="E857" s="17">
        <v>0.456380956022713</v>
      </c>
      <c r="F857" s="17"/>
      <c r="G857" s="17">
        <v>0.466168494885145</v>
      </c>
      <c r="H857" s="17">
        <v>0.54390967335886098</v>
      </c>
      <c r="I857" s="17">
        <v>0.59171830568498995</v>
      </c>
      <c r="J857" s="17">
        <v>0.47462933093999499</v>
      </c>
      <c r="K857" s="17">
        <v>0.42161622579304697</v>
      </c>
      <c r="L857" s="17">
        <v>0.40783231575499901</v>
      </c>
      <c r="M857" s="17"/>
      <c r="N857" s="17">
        <v>0.52600202539657603</v>
      </c>
      <c r="O857" s="17">
        <v>0.48506775179293499</v>
      </c>
      <c r="P857" s="17">
        <v>0.47969623177972898</v>
      </c>
      <c r="Q857" s="17">
        <v>0.43380966894699002</v>
      </c>
      <c r="R857" s="17"/>
      <c r="S857" s="17">
        <v>0.580106815514008</v>
      </c>
      <c r="T857" s="17">
        <v>0.49291160585214999</v>
      </c>
      <c r="U857" s="17">
        <v>0.36673077177049801</v>
      </c>
      <c r="V857" s="17">
        <v>0.369713226614372</v>
      </c>
      <c r="W857" s="17">
        <v>0.44401448848375302</v>
      </c>
      <c r="X857" s="17">
        <v>0.62028570687921802</v>
      </c>
      <c r="Y857" s="17">
        <v>0.436220551269489</v>
      </c>
      <c r="Z857" s="17">
        <v>0.418209015088709</v>
      </c>
      <c r="AA857" s="17">
        <v>0.49721817085565001</v>
      </c>
      <c r="AB857" s="17" t="s">
        <v>74</v>
      </c>
      <c r="AC857" s="17" t="s">
        <v>74</v>
      </c>
      <c r="AD857" s="17" t="s">
        <v>74</v>
      </c>
      <c r="AE857" s="17"/>
      <c r="AF857" s="17">
        <v>0.518624727284272</v>
      </c>
      <c r="AG857" s="17">
        <v>0.45219826669291302</v>
      </c>
      <c r="AH857" s="17">
        <v>0.51713131251498601</v>
      </c>
      <c r="AI857" s="17"/>
      <c r="AJ857" s="17">
        <v>0.54203211054203204</v>
      </c>
      <c r="AK857" s="17">
        <v>0.44613491342234701</v>
      </c>
      <c r="AL857" s="17">
        <v>0.41574892632444999</v>
      </c>
      <c r="AM857" s="17">
        <v>0.523507468310907</v>
      </c>
      <c r="AN857" s="17">
        <v>0.44355435181784397</v>
      </c>
      <c r="AO857" s="17"/>
      <c r="AP857" s="17">
        <v>0.60603097681124696</v>
      </c>
      <c r="AQ857" s="17">
        <v>0.47985846115423703</v>
      </c>
      <c r="AR857" s="17">
        <v>0.38560215014815602</v>
      </c>
      <c r="AS857" s="17"/>
      <c r="AT857" s="17">
        <v>0.51473864548336601</v>
      </c>
      <c r="AU857" s="17">
        <v>0.408992751565184</v>
      </c>
      <c r="AV857" s="17"/>
      <c r="AW857" s="17">
        <v>0.60415406819238804</v>
      </c>
      <c r="AX857" s="17">
        <v>0.44147524091905499</v>
      </c>
    </row>
    <row r="858" spans="2:50" x14ac:dyDescent="0.35">
      <c r="B858" t="s">
        <v>100</v>
      </c>
      <c r="C858" s="17">
        <v>0.31102246888426299</v>
      </c>
      <c r="D858" s="17">
        <v>0.35733699975977301</v>
      </c>
      <c r="E858" s="17">
        <v>0.27127095694201703</v>
      </c>
      <c r="F858" s="17"/>
      <c r="G858" s="17">
        <v>0.29938275476779203</v>
      </c>
      <c r="H858" s="17">
        <v>0.326340768999553</v>
      </c>
      <c r="I858" s="17">
        <v>0.46550696906467298</v>
      </c>
      <c r="J858" s="17">
        <v>0.27991997436376098</v>
      </c>
      <c r="K858" s="17">
        <v>0.23485884053064299</v>
      </c>
      <c r="L858" s="17">
        <v>0.27105437349474998</v>
      </c>
      <c r="M858" s="17"/>
      <c r="N858" s="17">
        <v>0.36091059864589498</v>
      </c>
      <c r="O858" s="17">
        <v>0.31922164561150101</v>
      </c>
      <c r="P858" s="17">
        <v>0.34039015498902903</v>
      </c>
      <c r="Q858" s="17">
        <v>0.23508088585231099</v>
      </c>
      <c r="R858" s="17"/>
      <c r="S858" s="17">
        <v>0.44922360965777097</v>
      </c>
      <c r="T858" s="17">
        <v>0.32028014957545697</v>
      </c>
      <c r="U858" s="17">
        <v>0.15857905371039999</v>
      </c>
      <c r="V858" s="17">
        <v>0.17411734018945299</v>
      </c>
      <c r="W858" s="17">
        <v>0.234947648658654</v>
      </c>
      <c r="X858" s="17">
        <v>0.509538633977351</v>
      </c>
      <c r="Y858" s="17">
        <v>0.20218090370429001</v>
      </c>
      <c r="Z858" s="17">
        <v>0.30020117534699697</v>
      </c>
      <c r="AA858" s="17">
        <v>0.34496656170951501</v>
      </c>
      <c r="AB858" s="17" t="s">
        <v>74</v>
      </c>
      <c r="AC858" s="17" t="s">
        <v>74</v>
      </c>
      <c r="AD858" s="17" t="s">
        <v>74</v>
      </c>
      <c r="AE858" s="17"/>
      <c r="AF858" s="17">
        <v>0.35201466929012898</v>
      </c>
      <c r="AG858" s="17">
        <v>0.286713989248993</v>
      </c>
      <c r="AH858" s="17">
        <v>0.34302261066891099</v>
      </c>
      <c r="AI858" s="17"/>
      <c r="AJ858" s="17">
        <v>0.39419999566499497</v>
      </c>
      <c r="AK858" s="17">
        <v>0.22937058193057899</v>
      </c>
      <c r="AL858" s="17">
        <v>0.31463509054959998</v>
      </c>
      <c r="AM858" s="17">
        <v>0.43467482202305602</v>
      </c>
      <c r="AN858" s="17">
        <v>0.26581314630046798</v>
      </c>
      <c r="AO858" s="17"/>
      <c r="AP858" s="17">
        <v>0.46923992958039801</v>
      </c>
      <c r="AQ858" s="17">
        <v>0.28722663311084501</v>
      </c>
      <c r="AR858" s="17">
        <v>0.21575581257200599</v>
      </c>
      <c r="AS858" s="17"/>
      <c r="AT858" s="17">
        <v>0.354408434338158</v>
      </c>
      <c r="AU858" s="17">
        <v>0.221482826154872</v>
      </c>
      <c r="AV858" s="17"/>
      <c r="AW858" s="17">
        <v>0.47199337543119702</v>
      </c>
      <c r="AX858" s="17">
        <v>0.25998569845958402</v>
      </c>
    </row>
    <row r="859" spans="2:50"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row>
    <row r="860" spans="2:50" x14ac:dyDescent="0.35">
      <c r="B860" s="6" t="s">
        <v>369</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row>
    <row r="861" spans="2:50" x14ac:dyDescent="0.35">
      <c r="B861" s="24" t="s">
        <v>76</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row>
    <row r="862" spans="2:50" x14ac:dyDescent="0.35">
      <c r="B862" t="s">
        <v>97</v>
      </c>
      <c r="C862" s="17">
        <v>2.29430016068943E-2</v>
      </c>
      <c r="D862" s="17">
        <v>2.1194473121865599E-2</v>
      </c>
      <c r="E862" s="17">
        <v>2.4664424193648199E-2</v>
      </c>
      <c r="F862" s="17"/>
      <c r="G862" s="17">
        <v>4.15388478619012E-2</v>
      </c>
      <c r="H862" s="17">
        <v>3.3288906097550697E-2</v>
      </c>
      <c r="I862" s="17">
        <v>2.53115345813258E-2</v>
      </c>
      <c r="J862" s="17">
        <v>2.72653146432516E-2</v>
      </c>
      <c r="K862" s="17">
        <v>1.65174635562245E-2</v>
      </c>
      <c r="L862" s="17">
        <v>6.7089323102473598E-3</v>
      </c>
      <c r="M862" s="17"/>
      <c r="N862" s="17">
        <v>1.6441187876534001E-2</v>
      </c>
      <c r="O862" s="17">
        <v>2.7324144443594899E-2</v>
      </c>
      <c r="P862" s="17">
        <v>2.3698213262464501E-2</v>
      </c>
      <c r="Q862" s="17">
        <v>2.5008241565181999E-2</v>
      </c>
      <c r="R862" s="17"/>
      <c r="S862" s="17">
        <v>4.01170659063117E-2</v>
      </c>
      <c r="T862" s="17">
        <v>1.3235719011549201E-2</v>
      </c>
      <c r="U862" s="17">
        <v>1.4297773302516E-2</v>
      </c>
      <c r="V862" s="17">
        <v>6.08613171941427E-2</v>
      </c>
      <c r="W862" s="17">
        <v>9.2366397296293895E-3</v>
      </c>
      <c r="X862" s="17">
        <v>1.9613826999973698E-2</v>
      </c>
      <c r="Y862" s="17">
        <v>0</v>
      </c>
      <c r="Z862" s="17">
        <v>3.1110236638345799E-2</v>
      </c>
      <c r="AA862" s="17">
        <v>1.51215724529517E-2</v>
      </c>
      <c r="AB862" s="17" t="s">
        <v>74</v>
      </c>
      <c r="AC862" s="17" t="s">
        <v>74</v>
      </c>
      <c r="AD862" s="17" t="s">
        <v>74</v>
      </c>
      <c r="AE862" s="17"/>
      <c r="AF862" s="17">
        <v>2.5363295458166801E-2</v>
      </c>
      <c r="AG862" s="17">
        <v>1.76826621250568E-2</v>
      </c>
      <c r="AH862" s="17">
        <v>2.4754267374501902E-2</v>
      </c>
      <c r="AI862" s="17"/>
      <c r="AJ862" s="17">
        <v>2.40142705388629E-2</v>
      </c>
      <c r="AK862" s="17">
        <v>2.3937070963743201E-2</v>
      </c>
      <c r="AL862" s="17">
        <v>0</v>
      </c>
      <c r="AM862" s="17">
        <v>0</v>
      </c>
      <c r="AN862" s="17">
        <v>3.6056146552091703E-2</v>
      </c>
      <c r="AO862" s="17"/>
      <c r="AP862" s="17">
        <v>2.54499691611801E-2</v>
      </c>
      <c r="AQ862" s="17">
        <v>2.43310968020417E-2</v>
      </c>
      <c r="AR862" s="17">
        <v>1.6126387412299499E-2</v>
      </c>
      <c r="AS862" s="17"/>
      <c r="AT862" s="17">
        <v>2.70685877358149E-2</v>
      </c>
      <c r="AU862" s="17">
        <v>1.44194643526388E-2</v>
      </c>
      <c r="AV862" s="17"/>
      <c r="AW862" s="17">
        <v>2.6326083761789298E-2</v>
      </c>
      <c r="AX862" s="17">
        <v>2.1870375559299399E-2</v>
      </c>
    </row>
    <row r="863" spans="2:50" x14ac:dyDescent="0.35">
      <c r="B863" t="s">
        <v>96</v>
      </c>
      <c r="C863" s="17">
        <v>9.1586102471299696E-2</v>
      </c>
      <c r="D863" s="17">
        <v>9.9718406810388793E-2</v>
      </c>
      <c r="E863" s="17">
        <v>8.2018957449091406E-2</v>
      </c>
      <c r="F863" s="17"/>
      <c r="G863" s="17">
        <v>9.2231235039485507E-2</v>
      </c>
      <c r="H863" s="17">
        <v>0.169109197910251</v>
      </c>
      <c r="I863" s="17">
        <v>9.4929094077277204E-2</v>
      </c>
      <c r="J863" s="17">
        <v>6.4415959319898103E-2</v>
      </c>
      <c r="K863" s="17">
        <v>7.2940040242358103E-2</v>
      </c>
      <c r="L863" s="17">
        <v>6.4898848649355606E-2</v>
      </c>
      <c r="M863" s="17"/>
      <c r="N863" s="17">
        <v>0.103142470162019</v>
      </c>
      <c r="O863" s="17">
        <v>9.9441082756305907E-2</v>
      </c>
      <c r="P863" s="17">
        <v>7.1081064686146403E-2</v>
      </c>
      <c r="Q863" s="17">
        <v>9.0095809452891695E-2</v>
      </c>
      <c r="R863" s="17"/>
      <c r="S863" s="17">
        <v>0.11585603625266799</v>
      </c>
      <c r="T863" s="17">
        <v>7.5392079702314693E-2</v>
      </c>
      <c r="U863" s="17">
        <v>0.12396334204529801</v>
      </c>
      <c r="V863" s="17">
        <v>8.7274732750353995E-2</v>
      </c>
      <c r="W863" s="17">
        <v>6.1153099353484501E-2</v>
      </c>
      <c r="X863" s="17">
        <v>3.5217593227416299E-2</v>
      </c>
      <c r="Y863" s="17">
        <v>0.144491494286693</v>
      </c>
      <c r="Z863" s="17">
        <v>7.3414239577511003E-2</v>
      </c>
      <c r="AA863" s="17">
        <v>9.3401508578827896E-2</v>
      </c>
      <c r="AB863" s="17" t="s">
        <v>74</v>
      </c>
      <c r="AC863" s="17" t="s">
        <v>74</v>
      </c>
      <c r="AD863" s="17" t="s">
        <v>74</v>
      </c>
      <c r="AE863" s="17"/>
      <c r="AF863" s="17">
        <v>9.3185072842964595E-2</v>
      </c>
      <c r="AG863" s="17">
        <v>8.7397668926550195E-2</v>
      </c>
      <c r="AH863" s="17">
        <v>9.6845301209236095E-2</v>
      </c>
      <c r="AI863" s="17"/>
      <c r="AJ863" s="17">
        <v>6.7212059307075703E-2</v>
      </c>
      <c r="AK863" s="17">
        <v>0.13158422788291299</v>
      </c>
      <c r="AL863" s="17">
        <v>6.3384177177655501E-2</v>
      </c>
      <c r="AM863" s="17">
        <v>6.6779232866731902E-2</v>
      </c>
      <c r="AN863" s="17">
        <v>9.9282477684717999E-2</v>
      </c>
      <c r="AO863" s="17"/>
      <c r="AP863" s="17">
        <v>8.2566125641833896E-2</v>
      </c>
      <c r="AQ863" s="17">
        <v>0.126804366511693</v>
      </c>
      <c r="AR863" s="17">
        <v>5.9987429371767098E-2</v>
      </c>
      <c r="AS863" s="17"/>
      <c r="AT863" s="17">
        <v>8.2211324517650994E-2</v>
      </c>
      <c r="AU863" s="17">
        <v>0.10927471620620401</v>
      </c>
      <c r="AV863" s="17"/>
      <c r="AW863" s="17">
        <v>6.8910728729952006E-2</v>
      </c>
      <c r="AX863" s="17">
        <v>9.8775462764760805E-2</v>
      </c>
    </row>
    <row r="864" spans="2:50" x14ac:dyDescent="0.35">
      <c r="B864" t="s">
        <v>95</v>
      </c>
      <c r="C864" s="17">
        <v>0.22453266646635001</v>
      </c>
      <c r="D864" s="17">
        <v>0.22921254017400899</v>
      </c>
      <c r="E864" s="17">
        <v>0.22102200658794</v>
      </c>
      <c r="F864" s="17"/>
      <c r="G864" s="17">
        <v>0.34341982304056001</v>
      </c>
      <c r="H864" s="17">
        <v>0.25226989540823402</v>
      </c>
      <c r="I864" s="17">
        <v>0.23660670509760701</v>
      </c>
      <c r="J864" s="17">
        <v>0.14098373596772701</v>
      </c>
      <c r="K864" s="17">
        <v>0.18622748119100699</v>
      </c>
      <c r="L864" s="17">
        <v>0.22877587091465101</v>
      </c>
      <c r="M864" s="17"/>
      <c r="N864" s="17">
        <v>0.214784563795685</v>
      </c>
      <c r="O864" s="17">
        <v>0.226994465192322</v>
      </c>
      <c r="P864" s="17">
        <v>0.20100756923659399</v>
      </c>
      <c r="Q864" s="17">
        <v>0.25577016981335798</v>
      </c>
      <c r="R864" s="17"/>
      <c r="S864" s="17">
        <v>0.25826230743308098</v>
      </c>
      <c r="T864" s="17">
        <v>0.21044837364819399</v>
      </c>
      <c r="U864" s="17">
        <v>0.209396779282332</v>
      </c>
      <c r="V864" s="17">
        <v>0.226982318201401</v>
      </c>
      <c r="W864" s="17">
        <v>0.18541659869513499</v>
      </c>
      <c r="X864" s="17">
        <v>0.152234478517</v>
      </c>
      <c r="Y864" s="17">
        <v>0.21701756420207199</v>
      </c>
      <c r="Z864" s="17">
        <v>0.25078260608680403</v>
      </c>
      <c r="AA864" s="17">
        <v>0.29158685163888098</v>
      </c>
      <c r="AB864" s="17" t="s">
        <v>74</v>
      </c>
      <c r="AC864" s="17" t="s">
        <v>74</v>
      </c>
      <c r="AD864" s="17" t="s">
        <v>74</v>
      </c>
      <c r="AE864" s="17"/>
      <c r="AF864" s="17">
        <v>0.17203668482384499</v>
      </c>
      <c r="AG864" s="17">
        <v>0.235685858024098</v>
      </c>
      <c r="AH864" s="17">
        <v>0.25671043215126799</v>
      </c>
      <c r="AI864" s="17"/>
      <c r="AJ864" s="17">
        <v>0.187217098862697</v>
      </c>
      <c r="AK864" s="17">
        <v>0.22767469853029201</v>
      </c>
      <c r="AL864" s="17">
        <v>0.22546483434636599</v>
      </c>
      <c r="AM864" s="17">
        <v>0.17165519119418499</v>
      </c>
      <c r="AN864" s="17">
        <v>0.237645677934753</v>
      </c>
      <c r="AO864" s="17"/>
      <c r="AP864" s="17">
        <v>0.210849358794611</v>
      </c>
      <c r="AQ864" s="17">
        <v>0.222423056641847</v>
      </c>
      <c r="AR864" s="17">
        <v>0.28349732485916002</v>
      </c>
      <c r="AS864" s="17"/>
      <c r="AT864" s="17">
        <v>0.205797222817867</v>
      </c>
      <c r="AU864" s="17">
        <v>0.264909153108075</v>
      </c>
      <c r="AV864" s="17"/>
      <c r="AW864" s="17">
        <v>0.20003410445042299</v>
      </c>
      <c r="AX864" s="17">
        <v>0.23230007929990401</v>
      </c>
    </row>
    <row r="865" spans="2:50" x14ac:dyDescent="0.35">
      <c r="B865" t="s">
        <v>94</v>
      </c>
      <c r="C865" s="17">
        <v>0.35551350526501102</v>
      </c>
      <c r="D865" s="17">
        <v>0.33641016101187299</v>
      </c>
      <c r="E865" s="17">
        <v>0.37320895637249302</v>
      </c>
      <c r="F865" s="17"/>
      <c r="G865" s="17">
        <v>0.34066512462953902</v>
      </c>
      <c r="H865" s="17">
        <v>0.32008745269619798</v>
      </c>
      <c r="I865" s="17">
        <v>0.27127742955922002</v>
      </c>
      <c r="J865" s="17">
        <v>0.45735541111449801</v>
      </c>
      <c r="K865" s="17">
        <v>0.34221115644238198</v>
      </c>
      <c r="L865" s="17">
        <v>0.38296127962544002</v>
      </c>
      <c r="M865" s="17"/>
      <c r="N865" s="17">
        <v>0.32101245544217</v>
      </c>
      <c r="O865" s="17">
        <v>0.36728582740654903</v>
      </c>
      <c r="P865" s="17">
        <v>0.37255192174111701</v>
      </c>
      <c r="Q865" s="17">
        <v>0.36971294533494897</v>
      </c>
      <c r="R865" s="17"/>
      <c r="S865" s="17">
        <v>0.26825803695259598</v>
      </c>
      <c r="T865" s="17">
        <v>0.39439812263862301</v>
      </c>
      <c r="U865" s="17">
        <v>0.42772838148988501</v>
      </c>
      <c r="V865" s="17">
        <v>0.336479255642055</v>
      </c>
      <c r="W865" s="17">
        <v>0.40365237805378801</v>
      </c>
      <c r="X865" s="17">
        <v>0.38357876329394502</v>
      </c>
      <c r="Y865" s="17">
        <v>0.36847302967798001</v>
      </c>
      <c r="Z865" s="17">
        <v>0.33871223396663802</v>
      </c>
      <c r="AA865" s="17">
        <v>0.31325241380694702</v>
      </c>
      <c r="AB865" s="17" t="s">
        <v>74</v>
      </c>
      <c r="AC865" s="17" t="s">
        <v>74</v>
      </c>
      <c r="AD865" s="17" t="s">
        <v>74</v>
      </c>
      <c r="AE865" s="17"/>
      <c r="AF865" s="17">
        <v>0.36286556570772899</v>
      </c>
      <c r="AG865" s="17">
        <v>0.34022064353596998</v>
      </c>
      <c r="AH865" s="17">
        <v>0.41949560844494099</v>
      </c>
      <c r="AI865" s="17"/>
      <c r="AJ865" s="17">
        <v>0.34026805913693797</v>
      </c>
      <c r="AK865" s="17">
        <v>0.38346150930686201</v>
      </c>
      <c r="AL865" s="17">
        <v>0.40129884423079398</v>
      </c>
      <c r="AM865" s="17">
        <v>0.316569634672413</v>
      </c>
      <c r="AN865" s="17">
        <v>0.38813729491202098</v>
      </c>
      <c r="AO865" s="17"/>
      <c r="AP865" s="17">
        <v>0.327847429280403</v>
      </c>
      <c r="AQ865" s="17">
        <v>0.374658366713709</v>
      </c>
      <c r="AR865" s="17">
        <v>0.35868640503106097</v>
      </c>
      <c r="AS865" s="17"/>
      <c r="AT865" s="17">
        <v>0.370891764652655</v>
      </c>
      <c r="AU865" s="17">
        <v>0.32244539314855603</v>
      </c>
      <c r="AV865" s="17"/>
      <c r="AW865" s="17">
        <v>0.36769831852893903</v>
      </c>
      <c r="AX865" s="17">
        <v>0.35165023872474799</v>
      </c>
    </row>
    <row r="866" spans="2:50" x14ac:dyDescent="0.35">
      <c r="B866" t="s">
        <v>93</v>
      </c>
      <c r="C866" s="17">
        <v>0.23689266295738501</v>
      </c>
      <c r="D866" s="17">
        <v>0.25750221464558098</v>
      </c>
      <c r="E866" s="17">
        <v>0.21854832518930301</v>
      </c>
      <c r="F866" s="17"/>
      <c r="G866" s="17">
        <v>0.13913037392199201</v>
      </c>
      <c r="H866" s="17">
        <v>0.196211869048836</v>
      </c>
      <c r="I866" s="17">
        <v>0.32778360190906503</v>
      </c>
      <c r="J866" s="17">
        <v>0.24507329016641599</v>
      </c>
      <c r="K866" s="17">
        <v>0.25665207269827001</v>
      </c>
      <c r="L866" s="17">
        <v>0.22711362493419801</v>
      </c>
      <c r="M866" s="17"/>
      <c r="N866" s="17">
        <v>0.27648033946633399</v>
      </c>
      <c r="O866" s="17">
        <v>0.20663767677443401</v>
      </c>
      <c r="P866" s="17">
        <v>0.27421872554202897</v>
      </c>
      <c r="Q866" s="17">
        <v>0.19574150905853999</v>
      </c>
      <c r="R866" s="17"/>
      <c r="S866" s="17">
        <v>0.26145066658219501</v>
      </c>
      <c r="T866" s="17">
        <v>0.23897115039352301</v>
      </c>
      <c r="U866" s="17">
        <v>0.119819605724981</v>
      </c>
      <c r="V866" s="17">
        <v>0.16950282497526301</v>
      </c>
      <c r="W866" s="17">
        <v>0.29633552671989899</v>
      </c>
      <c r="X866" s="17">
        <v>0.371557932217356</v>
      </c>
      <c r="Y866" s="17">
        <v>0.21772406224669699</v>
      </c>
      <c r="Z866" s="17">
        <v>0.22380293198035001</v>
      </c>
      <c r="AA866" s="17">
        <v>0.22486392397895999</v>
      </c>
      <c r="AB866" s="17" t="s">
        <v>74</v>
      </c>
      <c r="AC866" s="17" t="s">
        <v>74</v>
      </c>
      <c r="AD866" s="17" t="s">
        <v>74</v>
      </c>
      <c r="AE866" s="17"/>
      <c r="AF866" s="17">
        <v>0.28381683242460198</v>
      </c>
      <c r="AG866" s="17">
        <v>0.23178684354194801</v>
      </c>
      <c r="AH866" s="17">
        <v>0.17292398379608201</v>
      </c>
      <c r="AI866" s="17"/>
      <c r="AJ866" s="17">
        <v>0.325563170426723</v>
      </c>
      <c r="AK866" s="17">
        <v>0.17685256562280399</v>
      </c>
      <c r="AL866" s="17">
        <v>0.18740346151647</v>
      </c>
      <c r="AM866" s="17">
        <v>0.380333042837043</v>
      </c>
      <c r="AN866" s="17">
        <v>0.15003003240190799</v>
      </c>
      <c r="AO866" s="17"/>
      <c r="AP866" s="17">
        <v>0.32133024613900402</v>
      </c>
      <c r="AQ866" s="17">
        <v>0.19968241830525399</v>
      </c>
      <c r="AR866" s="17">
        <v>0.22264310440196</v>
      </c>
      <c r="AS866" s="17"/>
      <c r="AT866" s="17">
        <v>0.26301405381954801</v>
      </c>
      <c r="AU866" s="17">
        <v>0.18339052030040601</v>
      </c>
      <c r="AV866" s="17"/>
      <c r="AW866" s="17">
        <v>0.30846310617431699</v>
      </c>
      <c r="AX866" s="17">
        <v>0.21420083399268899</v>
      </c>
    </row>
    <row r="867" spans="2:50" x14ac:dyDescent="0.35">
      <c r="B867" t="s">
        <v>70</v>
      </c>
      <c r="C867" s="17">
        <v>6.8532061233060201E-2</v>
      </c>
      <c r="D867" s="17">
        <v>5.5962204236281697E-2</v>
      </c>
      <c r="E867" s="17">
        <v>8.0537330207524793E-2</v>
      </c>
      <c r="F867" s="17"/>
      <c r="G867" s="17">
        <v>4.3014595506522299E-2</v>
      </c>
      <c r="H867" s="17">
        <v>2.90326788389315E-2</v>
      </c>
      <c r="I867" s="17">
        <v>4.4091634775505199E-2</v>
      </c>
      <c r="J867" s="17">
        <v>6.4906288788209296E-2</v>
      </c>
      <c r="K867" s="17">
        <v>0.125451785869759</v>
      </c>
      <c r="L867" s="17">
        <v>8.9541443566107395E-2</v>
      </c>
      <c r="M867" s="17"/>
      <c r="N867" s="17">
        <v>6.8138983257258104E-2</v>
      </c>
      <c r="O867" s="17">
        <v>7.2316803426795195E-2</v>
      </c>
      <c r="P867" s="17">
        <v>5.7442505531648903E-2</v>
      </c>
      <c r="Q867" s="17">
        <v>6.3671324775078697E-2</v>
      </c>
      <c r="R867" s="17"/>
      <c r="S867" s="17">
        <v>5.60558868731479E-2</v>
      </c>
      <c r="T867" s="17">
        <v>6.7554554605795694E-2</v>
      </c>
      <c r="U867" s="17">
        <v>0.104794118154988</v>
      </c>
      <c r="V867" s="17">
        <v>0.118899551236784</v>
      </c>
      <c r="W867" s="17">
        <v>4.4205757448064903E-2</v>
      </c>
      <c r="X867" s="17">
        <v>3.77974057443086E-2</v>
      </c>
      <c r="Y867" s="17">
        <v>5.2293849586557903E-2</v>
      </c>
      <c r="Z867" s="17">
        <v>8.2177751750351399E-2</v>
      </c>
      <c r="AA867" s="17">
        <v>6.1773729543432798E-2</v>
      </c>
      <c r="AB867" s="17" t="s">
        <v>74</v>
      </c>
      <c r="AC867" s="17" t="s">
        <v>74</v>
      </c>
      <c r="AD867" s="17" t="s">
        <v>74</v>
      </c>
      <c r="AE867" s="17"/>
      <c r="AF867" s="17">
        <v>6.2732548742693101E-2</v>
      </c>
      <c r="AG867" s="17">
        <v>8.7226323846377296E-2</v>
      </c>
      <c r="AH867" s="17">
        <v>2.9270407023971601E-2</v>
      </c>
      <c r="AI867" s="17"/>
      <c r="AJ867" s="17">
        <v>5.5725341727703201E-2</v>
      </c>
      <c r="AK867" s="17">
        <v>5.64899276933854E-2</v>
      </c>
      <c r="AL867" s="17">
        <v>0.122448682728714</v>
      </c>
      <c r="AM867" s="17">
        <v>6.46628984296269E-2</v>
      </c>
      <c r="AN867" s="17">
        <v>8.8848370514509001E-2</v>
      </c>
      <c r="AO867" s="17"/>
      <c r="AP867" s="17">
        <v>3.1956870982968497E-2</v>
      </c>
      <c r="AQ867" s="17">
        <v>5.2100695025454898E-2</v>
      </c>
      <c r="AR867" s="17">
        <v>5.9059348923752801E-2</v>
      </c>
      <c r="AS867" s="17"/>
      <c r="AT867" s="17">
        <v>5.1017046456464397E-2</v>
      </c>
      <c r="AU867" s="17">
        <v>0.10556075288411999</v>
      </c>
      <c r="AV867" s="17"/>
      <c r="AW867" s="17">
        <v>2.8567658354579299E-2</v>
      </c>
      <c r="AX867" s="17">
        <v>8.1203009658598904E-2</v>
      </c>
    </row>
    <row r="868" spans="2:50" x14ac:dyDescent="0.35">
      <c r="B868" t="s">
        <v>99</v>
      </c>
      <c r="C868" s="17">
        <v>0.114529104078194</v>
      </c>
      <c r="D868" s="17">
        <v>0.120912879932254</v>
      </c>
      <c r="E868" s="17">
        <v>0.10668338164273999</v>
      </c>
      <c r="F868" s="17"/>
      <c r="G868" s="17">
        <v>0.13377008290138701</v>
      </c>
      <c r="H868" s="17">
        <v>0.20239810400780101</v>
      </c>
      <c r="I868" s="17">
        <v>0.12024062865860299</v>
      </c>
      <c r="J868" s="17">
        <v>9.1681273963149706E-2</v>
      </c>
      <c r="K868" s="17">
        <v>8.9457503798582597E-2</v>
      </c>
      <c r="L868" s="17">
        <v>7.1607780959603004E-2</v>
      </c>
      <c r="M868" s="17"/>
      <c r="N868" s="17">
        <v>0.119583658038553</v>
      </c>
      <c r="O868" s="17">
        <v>0.12676522719990099</v>
      </c>
      <c r="P868" s="17">
        <v>9.4779277948610893E-2</v>
      </c>
      <c r="Q868" s="17">
        <v>0.115104051018074</v>
      </c>
      <c r="R868" s="17"/>
      <c r="S868" s="17">
        <v>0.15597310215898</v>
      </c>
      <c r="T868" s="17">
        <v>8.8627798713863906E-2</v>
      </c>
      <c r="U868" s="17">
        <v>0.13826111534781399</v>
      </c>
      <c r="V868" s="17">
        <v>0.148136049944497</v>
      </c>
      <c r="W868" s="17">
        <v>7.0389739083113897E-2</v>
      </c>
      <c r="X868" s="17">
        <v>5.4831420227390001E-2</v>
      </c>
      <c r="Y868" s="17">
        <v>0.144491494286693</v>
      </c>
      <c r="Z868" s="17">
        <v>0.104524476215857</v>
      </c>
      <c r="AA868" s="17">
        <v>0.10852308103178</v>
      </c>
      <c r="AB868" s="17" t="s">
        <v>74</v>
      </c>
      <c r="AC868" s="17" t="s">
        <v>74</v>
      </c>
      <c r="AD868" s="17" t="s">
        <v>74</v>
      </c>
      <c r="AE868" s="17"/>
      <c r="AF868" s="17">
        <v>0.118548368301131</v>
      </c>
      <c r="AG868" s="17">
        <v>0.105080331051607</v>
      </c>
      <c r="AH868" s="17">
        <v>0.12159956858373799</v>
      </c>
      <c r="AI868" s="17"/>
      <c r="AJ868" s="17">
        <v>9.1226329845938606E-2</v>
      </c>
      <c r="AK868" s="17">
        <v>0.155521298846657</v>
      </c>
      <c r="AL868" s="17">
        <v>6.3384177177655501E-2</v>
      </c>
      <c r="AM868" s="17">
        <v>6.6779232866731902E-2</v>
      </c>
      <c r="AN868" s="17">
        <v>0.13533862423681001</v>
      </c>
      <c r="AO868" s="17"/>
      <c r="AP868" s="17">
        <v>0.108016094803014</v>
      </c>
      <c r="AQ868" s="17">
        <v>0.15113546331373501</v>
      </c>
      <c r="AR868" s="17">
        <v>7.6113816784066604E-2</v>
      </c>
      <c r="AS868" s="17"/>
      <c r="AT868" s="17">
        <v>0.10927991225346601</v>
      </c>
      <c r="AU868" s="17">
        <v>0.123694180558843</v>
      </c>
      <c r="AV868" s="17"/>
      <c r="AW868" s="17">
        <v>9.5236812491741304E-2</v>
      </c>
      <c r="AX868" s="17">
        <v>0.12064583832406001</v>
      </c>
    </row>
    <row r="869" spans="2:50" x14ac:dyDescent="0.35">
      <c r="B869" t="s">
        <v>98</v>
      </c>
      <c r="C869" s="17">
        <v>0.592406168222396</v>
      </c>
      <c r="D869" s="17">
        <v>0.59391237565745403</v>
      </c>
      <c r="E869" s="17">
        <v>0.59175728156179597</v>
      </c>
      <c r="F869" s="17"/>
      <c r="G869" s="17">
        <v>0.47979549855153097</v>
      </c>
      <c r="H869" s="17">
        <v>0.51629932174503401</v>
      </c>
      <c r="I869" s="17">
        <v>0.59906103146828504</v>
      </c>
      <c r="J869" s="17">
        <v>0.70242870128091395</v>
      </c>
      <c r="K869" s="17">
        <v>0.59886322914065104</v>
      </c>
      <c r="L869" s="17">
        <v>0.61007490455963798</v>
      </c>
      <c r="M869" s="17"/>
      <c r="N869" s="17">
        <v>0.59749279490850304</v>
      </c>
      <c r="O869" s="17">
        <v>0.57392350418098204</v>
      </c>
      <c r="P869" s="17">
        <v>0.64677064728314604</v>
      </c>
      <c r="Q869" s="17">
        <v>0.56545445439348896</v>
      </c>
      <c r="R869" s="17"/>
      <c r="S869" s="17">
        <v>0.52970870353479105</v>
      </c>
      <c r="T869" s="17">
        <v>0.63336927303214696</v>
      </c>
      <c r="U869" s="17">
        <v>0.54754798721486697</v>
      </c>
      <c r="V869" s="17">
        <v>0.50598208061731798</v>
      </c>
      <c r="W869" s="17">
        <v>0.699987904773686</v>
      </c>
      <c r="X869" s="17">
        <v>0.75513669551130203</v>
      </c>
      <c r="Y869" s="17">
        <v>0.58619709192467695</v>
      </c>
      <c r="Z869" s="17">
        <v>0.56251516594698803</v>
      </c>
      <c r="AA869" s="17">
        <v>0.53811633778590595</v>
      </c>
      <c r="AB869" s="17" t="s">
        <v>74</v>
      </c>
      <c r="AC869" s="17" t="s">
        <v>74</v>
      </c>
      <c r="AD869" s="17" t="s">
        <v>74</v>
      </c>
      <c r="AE869" s="17"/>
      <c r="AF869" s="17">
        <v>0.64668239813232997</v>
      </c>
      <c r="AG869" s="17">
        <v>0.57200748707791804</v>
      </c>
      <c r="AH869" s="17">
        <v>0.59241959224102303</v>
      </c>
      <c r="AI869" s="17"/>
      <c r="AJ869" s="17">
        <v>0.66583122956366103</v>
      </c>
      <c r="AK869" s="17">
        <v>0.56031407492966601</v>
      </c>
      <c r="AL869" s="17">
        <v>0.58870230574726501</v>
      </c>
      <c r="AM869" s="17">
        <v>0.696902677509456</v>
      </c>
      <c r="AN869" s="17">
        <v>0.53816732731392802</v>
      </c>
      <c r="AO869" s="17"/>
      <c r="AP869" s="17">
        <v>0.64917767541940596</v>
      </c>
      <c r="AQ869" s="17">
        <v>0.57434078501896302</v>
      </c>
      <c r="AR869" s="17">
        <v>0.58132950943302097</v>
      </c>
      <c r="AS869" s="17"/>
      <c r="AT869" s="17">
        <v>0.63390581847220195</v>
      </c>
      <c r="AU869" s="17">
        <v>0.50583591344896195</v>
      </c>
      <c r="AV869" s="17"/>
      <c r="AW869" s="17">
        <v>0.67616142470325602</v>
      </c>
      <c r="AX869" s="17">
        <v>0.56585107271743695</v>
      </c>
    </row>
    <row r="870" spans="2:50" x14ac:dyDescent="0.35">
      <c r="B870" t="s">
        <v>100</v>
      </c>
      <c r="C870" s="17">
        <v>0.477877064144202</v>
      </c>
      <c r="D870" s="17">
        <v>0.4729994957252</v>
      </c>
      <c r="E870" s="17">
        <v>0.48507389991905597</v>
      </c>
      <c r="F870" s="17"/>
      <c r="G870" s="17">
        <v>0.346025415650144</v>
      </c>
      <c r="H870" s="17">
        <v>0.31390121773723201</v>
      </c>
      <c r="I870" s="17">
        <v>0.47882040280968202</v>
      </c>
      <c r="J870" s="17">
        <v>0.61074742731776399</v>
      </c>
      <c r="K870" s="17">
        <v>0.50940572534206896</v>
      </c>
      <c r="L870" s="17">
        <v>0.53846712360003501</v>
      </c>
      <c r="M870" s="17"/>
      <c r="N870" s="17">
        <v>0.47790913686995001</v>
      </c>
      <c r="O870" s="17">
        <v>0.44715827698108102</v>
      </c>
      <c r="P870" s="17">
        <v>0.55199136933453496</v>
      </c>
      <c r="Q870" s="17">
        <v>0.45035040337541499</v>
      </c>
      <c r="R870" s="17"/>
      <c r="S870" s="17">
        <v>0.37373560137581202</v>
      </c>
      <c r="T870" s="17">
        <v>0.54474147431828301</v>
      </c>
      <c r="U870" s="17">
        <v>0.40928687186705198</v>
      </c>
      <c r="V870" s="17">
        <v>0.357846030672822</v>
      </c>
      <c r="W870" s="17">
        <v>0.62959816569057203</v>
      </c>
      <c r="X870" s="17">
        <v>0.70030527528391195</v>
      </c>
      <c r="Y870" s="17">
        <v>0.441705597637984</v>
      </c>
      <c r="Z870" s="17">
        <v>0.457990689731131</v>
      </c>
      <c r="AA870" s="17">
        <v>0.42959325675412702</v>
      </c>
      <c r="AB870" s="17" t="s">
        <v>74</v>
      </c>
      <c r="AC870" s="17" t="s">
        <v>74</v>
      </c>
      <c r="AD870" s="17" t="s">
        <v>74</v>
      </c>
      <c r="AE870" s="17"/>
      <c r="AF870" s="17">
        <v>0.52813402983119895</v>
      </c>
      <c r="AG870" s="17">
        <v>0.46692715602631102</v>
      </c>
      <c r="AH870" s="17">
        <v>0.47082002365728498</v>
      </c>
      <c r="AI870" s="17"/>
      <c r="AJ870" s="17">
        <v>0.57460489971772299</v>
      </c>
      <c r="AK870" s="17">
        <v>0.40479277608301001</v>
      </c>
      <c r="AL870" s="17">
        <v>0.52531812856960902</v>
      </c>
      <c r="AM870" s="17">
        <v>0.63012344464272396</v>
      </c>
      <c r="AN870" s="17">
        <v>0.40282870307711799</v>
      </c>
      <c r="AO870" s="17"/>
      <c r="AP870" s="17">
        <v>0.54116158061639197</v>
      </c>
      <c r="AQ870" s="17">
        <v>0.42320532170522901</v>
      </c>
      <c r="AR870" s="17">
        <v>0.50521569264895405</v>
      </c>
      <c r="AS870" s="17"/>
      <c r="AT870" s="17">
        <v>0.52462590621873695</v>
      </c>
      <c r="AU870" s="17">
        <v>0.38214173289011899</v>
      </c>
      <c r="AV870" s="17"/>
      <c r="AW870" s="17">
        <v>0.58092461221151503</v>
      </c>
      <c r="AX870" s="17">
        <v>0.445205234393376</v>
      </c>
    </row>
    <row r="871" spans="2:50"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row>
    <row r="872" spans="2:50" x14ac:dyDescent="0.35">
      <c r="B872" s="6" t="s">
        <v>373</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row>
    <row r="873" spans="2:50" x14ac:dyDescent="0.35">
      <c r="B873" s="24" t="s">
        <v>289</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row>
    <row r="874" spans="2:50" x14ac:dyDescent="0.35">
      <c r="B874" t="s">
        <v>370</v>
      </c>
      <c r="C874" s="17">
        <v>0.46896835674453702</v>
      </c>
      <c r="D874" s="17">
        <v>0.46892615723834502</v>
      </c>
      <c r="E874" s="17">
        <v>0.46749281031564999</v>
      </c>
      <c r="F874" s="17"/>
      <c r="G874" s="17">
        <v>0.27871375460931402</v>
      </c>
      <c r="H874" s="17">
        <v>0.343259882482848</v>
      </c>
      <c r="I874" s="17">
        <v>0.50241802819441495</v>
      </c>
      <c r="J874" s="17">
        <v>0.57042695102423402</v>
      </c>
      <c r="K874" s="17">
        <v>0.63125111918444399</v>
      </c>
      <c r="L874" s="17">
        <v>0.43720295577795998</v>
      </c>
      <c r="M874" s="17"/>
      <c r="N874" s="17">
        <v>0.53426725965328903</v>
      </c>
      <c r="O874" s="17">
        <v>0.49335640603917402</v>
      </c>
      <c r="P874" s="17">
        <v>0.42817871616688902</v>
      </c>
      <c r="Q874" s="17">
        <v>0.43037764807852102</v>
      </c>
      <c r="R874" s="17"/>
      <c r="S874" s="17">
        <v>0.39816509966624197</v>
      </c>
      <c r="T874" s="17">
        <v>0.47008881956496901</v>
      </c>
      <c r="U874" s="17">
        <v>0.44897717872329002</v>
      </c>
      <c r="V874" s="17">
        <v>0.504857954885924</v>
      </c>
      <c r="W874" s="17">
        <v>0.52663791414592998</v>
      </c>
      <c r="X874" s="17">
        <v>0.46621684763593901</v>
      </c>
      <c r="Y874" s="17">
        <v>0.59375424413334998</v>
      </c>
      <c r="Z874" s="17">
        <v>0.42466860756514802</v>
      </c>
      <c r="AA874" s="17">
        <v>0.43671684032761299</v>
      </c>
      <c r="AB874" s="17" t="s">
        <v>74</v>
      </c>
      <c r="AC874" s="17" t="s">
        <v>74</v>
      </c>
      <c r="AD874" s="17" t="s">
        <v>74</v>
      </c>
      <c r="AE874" s="17"/>
      <c r="AF874" s="17">
        <v>0.55920582492413196</v>
      </c>
      <c r="AG874" s="17">
        <v>0.44440763116006299</v>
      </c>
      <c r="AH874" s="17">
        <v>0.40343701375878199</v>
      </c>
      <c r="AI874" s="17"/>
      <c r="AJ874" s="17">
        <v>0.55305697825782896</v>
      </c>
      <c r="AK874" s="17">
        <v>0.41660251299066797</v>
      </c>
      <c r="AL874" s="17">
        <v>0.488817118844245</v>
      </c>
      <c r="AM874" s="17">
        <v>1</v>
      </c>
      <c r="AN874" s="17">
        <v>0.39701983386682399</v>
      </c>
      <c r="AO874" s="17"/>
      <c r="AP874" s="17">
        <v>0.45155588600743501</v>
      </c>
      <c r="AQ874" s="17">
        <v>0.44619663570385898</v>
      </c>
      <c r="AR874" s="17">
        <v>0.44422322666455999</v>
      </c>
      <c r="AS874" s="17"/>
      <c r="AT874" s="17">
        <v>0.50516518498523599</v>
      </c>
      <c r="AU874" s="17">
        <v>0.39534583975248599</v>
      </c>
      <c r="AV874" s="17"/>
      <c r="AW874" s="17">
        <v>0.52349621902327703</v>
      </c>
      <c r="AX874" s="17">
        <v>0.45142258749483299</v>
      </c>
    </row>
    <row r="875" spans="2:50" x14ac:dyDescent="0.35">
      <c r="B875" t="s">
        <v>371</v>
      </c>
      <c r="C875" s="17">
        <v>0.37642966878398398</v>
      </c>
      <c r="D875" s="17">
        <v>0.38247368112154201</v>
      </c>
      <c r="E875" s="17">
        <v>0.37205456925993502</v>
      </c>
      <c r="F875" s="17"/>
      <c r="G875" s="17">
        <v>0.51061412470501399</v>
      </c>
      <c r="H875" s="17">
        <v>0.52541594746706699</v>
      </c>
      <c r="I875" s="17">
        <v>0.33296364175836002</v>
      </c>
      <c r="J875" s="17">
        <v>0.30950241672766599</v>
      </c>
      <c r="K875" s="17">
        <v>0.24143227131277101</v>
      </c>
      <c r="L875" s="17">
        <v>0.37824007226460599</v>
      </c>
      <c r="M875" s="17"/>
      <c r="N875" s="17">
        <v>0.34298923372419499</v>
      </c>
      <c r="O875" s="17">
        <v>0.425056638386962</v>
      </c>
      <c r="P875" s="17">
        <v>0.40005584405952799</v>
      </c>
      <c r="Q875" s="17">
        <v>0.344256932439511</v>
      </c>
      <c r="R875" s="17"/>
      <c r="S875" s="17">
        <v>0.48302315408449897</v>
      </c>
      <c r="T875" s="17">
        <v>0.32346050075914301</v>
      </c>
      <c r="U875" s="17">
        <v>0.41791925091200799</v>
      </c>
      <c r="V875" s="17">
        <v>0.33225190867421001</v>
      </c>
      <c r="W875" s="17">
        <v>0.366096144668487</v>
      </c>
      <c r="X875" s="17">
        <v>0.366168081764145</v>
      </c>
      <c r="Y875" s="17">
        <v>0.29879200071277801</v>
      </c>
      <c r="Z875" s="17">
        <v>0.45095912704408098</v>
      </c>
      <c r="AA875" s="17">
        <v>0.35490816724143998</v>
      </c>
      <c r="AB875" s="17" t="s">
        <v>74</v>
      </c>
      <c r="AC875" s="17" t="s">
        <v>74</v>
      </c>
      <c r="AD875" s="17" t="s">
        <v>74</v>
      </c>
      <c r="AE875" s="17"/>
      <c r="AF875" s="17">
        <v>0.30276560197757801</v>
      </c>
      <c r="AG875" s="17">
        <v>0.41322689033633803</v>
      </c>
      <c r="AH875" s="17">
        <v>0.44139289047033098</v>
      </c>
      <c r="AI875" s="17"/>
      <c r="AJ875" s="17">
        <v>0.32542248026390702</v>
      </c>
      <c r="AK875" s="17">
        <v>0.43210164296841003</v>
      </c>
      <c r="AL875" s="17">
        <v>0.36527727218609002</v>
      </c>
      <c r="AM875" s="17">
        <v>0</v>
      </c>
      <c r="AN875" s="17">
        <v>0.42840650131003699</v>
      </c>
      <c r="AO875" s="17"/>
      <c r="AP875" s="17">
        <v>0.400217440920001</v>
      </c>
      <c r="AQ875" s="17">
        <v>0.41933990474342298</v>
      </c>
      <c r="AR875" s="17">
        <v>0.36309949814611803</v>
      </c>
      <c r="AS875" s="17"/>
      <c r="AT875" s="17">
        <v>0.34812088742858199</v>
      </c>
      <c r="AU875" s="17">
        <v>0.43254410380679498</v>
      </c>
      <c r="AV875" s="17"/>
      <c r="AW875" s="17">
        <v>0.32163163339790302</v>
      </c>
      <c r="AX875" s="17">
        <v>0.39406237331412602</v>
      </c>
    </row>
    <row r="876" spans="2:50" x14ac:dyDescent="0.35">
      <c r="B876" t="s">
        <v>372</v>
      </c>
      <c r="C876" s="17">
        <v>7.5467809832277299E-2</v>
      </c>
      <c r="D876" s="17">
        <v>5.6954199089735397E-2</v>
      </c>
      <c r="E876" s="17">
        <v>9.2370940936399706E-2</v>
      </c>
      <c r="F876" s="17"/>
      <c r="G876" s="17">
        <v>0.108807101839065</v>
      </c>
      <c r="H876" s="17">
        <v>4.60970262022386E-2</v>
      </c>
      <c r="I876" s="17">
        <v>9.0981155963789098E-2</v>
      </c>
      <c r="J876" s="17">
        <v>6.8663080051240402E-2</v>
      </c>
      <c r="K876" s="17">
        <v>5.3924780637127502E-2</v>
      </c>
      <c r="L876" s="17">
        <v>9.2431045931479702E-2</v>
      </c>
      <c r="M876" s="17"/>
      <c r="N876" s="17">
        <v>6.3772633558016101E-2</v>
      </c>
      <c r="O876" s="17">
        <v>6.3347971114310897E-2</v>
      </c>
      <c r="P876" s="17">
        <v>7.2661983228955396E-2</v>
      </c>
      <c r="Q876" s="17">
        <v>0.100169048925781</v>
      </c>
      <c r="R876" s="17"/>
      <c r="S876" s="17">
        <v>7.1800451023399298E-2</v>
      </c>
      <c r="T876" s="17">
        <v>5.9148595375205899E-2</v>
      </c>
      <c r="U876" s="17">
        <v>6.5370644596500702E-2</v>
      </c>
      <c r="V876" s="17">
        <v>8.0393955059230304E-2</v>
      </c>
      <c r="W876" s="17">
        <v>7.1652216421960693E-2</v>
      </c>
      <c r="X876" s="17">
        <v>7.3590968851039301E-2</v>
      </c>
      <c r="Y876" s="17">
        <v>4.6613859748618799E-2</v>
      </c>
      <c r="Z876" s="17">
        <v>9.0300582494148601E-2</v>
      </c>
      <c r="AA876" s="17">
        <v>0.121438712993095</v>
      </c>
      <c r="AB876" s="17" t="s">
        <v>74</v>
      </c>
      <c r="AC876" s="17" t="s">
        <v>74</v>
      </c>
      <c r="AD876" s="17" t="s">
        <v>74</v>
      </c>
      <c r="AE876" s="17"/>
      <c r="AF876" s="17">
        <v>4.6336372162532599E-2</v>
      </c>
      <c r="AG876" s="17">
        <v>8.1707171500787698E-2</v>
      </c>
      <c r="AH876" s="17">
        <v>9.2283295474298394E-2</v>
      </c>
      <c r="AI876" s="17"/>
      <c r="AJ876" s="17">
        <v>5.40872211251609E-2</v>
      </c>
      <c r="AK876" s="17">
        <v>7.2662461416739793E-2</v>
      </c>
      <c r="AL876" s="17">
        <v>7.8566928059911306E-2</v>
      </c>
      <c r="AM876" s="17">
        <v>0</v>
      </c>
      <c r="AN876" s="17">
        <v>0.100623601156606</v>
      </c>
      <c r="AO876" s="17"/>
      <c r="AP876" s="17">
        <v>7.8425128982664696E-2</v>
      </c>
      <c r="AQ876" s="17">
        <v>7.8127555227233705E-2</v>
      </c>
      <c r="AR876" s="17">
        <v>6.3105868053379602E-2</v>
      </c>
      <c r="AS876" s="17"/>
      <c r="AT876" s="17">
        <v>8.4129137934912807E-2</v>
      </c>
      <c r="AU876" s="17">
        <v>5.8584551772050797E-2</v>
      </c>
      <c r="AV876" s="17"/>
      <c r="AW876" s="17">
        <v>7.3658767983405801E-2</v>
      </c>
      <c r="AX876" s="17">
        <v>7.6049916474952906E-2</v>
      </c>
    </row>
    <row r="877" spans="2:50" x14ac:dyDescent="0.35">
      <c r="B877" t="s">
        <v>70</v>
      </c>
      <c r="C877" s="17">
        <v>7.9134164639201796E-2</v>
      </c>
      <c r="D877" s="17">
        <v>9.1645962550378504E-2</v>
      </c>
      <c r="E877" s="17">
        <v>6.8081679488015898E-2</v>
      </c>
      <c r="F877" s="17"/>
      <c r="G877" s="17">
        <v>0.10186501884660699</v>
      </c>
      <c r="H877" s="17">
        <v>8.5227143847845604E-2</v>
      </c>
      <c r="I877" s="17">
        <v>7.36371740834358E-2</v>
      </c>
      <c r="J877" s="17">
        <v>5.1407552196859198E-2</v>
      </c>
      <c r="K877" s="17">
        <v>7.3391828865658204E-2</v>
      </c>
      <c r="L877" s="17">
        <v>9.2125926025953597E-2</v>
      </c>
      <c r="M877" s="17"/>
      <c r="N877" s="17">
        <v>5.8970873064500197E-2</v>
      </c>
      <c r="O877" s="17">
        <v>1.8238984459552601E-2</v>
      </c>
      <c r="P877" s="17">
        <v>9.9103456544627599E-2</v>
      </c>
      <c r="Q877" s="17">
        <v>0.12519637055618699</v>
      </c>
      <c r="R877" s="17"/>
      <c r="S877" s="17">
        <v>4.7011295225859499E-2</v>
      </c>
      <c r="T877" s="17">
        <v>0.14730208430068301</v>
      </c>
      <c r="U877" s="17">
        <v>6.7732925768201502E-2</v>
      </c>
      <c r="V877" s="17">
        <v>8.24961813806359E-2</v>
      </c>
      <c r="W877" s="17">
        <v>3.5613724763622498E-2</v>
      </c>
      <c r="X877" s="17">
        <v>9.4024101748876696E-2</v>
      </c>
      <c r="Y877" s="17">
        <v>6.0839895405253301E-2</v>
      </c>
      <c r="Z877" s="17">
        <v>3.4071682896622699E-2</v>
      </c>
      <c r="AA877" s="17">
        <v>8.6936279437852398E-2</v>
      </c>
      <c r="AB877" s="17" t="s">
        <v>74</v>
      </c>
      <c r="AC877" s="17" t="s">
        <v>74</v>
      </c>
      <c r="AD877" s="17" t="s">
        <v>74</v>
      </c>
      <c r="AE877" s="17"/>
      <c r="AF877" s="17">
        <v>9.1692200935757695E-2</v>
      </c>
      <c r="AG877" s="17">
        <v>6.0658307002811503E-2</v>
      </c>
      <c r="AH877" s="17">
        <v>6.2886800296588094E-2</v>
      </c>
      <c r="AI877" s="17"/>
      <c r="AJ877" s="17">
        <v>6.7433320353102899E-2</v>
      </c>
      <c r="AK877" s="17">
        <v>7.8633382624182402E-2</v>
      </c>
      <c r="AL877" s="17">
        <v>6.7338680909753507E-2</v>
      </c>
      <c r="AM877" s="17">
        <v>0</v>
      </c>
      <c r="AN877" s="17">
        <v>7.3950063666532395E-2</v>
      </c>
      <c r="AO877" s="17"/>
      <c r="AP877" s="17">
        <v>6.9801544089899706E-2</v>
      </c>
      <c r="AQ877" s="17">
        <v>5.63359043254852E-2</v>
      </c>
      <c r="AR877" s="17">
        <v>0.12957140713594301</v>
      </c>
      <c r="AS877" s="17"/>
      <c r="AT877" s="17">
        <v>6.2584789651268999E-2</v>
      </c>
      <c r="AU877" s="17">
        <v>0.113525504668668</v>
      </c>
      <c r="AV877" s="17"/>
      <c r="AW877" s="17">
        <v>8.1213379595413707E-2</v>
      </c>
      <c r="AX877" s="17">
        <v>7.8465122716088506E-2</v>
      </c>
    </row>
    <row r="878" spans="2:50" x14ac:dyDescent="0.35">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row>
    <row r="879" spans="2:50" x14ac:dyDescent="0.35">
      <c r="B879" s="6" t="s">
        <v>376</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row>
    <row r="880" spans="2:50" x14ac:dyDescent="0.35">
      <c r="B880" s="24" t="s">
        <v>289</v>
      </c>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row>
    <row r="881" spans="2:50" x14ac:dyDescent="0.35">
      <c r="B881" t="s">
        <v>374</v>
      </c>
      <c r="C881" s="17">
        <v>0.69906240360624095</v>
      </c>
      <c r="D881" s="17">
        <v>0.66925922415493699</v>
      </c>
      <c r="E881" s="17">
        <v>0.72642936089474097</v>
      </c>
      <c r="F881" s="17"/>
      <c r="G881" s="17">
        <v>0.81586749453759699</v>
      </c>
      <c r="H881" s="17">
        <v>0.72314861224525995</v>
      </c>
      <c r="I881" s="17">
        <v>0.77145619091922202</v>
      </c>
      <c r="J881" s="17">
        <v>0.75702031885502497</v>
      </c>
      <c r="K881" s="17">
        <v>0.65103487388125303</v>
      </c>
      <c r="L881" s="17">
        <v>0.54859587414500599</v>
      </c>
      <c r="M881" s="17"/>
      <c r="N881" s="17">
        <v>0.66382593620077401</v>
      </c>
      <c r="O881" s="17">
        <v>0.72473921686531295</v>
      </c>
      <c r="P881" s="17">
        <v>0.67819735225649602</v>
      </c>
      <c r="Q881" s="17">
        <v>0.73579129392627896</v>
      </c>
      <c r="R881" s="17"/>
      <c r="S881" s="17">
        <v>0.72514311969585199</v>
      </c>
      <c r="T881" s="17">
        <v>0.64832525755997505</v>
      </c>
      <c r="U881" s="17">
        <v>0.73212922137932102</v>
      </c>
      <c r="V881" s="17">
        <v>0.59769943961417704</v>
      </c>
      <c r="W881" s="17">
        <v>0.73091392341791595</v>
      </c>
      <c r="X881" s="17">
        <v>0.74647267552830199</v>
      </c>
      <c r="Y881" s="17">
        <v>0.70474535046305098</v>
      </c>
      <c r="Z881" s="17">
        <v>0.70120227528711199</v>
      </c>
      <c r="AA881" s="17">
        <v>0.72755074186125701</v>
      </c>
      <c r="AB881" s="17" t="s">
        <v>74</v>
      </c>
      <c r="AC881" s="17" t="s">
        <v>74</v>
      </c>
      <c r="AD881" s="17" t="s">
        <v>74</v>
      </c>
      <c r="AE881" s="17"/>
      <c r="AF881" s="17">
        <v>0.61607047275967397</v>
      </c>
      <c r="AG881" s="17">
        <v>0.72683087482044795</v>
      </c>
      <c r="AH881" s="17">
        <v>0.79634615157256095</v>
      </c>
      <c r="AI881" s="17"/>
      <c r="AJ881" s="17">
        <v>0.62729974690475698</v>
      </c>
      <c r="AK881" s="17">
        <v>0.80233798371680598</v>
      </c>
      <c r="AL881" s="17">
        <v>0.660896314895558</v>
      </c>
      <c r="AM881" s="17">
        <v>0.50062122181662705</v>
      </c>
      <c r="AN881" s="17">
        <v>0.74350734973255095</v>
      </c>
      <c r="AO881" s="17"/>
      <c r="AP881" s="17">
        <v>0.65602978102369403</v>
      </c>
      <c r="AQ881" s="17">
        <v>0.81044508147217298</v>
      </c>
      <c r="AR881" s="17">
        <v>0.72577935961929496</v>
      </c>
      <c r="AS881" s="17"/>
      <c r="AT881" s="17">
        <v>0.70432175966883104</v>
      </c>
      <c r="AU881" s="17">
        <v>0.68773934854320096</v>
      </c>
      <c r="AV881" s="17"/>
      <c r="AW881" s="17">
        <v>0.71673078142223601</v>
      </c>
      <c r="AX881" s="17">
        <v>0.69356305679213104</v>
      </c>
    </row>
    <row r="882" spans="2:50" x14ac:dyDescent="0.35">
      <c r="B882" t="s">
        <v>375</v>
      </c>
      <c r="C882" s="17">
        <v>0.161485404958225</v>
      </c>
      <c r="D882" s="17">
        <v>0.19507483586310501</v>
      </c>
      <c r="E882" s="17">
        <v>0.12976486869047299</v>
      </c>
      <c r="F882" s="17"/>
      <c r="G882" s="17">
        <v>0.125804694962108</v>
      </c>
      <c r="H882" s="17">
        <v>0.21329405785844799</v>
      </c>
      <c r="I882" s="17">
        <v>0.111250584161282</v>
      </c>
      <c r="J882" s="17">
        <v>0.158879519405108</v>
      </c>
      <c r="K882" s="17">
        <v>0.155899936277968</v>
      </c>
      <c r="L882" s="17">
        <v>0.18997416750225901</v>
      </c>
      <c r="M882" s="17"/>
      <c r="N882" s="17">
        <v>0.17989743549007201</v>
      </c>
      <c r="O882" s="17">
        <v>0.133554666352171</v>
      </c>
      <c r="P882" s="17">
        <v>0.197404466649692</v>
      </c>
      <c r="Q882" s="17">
        <v>0.13488638107053999</v>
      </c>
      <c r="R882" s="17"/>
      <c r="S882" s="17">
        <v>0.18875490488174501</v>
      </c>
      <c r="T882" s="17">
        <v>0.17315782924636799</v>
      </c>
      <c r="U882" s="17">
        <v>0.129219145052724</v>
      </c>
      <c r="V882" s="17">
        <v>0.172629229640472</v>
      </c>
      <c r="W882" s="17">
        <v>0.16461718996351499</v>
      </c>
      <c r="X882" s="17">
        <v>0.18160620558380999</v>
      </c>
      <c r="Y882" s="17">
        <v>8.1475778250215194E-2</v>
      </c>
      <c r="Z882" s="17">
        <v>0.11615899906997899</v>
      </c>
      <c r="AA882" s="17">
        <v>0.19161463926296199</v>
      </c>
      <c r="AB882" s="17" t="s">
        <v>74</v>
      </c>
      <c r="AC882" s="17" t="s">
        <v>74</v>
      </c>
      <c r="AD882" s="17" t="s">
        <v>74</v>
      </c>
      <c r="AE882" s="17"/>
      <c r="AF882" s="17">
        <v>0.232357583069321</v>
      </c>
      <c r="AG882" s="17">
        <v>0.13555396343471399</v>
      </c>
      <c r="AH882" s="17">
        <v>8.7277407422818795E-2</v>
      </c>
      <c r="AI882" s="17"/>
      <c r="AJ882" s="17">
        <v>0.20406424412448601</v>
      </c>
      <c r="AK882" s="17">
        <v>9.7256925799380001E-2</v>
      </c>
      <c r="AL882" s="17">
        <v>0.18618931634383601</v>
      </c>
      <c r="AM882" s="17">
        <v>0.25117555106580303</v>
      </c>
      <c r="AN882" s="17">
        <v>0.12747480275548101</v>
      </c>
      <c r="AO882" s="17"/>
      <c r="AP882" s="17">
        <v>0.201170507838031</v>
      </c>
      <c r="AQ882" s="17">
        <v>0.106385456075204</v>
      </c>
      <c r="AR882" s="17">
        <v>0.12251549286859199</v>
      </c>
      <c r="AS882" s="17"/>
      <c r="AT882" s="17">
        <v>0.17600030124438701</v>
      </c>
      <c r="AU882" s="17">
        <v>0.13023576756410099</v>
      </c>
      <c r="AV882" s="17"/>
      <c r="AW882" s="17">
        <v>0.16819810790824599</v>
      </c>
      <c r="AX882" s="17">
        <v>0.159396051766511</v>
      </c>
    </row>
    <row r="883" spans="2:50" x14ac:dyDescent="0.35">
      <c r="B883" t="s">
        <v>72</v>
      </c>
      <c r="C883" s="17">
        <v>5.0542450418074501E-2</v>
      </c>
      <c r="D883" s="17">
        <v>6.0973110314680203E-2</v>
      </c>
      <c r="E883" s="17">
        <v>4.0694098730431401E-2</v>
      </c>
      <c r="F883" s="17"/>
      <c r="G883" s="17">
        <v>1.91012937698548E-2</v>
      </c>
      <c r="H883" s="17">
        <v>1.35260493788625E-2</v>
      </c>
      <c r="I883" s="17">
        <v>2.20802767460089E-2</v>
      </c>
      <c r="J883" s="17">
        <v>2.1442416827395099E-2</v>
      </c>
      <c r="K883" s="17">
        <v>9.3878142586186805E-2</v>
      </c>
      <c r="L883" s="17">
        <v>0.11052068744209199</v>
      </c>
      <c r="M883" s="17"/>
      <c r="N883" s="17">
        <v>7.0410848235825496E-2</v>
      </c>
      <c r="O883" s="17">
        <v>6.2971808129176493E-2</v>
      </c>
      <c r="P883" s="17">
        <v>3.93389734197368E-2</v>
      </c>
      <c r="Q883" s="17">
        <v>2.0081186622681602E-2</v>
      </c>
      <c r="R883" s="17"/>
      <c r="S883" s="17">
        <v>4.6997561214439203E-2</v>
      </c>
      <c r="T883" s="17">
        <v>4.2277041580786101E-2</v>
      </c>
      <c r="U883" s="17">
        <v>6.2760483722245394E-2</v>
      </c>
      <c r="V883" s="17">
        <v>5.2231197254123403E-2</v>
      </c>
      <c r="W883" s="17">
        <v>5.86096553506208E-2</v>
      </c>
      <c r="X883" s="17">
        <v>2.8175434299832901E-2</v>
      </c>
      <c r="Y883" s="17">
        <v>9.7250403673618799E-2</v>
      </c>
      <c r="Z883" s="17">
        <v>9.2485378142737204E-2</v>
      </c>
      <c r="AA883" s="17">
        <v>1.43947035413874E-2</v>
      </c>
      <c r="AB883" s="17" t="s">
        <v>74</v>
      </c>
      <c r="AC883" s="17" t="s">
        <v>74</v>
      </c>
      <c r="AD883" s="17" t="s">
        <v>74</v>
      </c>
      <c r="AE883" s="17"/>
      <c r="AF883" s="17">
        <v>7.9043000455478102E-2</v>
      </c>
      <c r="AG883" s="17">
        <v>3.1346603585336398E-2</v>
      </c>
      <c r="AH883" s="17">
        <v>0</v>
      </c>
      <c r="AI883" s="17"/>
      <c r="AJ883" s="17">
        <v>6.6242982003232906E-2</v>
      </c>
      <c r="AK883" s="17">
        <v>2.5032334006547301E-2</v>
      </c>
      <c r="AL883" s="17">
        <v>2.9041642505739099E-2</v>
      </c>
      <c r="AM883" s="17">
        <v>0.24820322711757001</v>
      </c>
      <c r="AN883" s="17">
        <v>2.8342957282586598E-2</v>
      </c>
      <c r="AO883" s="17"/>
      <c r="AP883" s="17">
        <v>5.4841502377601402E-2</v>
      </c>
      <c r="AQ883" s="17">
        <v>3.1461200892198803E-2</v>
      </c>
      <c r="AR883" s="17">
        <v>2.52764157163359E-2</v>
      </c>
      <c r="AS883" s="17"/>
      <c r="AT883" s="17">
        <v>3.8000113799108601E-2</v>
      </c>
      <c r="AU883" s="17">
        <v>7.7545293820502195E-2</v>
      </c>
      <c r="AV883" s="17"/>
      <c r="AW883" s="17">
        <v>0</v>
      </c>
      <c r="AX883" s="17">
        <v>6.6273971816281294E-2</v>
      </c>
    </row>
    <row r="884" spans="2:50" x14ac:dyDescent="0.35">
      <c r="B884" t="s">
        <v>70</v>
      </c>
      <c r="C884" s="17">
        <v>8.8909741017459701E-2</v>
      </c>
      <c r="D884" s="17">
        <v>7.4692829667277097E-2</v>
      </c>
      <c r="E884" s="17">
        <v>0.10311167168435501</v>
      </c>
      <c r="F884" s="17"/>
      <c r="G884" s="17">
        <v>3.9226516730440197E-2</v>
      </c>
      <c r="H884" s="17">
        <v>5.0031280517429701E-2</v>
      </c>
      <c r="I884" s="17">
        <v>9.5212948173487494E-2</v>
      </c>
      <c r="J884" s="17">
        <v>6.2657744912472293E-2</v>
      </c>
      <c r="K884" s="17">
        <v>9.9187047254591904E-2</v>
      </c>
      <c r="L884" s="17">
        <v>0.15090927091064399</v>
      </c>
      <c r="M884" s="17"/>
      <c r="N884" s="17">
        <v>8.5865780073328998E-2</v>
      </c>
      <c r="O884" s="17">
        <v>7.8734308653339205E-2</v>
      </c>
      <c r="P884" s="17">
        <v>8.5059207674075293E-2</v>
      </c>
      <c r="Q884" s="17">
        <v>0.10924113838049899</v>
      </c>
      <c r="R884" s="17"/>
      <c r="S884" s="17">
        <v>3.9104414207963199E-2</v>
      </c>
      <c r="T884" s="17">
        <v>0.13623987161287099</v>
      </c>
      <c r="U884" s="17">
        <v>7.5891149845709494E-2</v>
      </c>
      <c r="V884" s="17">
        <v>0.177440133491228</v>
      </c>
      <c r="W884" s="17">
        <v>4.5859231267948899E-2</v>
      </c>
      <c r="X884" s="17">
        <v>4.3745684588054702E-2</v>
      </c>
      <c r="Y884" s="17">
        <v>0.116528467613115</v>
      </c>
      <c r="Z884" s="17">
        <v>9.0153347500171496E-2</v>
      </c>
      <c r="AA884" s="17">
        <v>6.6439915334393904E-2</v>
      </c>
      <c r="AB884" s="17" t="s">
        <v>74</v>
      </c>
      <c r="AC884" s="17" t="s">
        <v>74</v>
      </c>
      <c r="AD884" s="17" t="s">
        <v>74</v>
      </c>
      <c r="AE884" s="17"/>
      <c r="AF884" s="17">
        <v>7.25289437155269E-2</v>
      </c>
      <c r="AG884" s="17">
        <v>0.10626855815950199</v>
      </c>
      <c r="AH884" s="17">
        <v>0.116376441004621</v>
      </c>
      <c r="AI884" s="17"/>
      <c r="AJ884" s="17">
        <v>0.102393026967524</v>
      </c>
      <c r="AK884" s="17">
        <v>7.5372756477266503E-2</v>
      </c>
      <c r="AL884" s="17">
        <v>0.123872726254867</v>
      </c>
      <c r="AM884" s="17">
        <v>0</v>
      </c>
      <c r="AN884" s="17">
        <v>0.100674890229382</v>
      </c>
      <c r="AO884" s="17"/>
      <c r="AP884" s="17">
        <v>8.7958208760673104E-2</v>
      </c>
      <c r="AQ884" s="17">
        <v>5.1708261560424802E-2</v>
      </c>
      <c r="AR884" s="17">
        <v>0.12642873179577699</v>
      </c>
      <c r="AS884" s="17"/>
      <c r="AT884" s="17">
        <v>8.1677825287672701E-2</v>
      </c>
      <c r="AU884" s="17">
        <v>0.104479590072196</v>
      </c>
      <c r="AV884" s="17"/>
      <c r="AW884" s="17">
        <v>0.115071110669518</v>
      </c>
      <c r="AX884" s="17">
        <v>8.0766919625076594E-2</v>
      </c>
    </row>
    <row r="885" spans="2:50" x14ac:dyDescent="0.35">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row>
    <row r="886" spans="2:50" x14ac:dyDescent="0.35">
      <c r="B886" s="6" t="s">
        <v>393</v>
      </c>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row>
    <row r="887" spans="2:50" x14ac:dyDescent="0.35">
      <c r="B887" s="24" t="s">
        <v>76</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row>
    <row r="888" spans="2:50" x14ac:dyDescent="0.35">
      <c r="B888" t="s">
        <v>387</v>
      </c>
      <c r="C888" s="17">
        <v>0.22547366978434399</v>
      </c>
      <c r="D888" s="17">
        <v>0.230901442071136</v>
      </c>
      <c r="E888" s="17">
        <v>0.221267951948598</v>
      </c>
      <c r="F888" s="17"/>
      <c r="G888" s="17">
        <v>0.14310434709263301</v>
      </c>
      <c r="H888" s="17">
        <v>0.16027324532046999</v>
      </c>
      <c r="I888" s="17">
        <v>0.25517265314459098</v>
      </c>
      <c r="J888" s="17">
        <v>0.22014581592281801</v>
      </c>
      <c r="K888" s="17">
        <v>0.312581874706372</v>
      </c>
      <c r="L888" s="17">
        <v>0.23324555621669099</v>
      </c>
      <c r="M888" s="17"/>
      <c r="N888" s="17">
        <v>0.182493354681067</v>
      </c>
      <c r="O888" s="17">
        <v>0.228854344456108</v>
      </c>
      <c r="P888" s="17">
        <v>0.26204055434415702</v>
      </c>
      <c r="Q888" s="17">
        <v>0.23515632619288401</v>
      </c>
      <c r="R888" s="17"/>
      <c r="S888" s="17">
        <v>0.243161052948346</v>
      </c>
      <c r="T888" s="17">
        <v>0.215046739056442</v>
      </c>
      <c r="U888" s="17">
        <v>0.16077166466083401</v>
      </c>
      <c r="V888" s="17">
        <v>0.197572566472804</v>
      </c>
      <c r="W888" s="17">
        <v>0.195874156202162</v>
      </c>
      <c r="X888" s="17">
        <v>0.25172773487107603</v>
      </c>
      <c r="Y888" s="17">
        <v>0.23344544811974799</v>
      </c>
      <c r="Z888" s="17">
        <v>0.26302554425464503</v>
      </c>
      <c r="AA888" s="17">
        <v>0.270064885367096</v>
      </c>
      <c r="AB888" s="17" t="s">
        <v>74</v>
      </c>
      <c r="AC888" s="17" t="s">
        <v>74</v>
      </c>
      <c r="AD888" s="17" t="s">
        <v>74</v>
      </c>
      <c r="AE888" s="17"/>
      <c r="AF888" s="17">
        <v>0.28799710104201898</v>
      </c>
      <c r="AG888" s="17">
        <v>0.178897771598622</v>
      </c>
      <c r="AH888" s="17">
        <v>0.20078235126268401</v>
      </c>
      <c r="AI888" s="17"/>
      <c r="AJ888" s="17">
        <v>0.263753670998504</v>
      </c>
      <c r="AK888" s="17">
        <v>0.17318264665553701</v>
      </c>
      <c r="AL888" s="17">
        <v>0.20809932081219201</v>
      </c>
      <c r="AM888" s="17">
        <v>0.217500734350701</v>
      </c>
      <c r="AN888" s="17">
        <v>0.223214799463193</v>
      </c>
      <c r="AO888" s="17"/>
      <c r="AP888" s="17">
        <v>0.311863749070797</v>
      </c>
      <c r="AQ888" s="17">
        <v>0.18000310633111799</v>
      </c>
      <c r="AR888" s="17">
        <v>0.17800733445934899</v>
      </c>
      <c r="AS888" s="17"/>
      <c r="AT888" s="17">
        <v>0.23847040699709099</v>
      </c>
      <c r="AU888" s="17">
        <v>0.19939985082571399</v>
      </c>
      <c r="AV888" s="17"/>
      <c r="AW888" s="17">
        <v>0.195944759527691</v>
      </c>
      <c r="AX888" s="17">
        <v>0.23483598404341399</v>
      </c>
    </row>
    <row r="889" spans="2:50" x14ac:dyDescent="0.35">
      <c r="B889" t="s">
        <v>388</v>
      </c>
      <c r="C889" s="17">
        <v>0.40059845119166598</v>
      </c>
      <c r="D889" s="17">
        <v>0.42091708848155002</v>
      </c>
      <c r="E889" s="17">
        <v>0.38315374151304499</v>
      </c>
      <c r="F889" s="17"/>
      <c r="G889" s="17">
        <v>0.30052190937546602</v>
      </c>
      <c r="H889" s="17">
        <v>0.41224034261818898</v>
      </c>
      <c r="I889" s="17">
        <v>0.35350493181209602</v>
      </c>
      <c r="J889" s="17">
        <v>0.434304343387518</v>
      </c>
      <c r="K889" s="17">
        <v>0.36783981912812302</v>
      </c>
      <c r="L889" s="17">
        <v>0.46825778421126202</v>
      </c>
      <c r="M889" s="17"/>
      <c r="N889" s="17">
        <v>0.43593761666117298</v>
      </c>
      <c r="O889" s="17">
        <v>0.35048814555886798</v>
      </c>
      <c r="P889" s="17">
        <v>0.40978035231010501</v>
      </c>
      <c r="Q889" s="17">
        <v>0.40690254033634998</v>
      </c>
      <c r="R889" s="17"/>
      <c r="S889" s="17">
        <v>0.327428680246593</v>
      </c>
      <c r="T889" s="17">
        <v>0.40098280175360401</v>
      </c>
      <c r="U889" s="17">
        <v>0.459861439707968</v>
      </c>
      <c r="V889" s="17">
        <v>0.36758882026408202</v>
      </c>
      <c r="W889" s="17">
        <v>0.42170665648808697</v>
      </c>
      <c r="X889" s="17">
        <v>0.431837424389305</v>
      </c>
      <c r="Y889" s="17">
        <v>0.37750644887978102</v>
      </c>
      <c r="Z889" s="17">
        <v>0.41654001564342102</v>
      </c>
      <c r="AA889" s="17">
        <v>0.44192900647226602</v>
      </c>
      <c r="AB889" s="17" t="s">
        <v>74</v>
      </c>
      <c r="AC889" s="17" t="s">
        <v>74</v>
      </c>
      <c r="AD889" s="17" t="s">
        <v>74</v>
      </c>
      <c r="AE889" s="17"/>
      <c r="AF889" s="17">
        <v>0.40615993501634001</v>
      </c>
      <c r="AG889" s="17">
        <v>0.435601179801059</v>
      </c>
      <c r="AH889" s="17">
        <v>0.33959054225158702</v>
      </c>
      <c r="AI889" s="17"/>
      <c r="AJ889" s="17">
        <v>0.44400861392392998</v>
      </c>
      <c r="AK889" s="17">
        <v>0.37739281727744001</v>
      </c>
      <c r="AL889" s="17">
        <v>0.436276430696101</v>
      </c>
      <c r="AM889" s="17">
        <v>0.40432115406510299</v>
      </c>
      <c r="AN889" s="17">
        <v>0.35680905443646499</v>
      </c>
      <c r="AO889" s="17"/>
      <c r="AP889" s="17">
        <v>0.406980824452706</v>
      </c>
      <c r="AQ889" s="17">
        <v>0.394482408039385</v>
      </c>
      <c r="AR889" s="17">
        <v>0.48603147401596403</v>
      </c>
      <c r="AS889" s="17"/>
      <c r="AT889" s="17">
        <v>0.41287620016726001</v>
      </c>
      <c r="AU889" s="17">
        <v>0.37691936672521598</v>
      </c>
      <c r="AV889" s="17"/>
      <c r="AW889" s="17">
        <v>0.42084869371467898</v>
      </c>
      <c r="AX889" s="17">
        <v>0.39417799298054401</v>
      </c>
    </row>
    <row r="890" spans="2:50" x14ac:dyDescent="0.35">
      <c r="B890" t="s">
        <v>389</v>
      </c>
      <c r="C890" s="17">
        <v>0.198758884924918</v>
      </c>
      <c r="D890" s="17">
        <v>0.22025231276312801</v>
      </c>
      <c r="E890" s="17">
        <v>0.17944259839160001</v>
      </c>
      <c r="F890" s="17"/>
      <c r="G890" s="17">
        <v>0.32517476714814297</v>
      </c>
      <c r="H890" s="17">
        <v>0.23021751833586701</v>
      </c>
      <c r="I890" s="17">
        <v>0.21153128903645099</v>
      </c>
      <c r="J890" s="17">
        <v>0.16174907619485299</v>
      </c>
      <c r="K890" s="17">
        <v>0.15331127045120799</v>
      </c>
      <c r="L890" s="17">
        <v>0.16787695269182801</v>
      </c>
      <c r="M890" s="17"/>
      <c r="N890" s="17">
        <v>0.22670896109476099</v>
      </c>
      <c r="O890" s="17">
        <v>0.203211049804806</v>
      </c>
      <c r="P890" s="17">
        <v>0.17854416276292501</v>
      </c>
      <c r="Q890" s="17">
        <v>0.184184458642764</v>
      </c>
      <c r="R890" s="17"/>
      <c r="S890" s="17">
        <v>0.24447166342860499</v>
      </c>
      <c r="T890" s="17">
        <v>0.20126751790939101</v>
      </c>
      <c r="U890" s="17">
        <v>0.23003611511020899</v>
      </c>
      <c r="V890" s="17">
        <v>0.23311431468541899</v>
      </c>
      <c r="W890" s="17">
        <v>0.22594055818416001</v>
      </c>
      <c r="X890" s="17">
        <v>0.17722688066644601</v>
      </c>
      <c r="Y890" s="17">
        <v>0.20362569134241301</v>
      </c>
      <c r="Z890" s="17">
        <v>0.14006994331165101</v>
      </c>
      <c r="AA890" s="17">
        <v>0.10444480966636401</v>
      </c>
      <c r="AB890" s="17" t="s">
        <v>74</v>
      </c>
      <c r="AC890" s="17" t="s">
        <v>74</v>
      </c>
      <c r="AD890" s="17" t="s">
        <v>74</v>
      </c>
      <c r="AE890" s="17"/>
      <c r="AF890" s="17">
        <v>0.17304741494876799</v>
      </c>
      <c r="AG890" s="17">
        <v>0.17658216658512699</v>
      </c>
      <c r="AH890" s="17">
        <v>0.29329148167516</v>
      </c>
      <c r="AI890" s="17"/>
      <c r="AJ890" s="17">
        <v>0.16109331657395401</v>
      </c>
      <c r="AK890" s="17">
        <v>0.22385618137613</v>
      </c>
      <c r="AL890" s="17">
        <v>0.21844634468336899</v>
      </c>
      <c r="AM890" s="17">
        <v>0.20652292039001099</v>
      </c>
      <c r="AN890" s="17">
        <v>0.245449196783184</v>
      </c>
      <c r="AO890" s="17"/>
      <c r="AP890" s="17">
        <v>0.14962615367221799</v>
      </c>
      <c r="AQ890" s="17">
        <v>0.23387590794576599</v>
      </c>
      <c r="AR890" s="17">
        <v>0.21721491137559701</v>
      </c>
      <c r="AS890" s="17"/>
      <c r="AT890" s="17">
        <v>0.195263406020557</v>
      </c>
      <c r="AU890" s="17">
        <v>0.20467882980966501</v>
      </c>
      <c r="AV890" s="17"/>
      <c r="AW890" s="17">
        <v>0.23948540668663201</v>
      </c>
      <c r="AX890" s="17">
        <v>0.18584630223568399</v>
      </c>
    </row>
    <row r="891" spans="2:50" x14ac:dyDescent="0.35">
      <c r="B891" t="s">
        <v>390</v>
      </c>
      <c r="C891" s="17">
        <v>0.130904808057102</v>
      </c>
      <c r="D891" s="17">
        <v>7.9069117658553303E-2</v>
      </c>
      <c r="E891" s="17">
        <v>0.17599507880582499</v>
      </c>
      <c r="F891" s="17"/>
      <c r="G891" s="17">
        <v>0.187090470463084</v>
      </c>
      <c r="H891" s="17">
        <v>0.14178207934822501</v>
      </c>
      <c r="I891" s="17">
        <v>0.155893396968694</v>
      </c>
      <c r="J891" s="17">
        <v>0.13650457535490801</v>
      </c>
      <c r="K891" s="17">
        <v>0.107761406587719</v>
      </c>
      <c r="L891" s="17">
        <v>9.2049111789439197E-2</v>
      </c>
      <c r="M891" s="17"/>
      <c r="N891" s="17">
        <v>0.108765060032985</v>
      </c>
      <c r="O891" s="17">
        <v>0.191163784599861</v>
      </c>
      <c r="P891" s="17">
        <v>0.113169961397908</v>
      </c>
      <c r="Q891" s="17">
        <v>0.10547089715604301</v>
      </c>
      <c r="R891" s="17"/>
      <c r="S891" s="17">
        <v>0.145397130283385</v>
      </c>
      <c r="T891" s="17">
        <v>0.125357077025122</v>
      </c>
      <c r="U891" s="17">
        <v>0.13411646238365599</v>
      </c>
      <c r="V891" s="17">
        <v>0.13264577869459501</v>
      </c>
      <c r="W891" s="17">
        <v>0.144136173774184</v>
      </c>
      <c r="X891" s="17">
        <v>9.0562298974750197E-2</v>
      </c>
      <c r="Y891" s="17">
        <v>0.13437990391617499</v>
      </c>
      <c r="Z891" s="17">
        <v>0.12739233118342</v>
      </c>
      <c r="AA891" s="17">
        <v>0.13888805190211101</v>
      </c>
      <c r="AB891" s="17" t="s">
        <v>74</v>
      </c>
      <c r="AC891" s="17" t="s">
        <v>74</v>
      </c>
      <c r="AD891" s="17" t="s">
        <v>74</v>
      </c>
      <c r="AE891" s="17"/>
      <c r="AF891" s="17">
        <v>8.9614941336918705E-2</v>
      </c>
      <c r="AG891" s="17">
        <v>0.16573511373859101</v>
      </c>
      <c r="AH891" s="17">
        <v>0.12560860417948999</v>
      </c>
      <c r="AI891" s="17"/>
      <c r="AJ891" s="17">
        <v>0.106687913932379</v>
      </c>
      <c r="AK891" s="17">
        <v>0.18764185254347901</v>
      </c>
      <c r="AL891" s="17">
        <v>7.9785177195090498E-2</v>
      </c>
      <c r="AM891" s="17">
        <v>8.8317536224360393E-2</v>
      </c>
      <c r="AN891" s="17">
        <v>0.107441931369674</v>
      </c>
      <c r="AO891" s="17"/>
      <c r="AP891" s="17">
        <v>0.113071012084413</v>
      </c>
      <c r="AQ891" s="17">
        <v>0.16053501121850799</v>
      </c>
      <c r="AR891" s="17">
        <v>8.6396588094627899E-2</v>
      </c>
      <c r="AS891" s="17"/>
      <c r="AT891" s="17">
        <v>0.119874333470288</v>
      </c>
      <c r="AU891" s="17">
        <v>0.15200296424982099</v>
      </c>
      <c r="AV891" s="17"/>
      <c r="AW891" s="17">
        <v>0.108570763707196</v>
      </c>
      <c r="AX891" s="17">
        <v>0.13798594786424201</v>
      </c>
    </row>
    <row r="892" spans="2:50" x14ac:dyDescent="0.35">
      <c r="B892" t="s">
        <v>391</v>
      </c>
      <c r="C892" s="17">
        <v>1.7746026823548999E-3</v>
      </c>
      <c r="D892" s="17">
        <v>3.68153851666794E-3</v>
      </c>
      <c r="E892" s="17">
        <v>0</v>
      </c>
      <c r="F892" s="17"/>
      <c r="G892" s="17">
        <v>0</v>
      </c>
      <c r="H892" s="17">
        <v>1.04530143173499E-2</v>
      </c>
      <c r="I892" s="17">
        <v>0</v>
      </c>
      <c r="J892" s="17">
        <v>0</v>
      </c>
      <c r="K892" s="17">
        <v>0</v>
      </c>
      <c r="L892" s="17">
        <v>0</v>
      </c>
      <c r="M892" s="17"/>
      <c r="N892" s="17">
        <v>0</v>
      </c>
      <c r="O892" s="17">
        <v>0</v>
      </c>
      <c r="P892" s="17">
        <v>0</v>
      </c>
      <c r="Q892" s="17">
        <v>7.0984107294195797E-3</v>
      </c>
      <c r="R892" s="17"/>
      <c r="S892" s="17">
        <v>0</v>
      </c>
      <c r="T892" s="17">
        <v>0</v>
      </c>
      <c r="U892" s="17">
        <v>0</v>
      </c>
      <c r="V892" s="17">
        <v>1.6110551991536302E-2</v>
      </c>
      <c r="W892" s="17">
        <v>0</v>
      </c>
      <c r="X892" s="17">
        <v>0</v>
      </c>
      <c r="Y892" s="17">
        <v>0</v>
      </c>
      <c r="Z892" s="17">
        <v>0</v>
      </c>
      <c r="AA892" s="17">
        <v>0</v>
      </c>
      <c r="AB892" s="17" t="s">
        <v>74</v>
      </c>
      <c r="AC892" s="17" t="s">
        <v>74</v>
      </c>
      <c r="AD892" s="17" t="s">
        <v>74</v>
      </c>
      <c r="AE892" s="17"/>
      <c r="AF892" s="17">
        <v>0</v>
      </c>
      <c r="AG892" s="17">
        <v>0</v>
      </c>
      <c r="AH892" s="17">
        <v>1.49558587117967E-2</v>
      </c>
      <c r="AI892" s="17"/>
      <c r="AJ892" s="17">
        <v>0</v>
      </c>
      <c r="AK892" s="17">
        <v>0</v>
      </c>
      <c r="AL892" s="17">
        <v>0</v>
      </c>
      <c r="AM892" s="17">
        <v>0</v>
      </c>
      <c r="AN892" s="17">
        <v>1.31840526011961E-2</v>
      </c>
      <c r="AO892" s="17"/>
      <c r="AP892" s="17">
        <v>0</v>
      </c>
      <c r="AQ892" s="17">
        <v>0</v>
      </c>
      <c r="AR892" s="17">
        <v>0</v>
      </c>
      <c r="AS892" s="17"/>
      <c r="AT892" s="17">
        <v>2.6262737738363602E-3</v>
      </c>
      <c r="AU892" s="17">
        <v>0</v>
      </c>
      <c r="AV892" s="17"/>
      <c r="AW892" s="17">
        <v>0</v>
      </c>
      <c r="AX892" s="17">
        <v>2.3372508753559001E-3</v>
      </c>
    </row>
    <row r="893" spans="2:50" x14ac:dyDescent="0.35">
      <c r="B893" t="s">
        <v>70</v>
      </c>
      <c r="C893" s="17">
        <v>4.2489583359614599E-2</v>
      </c>
      <c r="D893" s="17">
        <v>4.5178500508964603E-2</v>
      </c>
      <c r="E893" s="17">
        <v>4.0140629340932203E-2</v>
      </c>
      <c r="F893" s="17"/>
      <c r="G893" s="17">
        <v>4.4108505920673398E-2</v>
      </c>
      <c r="H893" s="17">
        <v>4.5033800059899098E-2</v>
      </c>
      <c r="I893" s="17">
        <v>2.3897729038167202E-2</v>
      </c>
      <c r="J893" s="17">
        <v>4.7296189139902398E-2</v>
      </c>
      <c r="K893" s="17">
        <v>5.8505629126578099E-2</v>
      </c>
      <c r="L893" s="17">
        <v>3.85705950907798E-2</v>
      </c>
      <c r="M893" s="17"/>
      <c r="N893" s="17">
        <v>4.60950075300149E-2</v>
      </c>
      <c r="O893" s="17">
        <v>2.62826755803569E-2</v>
      </c>
      <c r="P893" s="17">
        <v>3.6464969184906097E-2</v>
      </c>
      <c r="Q893" s="17">
        <v>6.1187366942539803E-2</v>
      </c>
      <c r="R893" s="17"/>
      <c r="S893" s="17">
        <v>3.9541473093070899E-2</v>
      </c>
      <c r="T893" s="17">
        <v>5.7345864255440498E-2</v>
      </c>
      <c r="U893" s="17">
        <v>1.52143181373335E-2</v>
      </c>
      <c r="V893" s="17">
        <v>5.2967967891563897E-2</v>
      </c>
      <c r="W893" s="17">
        <v>1.23424553514068E-2</v>
      </c>
      <c r="X893" s="17">
        <v>4.8645661098422603E-2</v>
      </c>
      <c r="Y893" s="17">
        <v>5.1042507741884201E-2</v>
      </c>
      <c r="Z893" s="17">
        <v>5.2972165606862603E-2</v>
      </c>
      <c r="AA893" s="17">
        <v>4.4673246592162603E-2</v>
      </c>
      <c r="AB893" s="17" t="s">
        <v>74</v>
      </c>
      <c r="AC893" s="17" t="s">
        <v>74</v>
      </c>
      <c r="AD893" s="17" t="s">
        <v>74</v>
      </c>
      <c r="AE893" s="17"/>
      <c r="AF893" s="17">
        <v>4.3180607655954703E-2</v>
      </c>
      <c r="AG893" s="17">
        <v>4.3183768276600303E-2</v>
      </c>
      <c r="AH893" s="17">
        <v>2.5771161919283199E-2</v>
      </c>
      <c r="AI893" s="17"/>
      <c r="AJ893" s="17">
        <v>2.44564845712331E-2</v>
      </c>
      <c r="AK893" s="17">
        <v>3.7926502147414602E-2</v>
      </c>
      <c r="AL893" s="17">
        <v>5.7392726613247597E-2</v>
      </c>
      <c r="AM893" s="17">
        <v>8.3337654969824607E-2</v>
      </c>
      <c r="AN893" s="17">
        <v>5.39009653462885E-2</v>
      </c>
      <c r="AO893" s="17"/>
      <c r="AP893" s="17">
        <v>1.8458260719866101E-2</v>
      </c>
      <c r="AQ893" s="17">
        <v>3.11035664652228E-2</v>
      </c>
      <c r="AR893" s="17">
        <v>3.2349692054462399E-2</v>
      </c>
      <c r="AS893" s="17"/>
      <c r="AT893" s="17">
        <v>3.0889379570968E-2</v>
      </c>
      <c r="AU893" s="17">
        <v>6.6998988389584804E-2</v>
      </c>
      <c r="AV893" s="17"/>
      <c r="AW893" s="17">
        <v>3.5150376363801999E-2</v>
      </c>
      <c r="AX893" s="17">
        <v>4.4816522000761298E-2</v>
      </c>
    </row>
    <row r="894" spans="2:50" x14ac:dyDescent="0.3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row>
    <row r="895" spans="2:50" x14ac:dyDescent="0.35">
      <c r="B895" s="6" t="s">
        <v>394</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row>
    <row r="896" spans="2:50" x14ac:dyDescent="0.35">
      <c r="B896" s="24" t="s">
        <v>76</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row>
    <row r="897" spans="2:50" x14ac:dyDescent="0.35">
      <c r="B897" t="s">
        <v>387</v>
      </c>
      <c r="C897" s="17">
        <v>0.60826638228148999</v>
      </c>
      <c r="D897" s="17">
        <v>0.59884820982868703</v>
      </c>
      <c r="E897" s="17">
        <v>0.61707605950518196</v>
      </c>
      <c r="F897" s="17"/>
      <c r="G897" s="17">
        <v>0.45869086050045998</v>
      </c>
      <c r="H897" s="17">
        <v>0.50845025281845502</v>
      </c>
      <c r="I897" s="17">
        <v>0.63319700897915798</v>
      </c>
      <c r="J897" s="17">
        <v>0.60889297546551002</v>
      </c>
      <c r="K897" s="17">
        <v>0.72214489745196098</v>
      </c>
      <c r="L897" s="17">
        <v>0.65210727768078602</v>
      </c>
      <c r="M897" s="17"/>
      <c r="N897" s="17">
        <v>0.59118609978224101</v>
      </c>
      <c r="O897" s="17">
        <v>0.56812501701420304</v>
      </c>
      <c r="P897" s="17">
        <v>0.64217556773916196</v>
      </c>
      <c r="Q897" s="17">
        <v>0.641404006816781</v>
      </c>
      <c r="R897" s="17"/>
      <c r="S897" s="17">
        <v>0.54964807780888902</v>
      </c>
      <c r="T897" s="17">
        <v>0.60578415577471401</v>
      </c>
      <c r="U897" s="17">
        <v>0.69928187256839802</v>
      </c>
      <c r="V897" s="17">
        <v>0.58945783048657097</v>
      </c>
      <c r="W897" s="17">
        <v>0.56501628899112999</v>
      </c>
      <c r="X897" s="17">
        <v>0.60859293984510099</v>
      </c>
      <c r="Y897" s="17">
        <v>0.63326181772105605</v>
      </c>
      <c r="Z897" s="17">
        <v>0.58974875199406496</v>
      </c>
      <c r="AA897" s="17">
        <v>0.64293708017623896</v>
      </c>
      <c r="AB897" s="17" t="s">
        <v>74</v>
      </c>
      <c r="AC897" s="17" t="s">
        <v>74</v>
      </c>
      <c r="AD897" s="17" t="s">
        <v>74</v>
      </c>
      <c r="AE897" s="17"/>
      <c r="AF897" s="17">
        <v>0.65623465347349197</v>
      </c>
      <c r="AG897" s="17">
        <v>0.54710716692255701</v>
      </c>
      <c r="AH897" s="17">
        <v>0.66631548262417195</v>
      </c>
      <c r="AI897" s="17"/>
      <c r="AJ897" s="17">
        <v>0.65420043122883498</v>
      </c>
      <c r="AK897" s="17">
        <v>0.55959710508293803</v>
      </c>
      <c r="AL897" s="17">
        <v>0.51443859132593495</v>
      </c>
      <c r="AM897" s="17">
        <v>0.77524327507495205</v>
      </c>
      <c r="AN897" s="17">
        <v>0.65646731438711203</v>
      </c>
      <c r="AO897" s="17"/>
      <c r="AP897" s="17">
        <v>0.61023459638569899</v>
      </c>
      <c r="AQ897" s="17">
        <v>0.57012226667161903</v>
      </c>
      <c r="AR897" s="17">
        <v>0.532206907867664</v>
      </c>
      <c r="AS897" s="17"/>
      <c r="AT897" s="17">
        <v>0.63876019922394001</v>
      </c>
      <c r="AU897" s="17">
        <v>0.54749251344652905</v>
      </c>
      <c r="AV897" s="17"/>
      <c r="AW897" s="17">
        <v>0.58944235632124797</v>
      </c>
      <c r="AX897" s="17">
        <v>0.61423465016299605</v>
      </c>
    </row>
    <row r="898" spans="2:50" x14ac:dyDescent="0.35">
      <c r="B898" t="s">
        <v>388</v>
      </c>
      <c r="C898" s="17">
        <v>0.22044079784531101</v>
      </c>
      <c r="D898" s="17">
        <v>0.23243626036052001</v>
      </c>
      <c r="E898" s="17">
        <v>0.210080415446773</v>
      </c>
      <c r="F898" s="17"/>
      <c r="G898" s="17">
        <v>0.30136858452896598</v>
      </c>
      <c r="H898" s="17">
        <v>0.19760763381030799</v>
      </c>
      <c r="I898" s="17">
        <v>0.16275312584238399</v>
      </c>
      <c r="J898" s="17">
        <v>0.25196509235252901</v>
      </c>
      <c r="K898" s="17">
        <v>0.184675194576853</v>
      </c>
      <c r="L898" s="17">
        <v>0.24300884792202701</v>
      </c>
      <c r="M898" s="17"/>
      <c r="N898" s="17">
        <v>0.23522823565468501</v>
      </c>
      <c r="O898" s="17">
        <v>0.24843629069377701</v>
      </c>
      <c r="P898" s="17">
        <v>0.20616539790355701</v>
      </c>
      <c r="Q898" s="17">
        <v>0.18674328427815901</v>
      </c>
      <c r="R898" s="17"/>
      <c r="S898" s="17">
        <v>0.25774059224055501</v>
      </c>
      <c r="T898" s="17">
        <v>0.239953891419972</v>
      </c>
      <c r="U898" s="17">
        <v>0.14607674045546701</v>
      </c>
      <c r="V898" s="17">
        <v>0.25249190431860602</v>
      </c>
      <c r="W898" s="17">
        <v>0.28917030437685098</v>
      </c>
      <c r="X898" s="17">
        <v>0.17014193273424699</v>
      </c>
      <c r="Y898" s="17">
        <v>0.207646619680494</v>
      </c>
      <c r="Z898" s="17">
        <v>0.166709573913528</v>
      </c>
      <c r="AA898" s="17">
        <v>0.20712890507754</v>
      </c>
      <c r="AB898" s="17" t="s">
        <v>74</v>
      </c>
      <c r="AC898" s="17" t="s">
        <v>74</v>
      </c>
      <c r="AD898" s="17" t="s">
        <v>74</v>
      </c>
      <c r="AE898" s="17"/>
      <c r="AF898" s="17">
        <v>0.19448742275004799</v>
      </c>
      <c r="AG898" s="17">
        <v>0.27133727067507901</v>
      </c>
      <c r="AH898" s="17">
        <v>0.14405042695468001</v>
      </c>
      <c r="AI898" s="17"/>
      <c r="AJ898" s="17">
        <v>0.21898790285706701</v>
      </c>
      <c r="AK898" s="17">
        <v>0.23686973598663</v>
      </c>
      <c r="AL898" s="17">
        <v>0.27525988641843702</v>
      </c>
      <c r="AM898" s="17">
        <v>5.3101533730863397E-2</v>
      </c>
      <c r="AN898" s="17">
        <v>0.18250268800278499</v>
      </c>
      <c r="AO898" s="17"/>
      <c r="AP898" s="17">
        <v>0.252130487280467</v>
      </c>
      <c r="AQ898" s="17">
        <v>0.23817417002487101</v>
      </c>
      <c r="AR898" s="17">
        <v>0.27675888947885802</v>
      </c>
      <c r="AS898" s="17"/>
      <c r="AT898" s="17">
        <v>0.20610462831366599</v>
      </c>
      <c r="AU898" s="17">
        <v>0.251583338093747</v>
      </c>
      <c r="AV898" s="17"/>
      <c r="AW898" s="17">
        <v>0.20177215481503299</v>
      </c>
      <c r="AX898" s="17">
        <v>0.226359800657156</v>
      </c>
    </row>
    <row r="899" spans="2:50" x14ac:dyDescent="0.35">
      <c r="B899" t="s">
        <v>389</v>
      </c>
      <c r="C899" s="17">
        <v>4.8535759018391897E-2</v>
      </c>
      <c r="D899" s="17">
        <v>6.7189205212144998E-2</v>
      </c>
      <c r="E899" s="17">
        <v>3.1296354667259801E-2</v>
      </c>
      <c r="F899" s="17"/>
      <c r="G899" s="17">
        <v>6.5057267027719204E-2</v>
      </c>
      <c r="H899" s="17">
        <v>8.5303407738506698E-2</v>
      </c>
      <c r="I899" s="17">
        <v>6.5160739411079097E-2</v>
      </c>
      <c r="J899" s="17">
        <v>3.9893422559332099E-2</v>
      </c>
      <c r="K899" s="17">
        <v>2.96640381113847E-2</v>
      </c>
      <c r="L899" s="17">
        <v>2.1850230700037301E-2</v>
      </c>
      <c r="M899" s="17"/>
      <c r="N899" s="17">
        <v>5.0931989757577997E-2</v>
      </c>
      <c r="O899" s="17">
        <v>5.8453064593907103E-2</v>
      </c>
      <c r="P899" s="17">
        <v>4.3648803308777899E-2</v>
      </c>
      <c r="Q899" s="17">
        <v>4.05509542697845E-2</v>
      </c>
      <c r="R899" s="17"/>
      <c r="S899" s="17">
        <v>8.1220284683064095E-2</v>
      </c>
      <c r="T899" s="17">
        <v>4.0866994394198101E-2</v>
      </c>
      <c r="U899" s="17">
        <v>7.5813816370852105E-2</v>
      </c>
      <c r="V899" s="17">
        <v>4.4623379189639101E-2</v>
      </c>
      <c r="W899" s="17">
        <v>4.78565474710737E-2</v>
      </c>
      <c r="X899" s="17">
        <v>2.87537701593279E-2</v>
      </c>
      <c r="Y899" s="17">
        <v>1.8145853377968198E-2</v>
      </c>
      <c r="Z899" s="17">
        <v>8.0183581117504898E-2</v>
      </c>
      <c r="AA899" s="17">
        <v>2.81607276094041E-2</v>
      </c>
      <c r="AB899" s="17" t="s">
        <v>74</v>
      </c>
      <c r="AC899" s="17" t="s">
        <v>74</v>
      </c>
      <c r="AD899" s="17" t="s">
        <v>74</v>
      </c>
      <c r="AE899" s="17"/>
      <c r="AF899" s="17">
        <v>4.5867650744228397E-2</v>
      </c>
      <c r="AG899" s="17">
        <v>4.5160005154982301E-2</v>
      </c>
      <c r="AH899" s="17">
        <v>5.4078683791667498E-2</v>
      </c>
      <c r="AI899" s="17"/>
      <c r="AJ899" s="17">
        <v>4.0464293937859802E-2</v>
      </c>
      <c r="AK899" s="17">
        <v>5.7485986306394399E-2</v>
      </c>
      <c r="AL899" s="17">
        <v>9.5931005499964098E-2</v>
      </c>
      <c r="AM899" s="17">
        <v>0</v>
      </c>
      <c r="AN899" s="17">
        <v>2.5788749888472601E-2</v>
      </c>
      <c r="AO899" s="17"/>
      <c r="AP899" s="17">
        <v>3.15021047227559E-2</v>
      </c>
      <c r="AQ899" s="17">
        <v>4.9794708501089802E-2</v>
      </c>
      <c r="AR899" s="17">
        <v>0.13156385391738801</v>
      </c>
      <c r="AS899" s="17"/>
      <c r="AT899" s="17">
        <v>4.2355363059852699E-2</v>
      </c>
      <c r="AU899" s="17">
        <v>5.9058509841565597E-2</v>
      </c>
      <c r="AV899" s="17"/>
      <c r="AW899" s="17">
        <v>5.7217377460016997E-2</v>
      </c>
      <c r="AX899" s="17">
        <v>4.5783200951691201E-2</v>
      </c>
    </row>
    <row r="900" spans="2:50" x14ac:dyDescent="0.35">
      <c r="B900" t="s">
        <v>390</v>
      </c>
      <c r="C900" s="17">
        <v>8.4250562641629001E-2</v>
      </c>
      <c r="D900" s="17">
        <v>6.1243966525580097E-2</v>
      </c>
      <c r="E900" s="17">
        <v>0.10455194869301</v>
      </c>
      <c r="F900" s="17"/>
      <c r="G900" s="17">
        <v>0.110649703306702</v>
      </c>
      <c r="H900" s="17">
        <v>0.15396940436596601</v>
      </c>
      <c r="I900" s="17">
        <v>0.117213987505863</v>
      </c>
      <c r="J900" s="17">
        <v>5.6216500835594603E-2</v>
      </c>
      <c r="K900" s="17">
        <v>4.2979007177376898E-2</v>
      </c>
      <c r="L900" s="17">
        <v>4.6966065193187898E-2</v>
      </c>
      <c r="M900" s="17"/>
      <c r="N900" s="17">
        <v>8.6216420711923994E-2</v>
      </c>
      <c r="O900" s="17">
        <v>9.2955093783369802E-2</v>
      </c>
      <c r="P900" s="17">
        <v>6.7418758856501004E-2</v>
      </c>
      <c r="Q900" s="17">
        <v>8.8885285496366595E-2</v>
      </c>
      <c r="R900" s="17"/>
      <c r="S900" s="17">
        <v>7.5701799828535393E-2</v>
      </c>
      <c r="T900" s="17">
        <v>7.7773786619800001E-2</v>
      </c>
      <c r="U900" s="17">
        <v>6.4744917714605998E-2</v>
      </c>
      <c r="V900" s="17">
        <v>9.0284008849645006E-2</v>
      </c>
      <c r="W900" s="17">
        <v>6.4270219744318194E-2</v>
      </c>
      <c r="X900" s="17">
        <v>0.14386569616290101</v>
      </c>
      <c r="Y900" s="17">
        <v>7.6650544619799699E-2</v>
      </c>
      <c r="Z900" s="17">
        <v>0.143497170893924</v>
      </c>
      <c r="AA900" s="17">
        <v>6.1543904566803399E-2</v>
      </c>
      <c r="AB900" s="17" t="s">
        <v>74</v>
      </c>
      <c r="AC900" s="17" t="s">
        <v>74</v>
      </c>
      <c r="AD900" s="17" t="s">
        <v>74</v>
      </c>
      <c r="AE900" s="17"/>
      <c r="AF900" s="17">
        <v>6.7196159175536799E-2</v>
      </c>
      <c r="AG900" s="17">
        <v>9.7114803850829406E-2</v>
      </c>
      <c r="AH900" s="17">
        <v>0.11242513358129499</v>
      </c>
      <c r="AI900" s="17"/>
      <c r="AJ900" s="17">
        <v>6.7241098958701298E-2</v>
      </c>
      <c r="AK900" s="17">
        <v>0.100637482177793</v>
      </c>
      <c r="AL900" s="17">
        <v>6.7907055360495794E-2</v>
      </c>
      <c r="AM900" s="17">
        <v>8.8317536224360393E-2</v>
      </c>
      <c r="AN900" s="17">
        <v>9.7335394638649805E-2</v>
      </c>
      <c r="AO900" s="17"/>
      <c r="AP900" s="17">
        <v>8.41041860594922E-2</v>
      </c>
      <c r="AQ900" s="17">
        <v>9.8439600417597597E-2</v>
      </c>
      <c r="AR900" s="17">
        <v>3.7964145796702403E-2</v>
      </c>
      <c r="AS900" s="17"/>
      <c r="AT900" s="17">
        <v>8.4980940462030294E-2</v>
      </c>
      <c r="AU900" s="17">
        <v>8.07392280294396E-2</v>
      </c>
      <c r="AV900" s="17"/>
      <c r="AW900" s="17">
        <v>0.12256277397389399</v>
      </c>
      <c r="AX900" s="17">
        <v>7.2103451240125502E-2</v>
      </c>
    </row>
    <row r="901" spans="2:50" x14ac:dyDescent="0.35">
      <c r="B901" t="s">
        <v>391</v>
      </c>
      <c r="C901" s="17">
        <v>3.0357437561674902E-3</v>
      </c>
      <c r="D901" s="17">
        <v>4.8373715966014696E-3</v>
      </c>
      <c r="E901" s="17">
        <v>1.36435388250279E-3</v>
      </c>
      <c r="F901" s="17"/>
      <c r="G901" s="17">
        <v>2.0138279175624899E-2</v>
      </c>
      <c r="H901" s="17">
        <v>0</v>
      </c>
      <c r="I901" s="17">
        <v>0</v>
      </c>
      <c r="J901" s="17">
        <v>5.5056269159414403E-3</v>
      </c>
      <c r="K901" s="17">
        <v>0</v>
      </c>
      <c r="L901" s="17">
        <v>0</v>
      </c>
      <c r="M901" s="17"/>
      <c r="N901" s="17">
        <v>3.43858070868829E-3</v>
      </c>
      <c r="O901" s="17">
        <v>5.4350366619996303E-3</v>
      </c>
      <c r="P901" s="17">
        <v>3.2109944134859798E-3</v>
      </c>
      <c r="Q901" s="17">
        <v>0</v>
      </c>
      <c r="R901" s="17"/>
      <c r="S901" s="17">
        <v>0</v>
      </c>
      <c r="T901" s="17">
        <v>0</v>
      </c>
      <c r="U901" s="17">
        <v>0</v>
      </c>
      <c r="V901" s="17">
        <v>0</v>
      </c>
      <c r="W901" s="17">
        <v>0</v>
      </c>
      <c r="X901" s="17">
        <v>0</v>
      </c>
      <c r="Y901" s="17">
        <v>2.37453951630783E-2</v>
      </c>
      <c r="Z901" s="17">
        <v>0</v>
      </c>
      <c r="AA901" s="17">
        <v>5.4152305378701903E-3</v>
      </c>
      <c r="AB901" s="17" t="s">
        <v>74</v>
      </c>
      <c r="AC901" s="17" t="s">
        <v>74</v>
      </c>
      <c r="AD901" s="17" t="s">
        <v>74</v>
      </c>
      <c r="AE901" s="17"/>
      <c r="AF901" s="17">
        <v>2.2578594651738201E-3</v>
      </c>
      <c r="AG901" s="17">
        <v>3.6136507751852801E-3</v>
      </c>
      <c r="AH901" s="17">
        <v>0</v>
      </c>
      <c r="AI901" s="17"/>
      <c r="AJ901" s="17">
        <v>2.20241395601709E-3</v>
      </c>
      <c r="AK901" s="17">
        <v>7.9315725112451396E-3</v>
      </c>
      <c r="AL901" s="17">
        <v>0</v>
      </c>
      <c r="AM901" s="17">
        <v>0</v>
      </c>
      <c r="AN901" s="17">
        <v>0</v>
      </c>
      <c r="AO901" s="17"/>
      <c r="AP901" s="17">
        <v>3.9569370195549E-3</v>
      </c>
      <c r="AQ901" s="17">
        <v>5.72937478996665E-3</v>
      </c>
      <c r="AR901" s="17">
        <v>0</v>
      </c>
      <c r="AS901" s="17"/>
      <c r="AT901" s="17">
        <v>4.4926643525244796E-3</v>
      </c>
      <c r="AU901" s="17">
        <v>0</v>
      </c>
      <c r="AV901" s="17"/>
      <c r="AW901" s="17">
        <v>3.8402224641892698E-3</v>
      </c>
      <c r="AX901" s="17">
        <v>2.7806790614744899E-3</v>
      </c>
    </row>
    <row r="902" spans="2:50" x14ac:dyDescent="0.35">
      <c r="B902" t="s">
        <v>70</v>
      </c>
      <c r="C902" s="17">
        <v>3.5470754457010603E-2</v>
      </c>
      <c r="D902" s="17">
        <v>3.5444986476466399E-2</v>
      </c>
      <c r="E902" s="17">
        <v>3.5630867805272699E-2</v>
      </c>
      <c r="F902" s="17"/>
      <c r="G902" s="17">
        <v>4.4095305460527097E-2</v>
      </c>
      <c r="H902" s="17">
        <v>5.4669301266764003E-2</v>
      </c>
      <c r="I902" s="17">
        <v>2.1675138261515198E-2</v>
      </c>
      <c r="J902" s="17">
        <v>3.7526381871093403E-2</v>
      </c>
      <c r="K902" s="17">
        <v>2.0536862682424099E-2</v>
      </c>
      <c r="L902" s="17">
        <v>3.6067578503961299E-2</v>
      </c>
      <c r="M902" s="17"/>
      <c r="N902" s="17">
        <v>3.2998673384883902E-2</v>
      </c>
      <c r="O902" s="17">
        <v>2.6595497252743398E-2</v>
      </c>
      <c r="P902" s="17">
        <v>3.7380477778516698E-2</v>
      </c>
      <c r="Q902" s="17">
        <v>4.2416469138908598E-2</v>
      </c>
      <c r="R902" s="17"/>
      <c r="S902" s="17">
        <v>3.5689245438956803E-2</v>
      </c>
      <c r="T902" s="17">
        <v>3.5621171791315603E-2</v>
      </c>
      <c r="U902" s="17">
        <v>1.40826528906767E-2</v>
      </c>
      <c r="V902" s="17">
        <v>2.31428771555388E-2</v>
      </c>
      <c r="W902" s="17">
        <v>3.3686639416627098E-2</v>
      </c>
      <c r="X902" s="17">
        <v>4.8645661098422603E-2</v>
      </c>
      <c r="Y902" s="17">
        <v>4.0549769437604098E-2</v>
      </c>
      <c r="Z902" s="17">
        <v>1.9860922080978699E-2</v>
      </c>
      <c r="AA902" s="17">
        <v>5.4814152032143203E-2</v>
      </c>
      <c r="AB902" s="17" t="s">
        <v>74</v>
      </c>
      <c r="AC902" s="17" t="s">
        <v>74</v>
      </c>
      <c r="AD902" s="17" t="s">
        <v>74</v>
      </c>
      <c r="AE902" s="17"/>
      <c r="AF902" s="17">
        <v>3.3956254391520599E-2</v>
      </c>
      <c r="AG902" s="17">
        <v>3.5667102621366603E-2</v>
      </c>
      <c r="AH902" s="17">
        <v>2.3130273048185299E-2</v>
      </c>
      <c r="AI902" s="17"/>
      <c r="AJ902" s="17">
        <v>1.6903859061519401E-2</v>
      </c>
      <c r="AK902" s="17">
        <v>3.7478117935000201E-2</v>
      </c>
      <c r="AL902" s="17">
        <v>4.6463461395168798E-2</v>
      </c>
      <c r="AM902" s="17">
        <v>8.3337654969824607E-2</v>
      </c>
      <c r="AN902" s="17">
        <v>3.7905853082981E-2</v>
      </c>
      <c r="AO902" s="17"/>
      <c r="AP902" s="17">
        <v>1.8071688532030498E-2</v>
      </c>
      <c r="AQ902" s="17">
        <v>3.7739879594855898E-2</v>
      </c>
      <c r="AR902" s="17">
        <v>2.1506202939387899E-2</v>
      </c>
      <c r="AS902" s="17"/>
      <c r="AT902" s="17">
        <v>2.3306204587986299E-2</v>
      </c>
      <c r="AU902" s="17">
        <v>6.1126410588718198E-2</v>
      </c>
      <c r="AV902" s="17"/>
      <c r="AW902" s="17">
        <v>2.5165114965618001E-2</v>
      </c>
      <c r="AX902" s="17">
        <v>3.8738217926555997E-2</v>
      </c>
    </row>
    <row r="903" spans="2:50" x14ac:dyDescent="0.35">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row>
    <row r="904" spans="2:50" x14ac:dyDescent="0.35">
      <c r="B904" s="6" t="s">
        <v>395</v>
      </c>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row>
    <row r="905" spans="2:50" x14ac:dyDescent="0.35">
      <c r="B905" s="24" t="s">
        <v>76</v>
      </c>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row>
    <row r="906" spans="2:50" x14ac:dyDescent="0.35">
      <c r="B906" t="s">
        <v>387</v>
      </c>
      <c r="C906" s="17">
        <v>0.102271693182338</v>
      </c>
      <c r="D906" s="17">
        <v>7.7742295536378098E-2</v>
      </c>
      <c r="E906" s="17">
        <v>0.12557864980452099</v>
      </c>
      <c r="F906" s="17"/>
      <c r="G906" s="17">
        <v>6.9081818938750997E-2</v>
      </c>
      <c r="H906" s="17">
        <v>0.111169994760995</v>
      </c>
      <c r="I906" s="17">
        <v>0.102033512426891</v>
      </c>
      <c r="J906" s="17">
        <v>9.2138796477037294E-2</v>
      </c>
      <c r="K906" s="17">
        <v>9.8879551589931405E-2</v>
      </c>
      <c r="L906" s="17">
        <v>0.120460412032459</v>
      </c>
      <c r="M906" s="17"/>
      <c r="N906" s="17">
        <v>6.1306854840733803E-2</v>
      </c>
      <c r="O906" s="17">
        <v>7.3802988249019805E-2</v>
      </c>
      <c r="P906" s="17">
        <v>0.121140726654789</v>
      </c>
      <c r="Q906" s="17">
        <v>0.16048027199307599</v>
      </c>
      <c r="R906" s="17"/>
      <c r="S906" s="17">
        <v>0.115540472095767</v>
      </c>
      <c r="T906" s="17">
        <v>7.5128376835596006E-2</v>
      </c>
      <c r="U906" s="17">
        <v>6.1963707989665197E-2</v>
      </c>
      <c r="V906" s="17">
        <v>0.103923600541603</v>
      </c>
      <c r="W906" s="17">
        <v>0.113111166132183</v>
      </c>
      <c r="X906" s="17">
        <v>8.0727916468498501E-2</v>
      </c>
      <c r="Y906" s="17">
        <v>0.124343198317429</v>
      </c>
      <c r="Z906" s="17">
        <v>0.14953266920054401</v>
      </c>
      <c r="AA906" s="17">
        <v>0.126396362573375</v>
      </c>
      <c r="AB906" s="17" t="s">
        <v>74</v>
      </c>
      <c r="AC906" s="17" t="s">
        <v>74</v>
      </c>
      <c r="AD906" s="17" t="s">
        <v>74</v>
      </c>
      <c r="AE906" s="17"/>
      <c r="AF906" s="17">
        <v>0.144272796935079</v>
      </c>
      <c r="AG906" s="17">
        <v>6.0308479324769598E-2</v>
      </c>
      <c r="AH906" s="17">
        <v>0.133431389862989</v>
      </c>
      <c r="AI906" s="17"/>
      <c r="AJ906" s="17">
        <v>0.122926107174591</v>
      </c>
      <c r="AK906" s="17">
        <v>7.7570293511149496E-2</v>
      </c>
      <c r="AL906" s="17">
        <v>7.8712011061614101E-2</v>
      </c>
      <c r="AM906" s="17">
        <v>4.8569959264958398E-2</v>
      </c>
      <c r="AN906" s="17">
        <v>0.124219480917652</v>
      </c>
      <c r="AO906" s="17"/>
      <c r="AP906" s="17">
        <v>0.13098583719402701</v>
      </c>
      <c r="AQ906" s="17">
        <v>8.8420311392578693E-2</v>
      </c>
      <c r="AR906" s="17">
        <v>9.8729181533592905E-2</v>
      </c>
      <c r="AS906" s="17"/>
      <c r="AT906" s="17">
        <v>0.107133265044125</v>
      </c>
      <c r="AU906" s="17">
        <v>9.2609518666441307E-2</v>
      </c>
      <c r="AV906" s="17"/>
      <c r="AW906" s="17">
        <v>7.5832661482194696E-2</v>
      </c>
      <c r="AX906" s="17">
        <v>0.110654343315066</v>
      </c>
    </row>
    <row r="907" spans="2:50" x14ac:dyDescent="0.35">
      <c r="B907" t="s">
        <v>388</v>
      </c>
      <c r="C907" s="17">
        <v>0.351231052088399</v>
      </c>
      <c r="D907" s="17">
        <v>0.36840935092583199</v>
      </c>
      <c r="E907" s="17">
        <v>0.336530623625935</v>
      </c>
      <c r="F907" s="17"/>
      <c r="G907" s="17">
        <v>0.273645276117084</v>
      </c>
      <c r="H907" s="17">
        <v>0.33844314882119397</v>
      </c>
      <c r="I907" s="17">
        <v>0.34014869989722601</v>
      </c>
      <c r="J907" s="17">
        <v>0.394886133609125</v>
      </c>
      <c r="K907" s="17">
        <v>0.37287710429997201</v>
      </c>
      <c r="L907" s="17">
        <v>0.35694935959579199</v>
      </c>
      <c r="M907" s="17"/>
      <c r="N907" s="17">
        <v>0.37110233064467202</v>
      </c>
      <c r="O907" s="17">
        <v>0.36239880095863802</v>
      </c>
      <c r="P907" s="17">
        <v>0.36075514574211298</v>
      </c>
      <c r="Q907" s="17">
        <v>0.309814896711607</v>
      </c>
      <c r="R907" s="17"/>
      <c r="S907" s="17">
        <v>0.31144982373632901</v>
      </c>
      <c r="T907" s="17">
        <v>0.39903901731172697</v>
      </c>
      <c r="U907" s="17">
        <v>0.39641822929950798</v>
      </c>
      <c r="V907" s="17">
        <v>0.31302895970765399</v>
      </c>
      <c r="W907" s="17">
        <v>0.30207785196680598</v>
      </c>
      <c r="X907" s="17">
        <v>0.33063554708963699</v>
      </c>
      <c r="Y907" s="17">
        <v>0.354916984908967</v>
      </c>
      <c r="Z907" s="17">
        <v>0.44403022067983999</v>
      </c>
      <c r="AA907" s="17">
        <v>0.34799979414119903</v>
      </c>
      <c r="AB907" s="17" t="s">
        <v>74</v>
      </c>
      <c r="AC907" s="17" t="s">
        <v>74</v>
      </c>
      <c r="AD907" s="17" t="s">
        <v>74</v>
      </c>
      <c r="AE907" s="17"/>
      <c r="AF907" s="17">
        <v>0.36941074282324898</v>
      </c>
      <c r="AG907" s="17">
        <v>0.34748735706116801</v>
      </c>
      <c r="AH907" s="17">
        <v>0.32338452107726301</v>
      </c>
      <c r="AI907" s="17"/>
      <c r="AJ907" s="17">
        <v>0.38561409780738498</v>
      </c>
      <c r="AK907" s="17">
        <v>0.33634349886696702</v>
      </c>
      <c r="AL907" s="17">
        <v>0.29638829023904401</v>
      </c>
      <c r="AM907" s="17">
        <v>0.27656725776609398</v>
      </c>
      <c r="AN907" s="17">
        <v>0.306963712763763</v>
      </c>
      <c r="AO907" s="17"/>
      <c r="AP907" s="17">
        <v>0.35964149262318501</v>
      </c>
      <c r="AQ907" s="17">
        <v>0.34760268037241498</v>
      </c>
      <c r="AR907" s="17">
        <v>0.33053411062210297</v>
      </c>
      <c r="AS907" s="17"/>
      <c r="AT907" s="17">
        <v>0.36215202644725802</v>
      </c>
      <c r="AU907" s="17">
        <v>0.33014278520170798</v>
      </c>
      <c r="AV907" s="17"/>
      <c r="AW907" s="17">
        <v>0.37963242650260898</v>
      </c>
      <c r="AX907" s="17">
        <v>0.34222622968404298</v>
      </c>
    </row>
    <row r="908" spans="2:50" x14ac:dyDescent="0.35">
      <c r="B908" t="s">
        <v>389</v>
      </c>
      <c r="C908" s="17">
        <v>0.30301966864495899</v>
      </c>
      <c r="D908" s="17">
        <v>0.34122999434951801</v>
      </c>
      <c r="E908" s="17">
        <v>0.26848677294177298</v>
      </c>
      <c r="F908" s="17"/>
      <c r="G908" s="17">
        <v>0.33922264773272098</v>
      </c>
      <c r="H908" s="17">
        <v>0.265544547229082</v>
      </c>
      <c r="I908" s="17">
        <v>0.29870357679936599</v>
      </c>
      <c r="J908" s="17">
        <v>0.27565317700761299</v>
      </c>
      <c r="K908" s="17">
        <v>0.32645780058528201</v>
      </c>
      <c r="L908" s="17">
        <v>0.32067794301937003</v>
      </c>
      <c r="M908" s="17"/>
      <c r="N908" s="17">
        <v>0.33209610684889901</v>
      </c>
      <c r="O908" s="17">
        <v>0.29925871168541401</v>
      </c>
      <c r="P908" s="17">
        <v>0.31153439422636903</v>
      </c>
      <c r="Q908" s="17">
        <v>0.27178633398470797</v>
      </c>
      <c r="R908" s="17"/>
      <c r="S908" s="17">
        <v>0.33210551092034701</v>
      </c>
      <c r="T908" s="17">
        <v>0.283702665487851</v>
      </c>
      <c r="U908" s="17">
        <v>0.30674625399538302</v>
      </c>
      <c r="V908" s="17">
        <v>0.30876102480680701</v>
      </c>
      <c r="W908" s="17">
        <v>0.35953225168608399</v>
      </c>
      <c r="X908" s="17">
        <v>0.286677395756124</v>
      </c>
      <c r="Y908" s="17">
        <v>0.27528316931474101</v>
      </c>
      <c r="Z908" s="17">
        <v>0.20163888965326601</v>
      </c>
      <c r="AA908" s="17">
        <v>0.318890376958685</v>
      </c>
      <c r="AB908" s="17" t="s">
        <v>74</v>
      </c>
      <c r="AC908" s="17" t="s">
        <v>74</v>
      </c>
      <c r="AD908" s="17" t="s">
        <v>74</v>
      </c>
      <c r="AE908" s="17"/>
      <c r="AF908" s="17">
        <v>0.28699795127959798</v>
      </c>
      <c r="AG908" s="17">
        <v>0.31790597960948302</v>
      </c>
      <c r="AH908" s="17">
        <v>0.25381306936188502</v>
      </c>
      <c r="AI908" s="17"/>
      <c r="AJ908" s="17">
        <v>0.290959785956383</v>
      </c>
      <c r="AK908" s="17">
        <v>0.31613143281431899</v>
      </c>
      <c r="AL908" s="17">
        <v>0.33956644228486799</v>
      </c>
      <c r="AM908" s="17">
        <v>0.34978620511561498</v>
      </c>
      <c r="AN908" s="17">
        <v>0.29106585213706898</v>
      </c>
      <c r="AO908" s="17"/>
      <c r="AP908" s="17">
        <v>0.26263187368882501</v>
      </c>
      <c r="AQ908" s="17">
        <v>0.32400247112243002</v>
      </c>
      <c r="AR908" s="17">
        <v>0.29166622516618601</v>
      </c>
      <c r="AS908" s="17"/>
      <c r="AT908" s="17">
        <v>0.29772818619949498</v>
      </c>
      <c r="AU908" s="17">
        <v>0.31563958263011299</v>
      </c>
      <c r="AV908" s="17"/>
      <c r="AW908" s="17">
        <v>0.28521878861509797</v>
      </c>
      <c r="AX908" s="17">
        <v>0.30866354210588398</v>
      </c>
    </row>
    <row r="909" spans="2:50" x14ac:dyDescent="0.35">
      <c r="B909" t="s">
        <v>390</v>
      </c>
      <c r="C909" s="17">
        <v>0.20082236644010801</v>
      </c>
      <c r="D909" s="17">
        <v>0.16115241115804199</v>
      </c>
      <c r="E909" s="17">
        <v>0.234815886318123</v>
      </c>
      <c r="F909" s="17"/>
      <c r="G909" s="17">
        <v>0.27219710171254702</v>
      </c>
      <c r="H909" s="17">
        <v>0.232826267006945</v>
      </c>
      <c r="I909" s="17">
        <v>0.23057633749843101</v>
      </c>
      <c r="J909" s="17">
        <v>0.18086685635168201</v>
      </c>
      <c r="K909" s="17">
        <v>0.161141443225609</v>
      </c>
      <c r="L909" s="17">
        <v>0.166120901412908</v>
      </c>
      <c r="M909" s="17"/>
      <c r="N909" s="17">
        <v>0.19451283413210199</v>
      </c>
      <c r="O909" s="17">
        <v>0.23448649264442101</v>
      </c>
      <c r="P909" s="17">
        <v>0.164972064853286</v>
      </c>
      <c r="Q909" s="17">
        <v>0.20262867654469299</v>
      </c>
      <c r="R909" s="17"/>
      <c r="S909" s="17">
        <v>0.20520233348813999</v>
      </c>
      <c r="T909" s="17">
        <v>0.19038590702872399</v>
      </c>
      <c r="U909" s="17">
        <v>0.20276863851107299</v>
      </c>
      <c r="V909" s="17">
        <v>0.22290469351925399</v>
      </c>
      <c r="W909" s="17">
        <v>0.20112842877572901</v>
      </c>
      <c r="X909" s="17">
        <v>0.25331347958731798</v>
      </c>
      <c r="Y909" s="17">
        <v>0.20898639417156101</v>
      </c>
      <c r="Z909" s="17">
        <v>0.18493729838537101</v>
      </c>
      <c r="AA909" s="17">
        <v>0.145506514957185</v>
      </c>
      <c r="AB909" s="17" t="s">
        <v>74</v>
      </c>
      <c r="AC909" s="17" t="s">
        <v>74</v>
      </c>
      <c r="AD909" s="17" t="s">
        <v>74</v>
      </c>
      <c r="AE909" s="17"/>
      <c r="AF909" s="17">
        <v>0.16025191992396401</v>
      </c>
      <c r="AG909" s="17">
        <v>0.227206419759379</v>
      </c>
      <c r="AH909" s="17">
        <v>0.25031588031146901</v>
      </c>
      <c r="AI909" s="17"/>
      <c r="AJ909" s="17">
        <v>0.1801217277778</v>
      </c>
      <c r="AK909" s="17">
        <v>0.227294198247425</v>
      </c>
      <c r="AL909" s="17">
        <v>0.20660432256957201</v>
      </c>
      <c r="AM909" s="17">
        <v>0.24173892288350801</v>
      </c>
      <c r="AN909" s="17">
        <v>0.217904437502416</v>
      </c>
      <c r="AO909" s="17"/>
      <c r="AP909" s="17">
        <v>0.22789616787177699</v>
      </c>
      <c r="AQ909" s="17">
        <v>0.198440947246387</v>
      </c>
      <c r="AR909" s="17">
        <v>0.236991843085121</v>
      </c>
      <c r="AS909" s="17"/>
      <c r="AT909" s="17">
        <v>0.20266566851152601</v>
      </c>
      <c r="AU909" s="17">
        <v>0.19290512997356299</v>
      </c>
      <c r="AV909" s="17"/>
      <c r="AW909" s="17">
        <v>0.217777371629684</v>
      </c>
      <c r="AX909" s="17">
        <v>0.19544668256050299</v>
      </c>
    </row>
    <row r="910" spans="2:50" x14ac:dyDescent="0.35">
      <c r="B910" t="s">
        <v>391</v>
      </c>
      <c r="C910" s="17">
        <v>3.50601802272034E-3</v>
      </c>
      <c r="D910" s="17">
        <v>7.2734818441999799E-3</v>
      </c>
      <c r="E910" s="17">
        <v>0</v>
      </c>
      <c r="F910" s="17"/>
      <c r="G910" s="17">
        <v>8.1688058707042495E-3</v>
      </c>
      <c r="H910" s="17">
        <v>1.0289864150913E-2</v>
      </c>
      <c r="I910" s="17">
        <v>0</v>
      </c>
      <c r="J910" s="17">
        <v>0</v>
      </c>
      <c r="K910" s="17">
        <v>5.6529369533687701E-3</v>
      </c>
      <c r="L910" s="17">
        <v>0</v>
      </c>
      <c r="M910" s="17"/>
      <c r="N910" s="17">
        <v>6.54312237426816E-3</v>
      </c>
      <c r="O910" s="17">
        <v>0</v>
      </c>
      <c r="P910" s="17">
        <v>0</v>
      </c>
      <c r="Q910" s="17">
        <v>6.9876190614104597E-3</v>
      </c>
      <c r="R910" s="17"/>
      <c r="S910" s="17">
        <v>1.1145954749195599E-2</v>
      </c>
      <c r="T910" s="17">
        <v>5.5482814686309096E-3</v>
      </c>
      <c r="U910" s="17">
        <v>8.3807295707316095E-3</v>
      </c>
      <c r="V910" s="17">
        <v>0</v>
      </c>
      <c r="W910" s="17">
        <v>0</v>
      </c>
      <c r="X910" s="17">
        <v>0</v>
      </c>
      <c r="Y910" s="17">
        <v>0</v>
      </c>
      <c r="Z910" s="17">
        <v>0</v>
      </c>
      <c r="AA910" s="17">
        <v>0</v>
      </c>
      <c r="AB910" s="17" t="s">
        <v>74</v>
      </c>
      <c r="AC910" s="17" t="s">
        <v>74</v>
      </c>
      <c r="AD910" s="17" t="s">
        <v>74</v>
      </c>
      <c r="AE910" s="17"/>
      <c r="AF910" s="17">
        <v>4.2665629260864304E-3</v>
      </c>
      <c r="AG910" s="17">
        <v>2.3179690775910399E-3</v>
      </c>
      <c r="AH910" s="17">
        <v>0</v>
      </c>
      <c r="AI910" s="17"/>
      <c r="AJ910" s="17">
        <v>0</v>
      </c>
      <c r="AK910" s="17">
        <v>9.7800188572293705E-3</v>
      </c>
      <c r="AL910" s="17">
        <v>0</v>
      </c>
      <c r="AM910" s="17">
        <v>0</v>
      </c>
      <c r="AN910" s="17">
        <v>6.7064347710078199E-3</v>
      </c>
      <c r="AO910" s="17"/>
      <c r="AP910" s="17">
        <v>0</v>
      </c>
      <c r="AQ910" s="17">
        <v>7.0646007972020699E-3</v>
      </c>
      <c r="AR910" s="17">
        <v>0</v>
      </c>
      <c r="AS910" s="17"/>
      <c r="AT910" s="17">
        <v>1.33592714530312E-3</v>
      </c>
      <c r="AU910" s="17">
        <v>8.0685260566399492E-3</v>
      </c>
      <c r="AV910" s="17"/>
      <c r="AW910" s="17">
        <v>0</v>
      </c>
      <c r="AX910" s="17">
        <v>4.6176216085409396E-3</v>
      </c>
    </row>
    <row r="911" spans="2:50" x14ac:dyDescent="0.35">
      <c r="B911" t="s">
        <v>70</v>
      </c>
      <c r="C911" s="17">
        <v>3.9149201621475699E-2</v>
      </c>
      <c r="D911" s="17">
        <v>4.41924661860306E-2</v>
      </c>
      <c r="E911" s="17">
        <v>3.45880673096488E-2</v>
      </c>
      <c r="F911" s="17"/>
      <c r="G911" s="17">
        <v>3.7684349628192997E-2</v>
      </c>
      <c r="H911" s="17">
        <v>4.1726178030871398E-2</v>
      </c>
      <c r="I911" s="17">
        <v>2.8537873378086099E-2</v>
      </c>
      <c r="J911" s="17">
        <v>5.6455036554542801E-2</v>
      </c>
      <c r="K911" s="17">
        <v>3.4991163345837198E-2</v>
      </c>
      <c r="L911" s="17">
        <v>3.5791383939470199E-2</v>
      </c>
      <c r="M911" s="17"/>
      <c r="N911" s="17">
        <v>3.4438751159325001E-2</v>
      </c>
      <c r="O911" s="17">
        <v>3.0053006462507401E-2</v>
      </c>
      <c r="P911" s="17">
        <v>4.15976685234421E-2</v>
      </c>
      <c r="Q911" s="17">
        <v>4.8302201704505297E-2</v>
      </c>
      <c r="R911" s="17"/>
      <c r="S911" s="17">
        <v>2.4555905010221198E-2</v>
      </c>
      <c r="T911" s="17">
        <v>4.6195751867472198E-2</v>
      </c>
      <c r="U911" s="17">
        <v>2.37224406336401E-2</v>
      </c>
      <c r="V911" s="17">
        <v>5.1381721424681802E-2</v>
      </c>
      <c r="W911" s="17">
        <v>2.4150301439198701E-2</v>
      </c>
      <c r="X911" s="17">
        <v>4.8645661098422603E-2</v>
      </c>
      <c r="Y911" s="17">
        <v>3.6470253287301503E-2</v>
      </c>
      <c r="Z911" s="17">
        <v>1.9860922080978699E-2</v>
      </c>
      <c r="AA911" s="17">
        <v>6.1206951369555299E-2</v>
      </c>
      <c r="AB911" s="17" t="s">
        <v>74</v>
      </c>
      <c r="AC911" s="17" t="s">
        <v>74</v>
      </c>
      <c r="AD911" s="17" t="s">
        <v>74</v>
      </c>
      <c r="AE911" s="17"/>
      <c r="AF911" s="17">
        <v>3.4800026112024103E-2</v>
      </c>
      <c r="AG911" s="17">
        <v>4.4773795167609001E-2</v>
      </c>
      <c r="AH911" s="17">
        <v>3.90551393863941E-2</v>
      </c>
      <c r="AI911" s="17"/>
      <c r="AJ911" s="17">
        <v>2.0378281283841601E-2</v>
      </c>
      <c r="AK911" s="17">
        <v>3.2880557702910602E-2</v>
      </c>
      <c r="AL911" s="17">
        <v>7.8728933844901705E-2</v>
      </c>
      <c r="AM911" s="17">
        <v>8.3337654969824607E-2</v>
      </c>
      <c r="AN911" s="17">
        <v>5.3140081908091899E-2</v>
      </c>
      <c r="AO911" s="17"/>
      <c r="AP911" s="17">
        <v>1.8844628622186801E-2</v>
      </c>
      <c r="AQ911" s="17">
        <v>3.44689890689866E-2</v>
      </c>
      <c r="AR911" s="17">
        <v>4.2078639592996903E-2</v>
      </c>
      <c r="AS911" s="17"/>
      <c r="AT911" s="17">
        <v>2.8984926652292398E-2</v>
      </c>
      <c r="AU911" s="17">
        <v>6.0634457471534203E-2</v>
      </c>
      <c r="AV911" s="17"/>
      <c r="AW911" s="17">
        <v>4.1538751770414502E-2</v>
      </c>
      <c r="AX911" s="17">
        <v>3.8391580725962597E-2</v>
      </c>
    </row>
    <row r="912" spans="2:50" x14ac:dyDescent="0.35">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row>
    <row r="913" spans="2:50" x14ac:dyDescent="0.35">
      <c r="B913" s="6" t="s">
        <v>396</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row>
    <row r="914" spans="2:50" x14ac:dyDescent="0.35">
      <c r="B914" s="24" t="s">
        <v>76</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row>
    <row r="915" spans="2:50" x14ac:dyDescent="0.35">
      <c r="B915" t="s">
        <v>387</v>
      </c>
      <c r="C915" s="17">
        <v>0.34811084869786002</v>
      </c>
      <c r="D915" s="17">
        <v>0.32537181412229699</v>
      </c>
      <c r="E915" s="17">
        <v>0.37068816672886101</v>
      </c>
      <c r="F915" s="17"/>
      <c r="G915" s="17">
        <v>0.22298331342052</v>
      </c>
      <c r="H915" s="17">
        <v>0.32134928205580199</v>
      </c>
      <c r="I915" s="17">
        <v>0.38797879658739198</v>
      </c>
      <c r="J915" s="17">
        <v>0.35187042332267199</v>
      </c>
      <c r="K915" s="17">
        <v>0.44244821136403201</v>
      </c>
      <c r="L915" s="17">
        <v>0.32853551187214303</v>
      </c>
      <c r="M915" s="17"/>
      <c r="N915" s="17">
        <v>0.31156746353578202</v>
      </c>
      <c r="O915" s="17">
        <v>0.33493605097555201</v>
      </c>
      <c r="P915" s="17">
        <v>0.38618579704502398</v>
      </c>
      <c r="Q915" s="17">
        <v>0.36749897518973201</v>
      </c>
      <c r="R915" s="17"/>
      <c r="S915" s="17">
        <v>0.35660033476959502</v>
      </c>
      <c r="T915" s="17">
        <v>0.28815320802332101</v>
      </c>
      <c r="U915" s="17">
        <v>0.37207679163913199</v>
      </c>
      <c r="V915" s="17">
        <v>0.34010281738808801</v>
      </c>
      <c r="W915" s="17">
        <v>0.29102099376649299</v>
      </c>
      <c r="X915" s="17">
        <v>0.44596982045677702</v>
      </c>
      <c r="Y915" s="17">
        <v>0.36501350987467202</v>
      </c>
      <c r="Z915" s="17">
        <v>0.34246715428576702</v>
      </c>
      <c r="AA915" s="17">
        <v>0.34901330658244401</v>
      </c>
      <c r="AB915" s="17" t="s">
        <v>74</v>
      </c>
      <c r="AC915" s="17" t="s">
        <v>74</v>
      </c>
      <c r="AD915" s="17" t="s">
        <v>74</v>
      </c>
      <c r="AE915" s="17"/>
      <c r="AF915" s="17">
        <v>0.39103215425415</v>
      </c>
      <c r="AG915" s="17">
        <v>0.31625515040558</v>
      </c>
      <c r="AH915" s="17">
        <v>0.40073985612510898</v>
      </c>
      <c r="AI915" s="17"/>
      <c r="AJ915" s="17">
        <v>0.34598038857503499</v>
      </c>
      <c r="AK915" s="17">
        <v>0.30492357820386901</v>
      </c>
      <c r="AL915" s="17">
        <v>0.39003213029257</v>
      </c>
      <c r="AM915" s="17">
        <v>0.32723150910617999</v>
      </c>
      <c r="AN915" s="17">
        <v>0.44341750276590303</v>
      </c>
      <c r="AO915" s="17"/>
      <c r="AP915" s="17">
        <v>0.33341272255698201</v>
      </c>
      <c r="AQ915" s="17">
        <v>0.31482237373126998</v>
      </c>
      <c r="AR915" s="17">
        <v>0.33561641986488699</v>
      </c>
      <c r="AS915" s="17"/>
      <c r="AT915" s="17">
        <v>0.36104392051934397</v>
      </c>
      <c r="AU915" s="17">
        <v>0.32279290982950598</v>
      </c>
      <c r="AV915" s="17"/>
      <c r="AW915" s="17">
        <v>0.35384141375142603</v>
      </c>
      <c r="AX915" s="17">
        <v>0.34629393942328002</v>
      </c>
    </row>
    <row r="916" spans="2:50" x14ac:dyDescent="0.35">
      <c r="B916" t="s">
        <v>388</v>
      </c>
      <c r="C916" s="17">
        <v>0.40523381496650801</v>
      </c>
      <c r="D916" s="17">
        <v>0.40281091683606401</v>
      </c>
      <c r="E916" s="17">
        <v>0.40672999833322099</v>
      </c>
      <c r="F916" s="17"/>
      <c r="G916" s="17">
        <v>0.40643128392796501</v>
      </c>
      <c r="H916" s="17">
        <v>0.378652120968759</v>
      </c>
      <c r="I916" s="17">
        <v>0.39805154570203699</v>
      </c>
      <c r="J916" s="17">
        <v>0.429962925058684</v>
      </c>
      <c r="K916" s="17">
        <v>0.413375467809803</v>
      </c>
      <c r="L916" s="17">
        <v>0.40571804586765398</v>
      </c>
      <c r="M916" s="17"/>
      <c r="N916" s="17">
        <v>0.46834118091381099</v>
      </c>
      <c r="O916" s="17">
        <v>0.42766848349063502</v>
      </c>
      <c r="P916" s="17">
        <v>0.35878640614143398</v>
      </c>
      <c r="Q916" s="17">
        <v>0.35969029964398702</v>
      </c>
      <c r="R916" s="17"/>
      <c r="S916" s="17">
        <v>0.37393455152243499</v>
      </c>
      <c r="T916" s="17">
        <v>0.46135335545394202</v>
      </c>
      <c r="U916" s="17">
        <v>0.39810562565848001</v>
      </c>
      <c r="V916" s="17">
        <v>0.39020996189564799</v>
      </c>
      <c r="W916" s="17">
        <v>0.40307725948462297</v>
      </c>
      <c r="X916" s="17">
        <v>0.38838864585384703</v>
      </c>
      <c r="Y916" s="17">
        <v>0.38279129659482802</v>
      </c>
      <c r="Z916" s="17">
        <v>0.41897930934272998</v>
      </c>
      <c r="AA916" s="17">
        <v>0.41792527042661598</v>
      </c>
      <c r="AB916" s="17" t="s">
        <v>74</v>
      </c>
      <c r="AC916" s="17" t="s">
        <v>74</v>
      </c>
      <c r="AD916" s="17" t="s">
        <v>74</v>
      </c>
      <c r="AE916" s="17"/>
      <c r="AF916" s="17">
        <v>0.38794315999017698</v>
      </c>
      <c r="AG916" s="17">
        <v>0.43720925472535399</v>
      </c>
      <c r="AH916" s="17">
        <v>0.33323276829207799</v>
      </c>
      <c r="AI916" s="17"/>
      <c r="AJ916" s="17">
        <v>0.45983217792347503</v>
      </c>
      <c r="AK916" s="17">
        <v>0.40858627855034901</v>
      </c>
      <c r="AL916" s="17">
        <v>0.311784854019868</v>
      </c>
      <c r="AM916" s="17">
        <v>0.282769225880379</v>
      </c>
      <c r="AN916" s="17">
        <v>0.328811876039449</v>
      </c>
      <c r="AO916" s="17"/>
      <c r="AP916" s="17">
        <v>0.43863230128277902</v>
      </c>
      <c r="AQ916" s="17">
        <v>0.42219875194721102</v>
      </c>
      <c r="AR916" s="17">
        <v>0.393786116350688</v>
      </c>
      <c r="AS916" s="17"/>
      <c r="AT916" s="17">
        <v>0.40543426580891501</v>
      </c>
      <c r="AU916" s="17">
        <v>0.40687112863247099</v>
      </c>
      <c r="AV916" s="17"/>
      <c r="AW916" s="17">
        <v>0.41669348010548801</v>
      </c>
      <c r="AX916" s="17">
        <v>0.40160046089409801</v>
      </c>
    </row>
    <row r="917" spans="2:50" x14ac:dyDescent="0.35">
      <c r="B917" t="s">
        <v>389</v>
      </c>
      <c r="C917" s="17">
        <v>0.117627751280954</v>
      </c>
      <c r="D917" s="17">
        <v>0.16726034654077601</v>
      </c>
      <c r="E917" s="17">
        <v>7.1713437750567099E-2</v>
      </c>
      <c r="F917" s="17"/>
      <c r="G917" s="17">
        <v>0.17331596699453</v>
      </c>
      <c r="H917" s="17">
        <v>0.12932876960748099</v>
      </c>
      <c r="I917" s="17">
        <v>0.10361749377712599</v>
      </c>
      <c r="J917" s="17">
        <v>0.107563656473432</v>
      </c>
      <c r="K917" s="17">
        <v>5.7291364640839698E-2</v>
      </c>
      <c r="L917" s="17">
        <v>0.142437680075892</v>
      </c>
      <c r="M917" s="17"/>
      <c r="N917" s="17">
        <v>0.105327571552062</v>
      </c>
      <c r="O917" s="17">
        <v>0.11032008894372</v>
      </c>
      <c r="P917" s="17">
        <v>0.14610686876297499</v>
      </c>
      <c r="Q917" s="17">
        <v>0.114848572181207</v>
      </c>
      <c r="R917" s="17"/>
      <c r="S917" s="17">
        <v>0.13408370550995499</v>
      </c>
      <c r="T917" s="17">
        <v>0.11686484213317599</v>
      </c>
      <c r="U917" s="17">
        <v>7.0739162624424298E-2</v>
      </c>
      <c r="V917" s="17">
        <v>0.118528386238101</v>
      </c>
      <c r="W917" s="17">
        <v>0.20915409827083101</v>
      </c>
      <c r="X917" s="17">
        <v>9.8366166199048005E-2</v>
      </c>
      <c r="Y917" s="17">
        <v>0.139672408523692</v>
      </c>
      <c r="Z917" s="17">
        <v>9.8071319256760006E-2</v>
      </c>
      <c r="AA917" s="17">
        <v>8.0294585727352805E-2</v>
      </c>
      <c r="AB917" s="17" t="s">
        <v>74</v>
      </c>
      <c r="AC917" s="17" t="s">
        <v>74</v>
      </c>
      <c r="AD917" s="17" t="s">
        <v>74</v>
      </c>
      <c r="AE917" s="17"/>
      <c r="AF917" s="17">
        <v>0.113381855149314</v>
      </c>
      <c r="AG917" s="17">
        <v>0.107654517689381</v>
      </c>
      <c r="AH917" s="17">
        <v>0.119561063907899</v>
      </c>
      <c r="AI917" s="17"/>
      <c r="AJ917" s="17">
        <v>0.10098274479241701</v>
      </c>
      <c r="AK917" s="17">
        <v>0.14063184931915201</v>
      </c>
      <c r="AL917" s="17">
        <v>0.15142693272049201</v>
      </c>
      <c r="AM917" s="17">
        <v>0.16524254008839301</v>
      </c>
      <c r="AN917" s="17">
        <v>0.10011067877612601</v>
      </c>
      <c r="AO917" s="17"/>
      <c r="AP917" s="17">
        <v>0.11449688275179</v>
      </c>
      <c r="AQ917" s="17">
        <v>0.13365702703759499</v>
      </c>
      <c r="AR917" s="17">
        <v>0.121298996349035</v>
      </c>
      <c r="AS917" s="17"/>
      <c r="AT917" s="17">
        <v>0.11767430291712699</v>
      </c>
      <c r="AU917" s="17">
        <v>0.118127379896369</v>
      </c>
      <c r="AV917" s="17"/>
      <c r="AW917" s="17">
        <v>0.10431802507471</v>
      </c>
      <c r="AX917" s="17">
        <v>0.121847678070056</v>
      </c>
    </row>
    <row r="918" spans="2:50" x14ac:dyDescent="0.35">
      <c r="B918" t="s">
        <v>390</v>
      </c>
      <c r="C918" s="17">
        <v>8.5731863388466195E-2</v>
      </c>
      <c r="D918" s="17">
        <v>5.4555066659272802E-2</v>
      </c>
      <c r="E918" s="17">
        <v>0.11367131527209801</v>
      </c>
      <c r="F918" s="17"/>
      <c r="G918" s="17">
        <v>0.153893816643832</v>
      </c>
      <c r="H918" s="17">
        <v>0.114806021306704</v>
      </c>
      <c r="I918" s="17">
        <v>7.96270642627252E-2</v>
      </c>
      <c r="J918" s="17">
        <v>5.7446022191336703E-2</v>
      </c>
      <c r="K918" s="17">
        <v>4.14670815460325E-2</v>
      </c>
      <c r="L918" s="17">
        <v>8.8888093078559605E-2</v>
      </c>
      <c r="M918" s="17"/>
      <c r="N918" s="17">
        <v>7.5952861947658504E-2</v>
      </c>
      <c r="O918" s="17">
        <v>0.107358097335815</v>
      </c>
      <c r="P918" s="17">
        <v>6.6740431782400994E-2</v>
      </c>
      <c r="Q918" s="17">
        <v>8.7581960156363894E-2</v>
      </c>
      <c r="R918" s="17"/>
      <c r="S918" s="17">
        <v>0.101277378771605</v>
      </c>
      <c r="T918" s="17">
        <v>8.63121038534711E-2</v>
      </c>
      <c r="U918" s="17">
        <v>0.102017238590962</v>
      </c>
      <c r="V918" s="17">
        <v>9.4514021126426206E-2</v>
      </c>
      <c r="W918" s="17">
        <v>9.67476484780532E-2</v>
      </c>
      <c r="X918" s="17">
        <v>1.8629706391905001E-2</v>
      </c>
      <c r="Y918" s="17">
        <v>8.6545270023786702E-2</v>
      </c>
      <c r="Z918" s="17">
        <v>0.10611790895635401</v>
      </c>
      <c r="AA918" s="17">
        <v>8.4706157391829004E-2</v>
      </c>
      <c r="AB918" s="17" t="s">
        <v>74</v>
      </c>
      <c r="AC918" s="17" t="s">
        <v>74</v>
      </c>
      <c r="AD918" s="17" t="s">
        <v>74</v>
      </c>
      <c r="AE918" s="17"/>
      <c r="AF918" s="17">
        <v>6.4682795602928098E-2</v>
      </c>
      <c r="AG918" s="17">
        <v>9.8969658596047699E-2</v>
      </c>
      <c r="AH918" s="17">
        <v>9.9083667874323197E-2</v>
      </c>
      <c r="AI918" s="17"/>
      <c r="AJ918" s="17">
        <v>7.0299673367201998E-2</v>
      </c>
      <c r="AK918" s="17">
        <v>0.11397632538187601</v>
      </c>
      <c r="AL918" s="17">
        <v>8.9363356353823101E-2</v>
      </c>
      <c r="AM918" s="17">
        <v>8.8317536224360393E-2</v>
      </c>
      <c r="AN918" s="17">
        <v>6.3942041727460999E-2</v>
      </c>
      <c r="AO918" s="17"/>
      <c r="AP918" s="17">
        <v>8.7134530362642001E-2</v>
      </c>
      <c r="AQ918" s="17">
        <v>9.3587994968072394E-2</v>
      </c>
      <c r="AR918" s="17">
        <v>0.103189615319254</v>
      </c>
      <c r="AS918" s="17"/>
      <c r="AT918" s="17">
        <v>8.1445499106774899E-2</v>
      </c>
      <c r="AU918" s="17">
        <v>9.0067434103685895E-2</v>
      </c>
      <c r="AV918" s="17"/>
      <c r="AW918" s="17">
        <v>7.0080001221798194E-2</v>
      </c>
      <c r="AX918" s="17">
        <v>9.0694378126407696E-2</v>
      </c>
    </row>
    <row r="919" spans="2:50" x14ac:dyDescent="0.35">
      <c r="B919" t="s">
        <v>391</v>
      </c>
      <c r="C919" s="17">
        <v>3.2300169116446201E-3</v>
      </c>
      <c r="D919" s="17">
        <v>1.75101157949603E-3</v>
      </c>
      <c r="E919" s="17">
        <v>4.6240525784236501E-3</v>
      </c>
      <c r="F919" s="17"/>
      <c r="G919" s="17">
        <v>5.6912693849593904E-3</v>
      </c>
      <c r="H919" s="17">
        <v>4.6517773149934698E-3</v>
      </c>
      <c r="I919" s="17">
        <v>0</v>
      </c>
      <c r="J919" s="17">
        <v>0</v>
      </c>
      <c r="K919" s="17">
        <v>0</v>
      </c>
      <c r="L919" s="17">
        <v>7.8880200452824192E-3</v>
      </c>
      <c r="M919" s="17"/>
      <c r="N919" s="17">
        <v>2.21934436994288E-3</v>
      </c>
      <c r="O919" s="17">
        <v>3.0499908019660598E-3</v>
      </c>
      <c r="P919" s="17">
        <v>3.8497192764080299E-3</v>
      </c>
      <c r="Q919" s="17">
        <v>3.9983300130314904E-3</v>
      </c>
      <c r="R919" s="17"/>
      <c r="S919" s="17">
        <v>3.8069879362369898E-3</v>
      </c>
      <c r="T919" s="17">
        <v>0</v>
      </c>
      <c r="U919" s="17">
        <v>8.2596138341535005E-3</v>
      </c>
      <c r="V919" s="17">
        <v>7.1694822192926201E-3</v>
      </c>
      <c r="W919" s="17">
        <v>0</v>
      </c>
      <c r="X919" s="17">
        <v>0</v>
      </c>
      <c r="Y919" s="17">
        <v>0</v>
      </c>
      <c r="Z919" s="17">
        <v>0</v>
      </c>
      <c r="AA919" s="17">
        <v>7.6889016224002396E-3</v>
      </c>
      <c r="AB919" s="17" t="s">
        <v>74</v>
      </c>
      <c r="AC919" s="17" t="s">
        <v>74</v>
      </c>
      <c r="AD919" s="17" t="s">
        <v>74</v>
      </c>
      <c r="AE919" s="17"/>
      <c r="AF919" s="17">
        <v>4.5027714869722603E-3</v>
      </c>
      <c r="AG919" s="17">
        <v>0</v>
      </c>
      <c r="AH919" s="17">
        <v>6.6556231695109099E-3</v>
      </c>
      <c r="AI919" s="17"/>
      <c r="AJ919" s="17">
        <v>4.3921984147494604E-3</v>
      </c>
      <c r="AK919" s="17">
        <v>0</v>
      </c>
      <c r="AL919" s="17">
        <v>0</v>
      </c>
      <c r="AM919" s="17">
        <v>0</v>
      </c>
      <c r="AN919" s="17">
        <v>1.0299969685074401E-2</v>
      </c>
      <c r="AO919" s="17"/>
      <c r="AP919" s="17">
        <v>6.9929570462628097E-3</v>
      </c>
      <c r="AQ919" s="17">
        <v>0</v>
      </c>
      <c r="AR919" s="17">
        <v>1.3759160061674601E-2</v>
      </c>
      <c r="AS919" s="17"/>
      <c r="AT919" s="17">
        <v>1.2491070698008901E-3</v>
      </c>
      <c r="AU919" s="17">
        <v>7.3949317067290802E-3</v>
      </c>
      <c r="AV919" s="17"/>
      <c r="AW919" s="17">
        <v>0</v>
      </c>
      <c r="AX919" s="17">
        <v>4.25411272574983E-3</v>
      </c>
    </row>
    <row r="920" spans="2:50" x14ac:dyDescent="0.35">
      <c r="B920" t="s">
        <v>70</v>
      </c>
      <c r="C920" s="17">
        <v>4.0065704754567999E-2</v>
      </c>
      <c r="D920" s="17">
        <v>4.82508442620945E-2</v>
      </c>
      <c r="E920" s="17">
        <v>3.2573029336828999E-2</v>
      </c>
      <c r="F920" s="17"/>
      <c r="G920" s="17">
        <v>3.7684349628192997E-2</v>
      </c>
      <c r="H920" s="17">
        <v>5.12120287462609E-2</v>
      </c>
      <c r="I920" s="17">
        <v>3.0725099670719E-2</v>
      </c>
      <c r="J920" s="17">
        <v>5.3156972953874997E-2</v>
      </c>
      <c r="K920" s="17">
        <v>4.5417874639292297E-2</v>
      </c>
      <c r="L920" s="17">
        <v>2.6532649060468601E-2</v>
      </c>
      <c r="M920" s="17"/>
      <c r="N920" s="17">
        <v>3.6591577680744301E-2</v>
      </c>
      <c r="O920" s="17">
        <v>1.6667288452311999E-2</v>
      </c>
      <c r="P920" s="17">
        <v>3.8330776991757798E-2</v>
      </c>
      <c r="Q920" s="17">
        <v>6.6381862815678497E-2</v>
      </c>
      <c r="R920" s="17"/>
      <c r="S920" s="17">
        <v>3.02970414901725E-2</v>
      </c>
      <c r="T920" s="17">
        <v>4.7316490536089502E-2</v>
      </c>
      <c r="U920" s="17">
        <v>4.8801567652847599E-2</v>
      </c>
      <c r="V920" s="17">
        <v>4.9475331132444803E-2</v>
      </c>
      <c r="W920" s="17">
        <v>0</v>
      </c>
      <c r="X920" s="17">
        <v>4.8645661098422603E-2</v>
      </c>
      <c r="Y920" s="17">
        <v>2.5977514983021501E-2</v>
      </c>
      <c r="Z920" s="17">
        <v>3.4364308158389499E-2</v>
      </c>
      <c r="AA920" s="17">
        <v>6.0371778249358098E-2</v>
      </c>
      <c r="AB920" s="17" t="s">
        <v>74</v>
      </c>
      <c r="AC920" s="17" t="s">
        <v>74</v>
      </c>
      <c r="AD920" s="17" t="s">
        <v>74</v>
      </c>
      <c r="AE920" s="17"/>
      <c r="AF920" s="17">
        <v>3.8457263516458402E-2</v>
      </c>
      <c r="AG920" s="17">
        <v>3.9911418583637601E-2</v>
      </c>
      <c r="AH920" s="17">
        <v>4.0727020631079899E-2</v>
      </c>
      <c r="AI920" s="17"/>
      <c r="AJ920" s="17">
        <v>1.8512816927121398E-2</v>
      </c>
      <c r="AK920" s="17">
        <v>3.1881968544754398E-2</v>
      </c>
      <c r="AL920" s="17">
        <v>5.7392726613247597E-2</v>
      </c>
      <c r="AM920" s="17">
        <v>0.136439188700688</v>
      </c>
      <c r="AN920" s="17">
        <v>5.3417931005986602E-2</v>
      </c>
      <c r="AO920" s="17"/>
      <c r="AP920" s="17">
        <v>1.9330605999544202E-2</v>
      </c>
      <c r="AQ920" s="17">
        <v>3.5733852315852299E-2</v>
      </c>
      <c r="AR920" s="17">
        <v>3.2349692054462399E-2</v>
      </c>
      <c r="AS920" s="17"/>
      <c r="AT920" s="17">
        <v>3.3152904578037899E-2</v>
      </c>
      <c r="AU920" s="17">
        <v>5.4746215831238502E-2</v>
      </c>
      <c r="AV920" s="17"/>
      <c r="AW920" s="17">
        <v>5.5067079846577799E-2</v>
      </c>
      <c r="AX920" s="17">
        <v>3.5309430760408898E-2</v>
      </c>
    </row>
    <row r="921" spans="2:50"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row>
    <row r="922" spans="2:50" x14ac:dyDescent="0.35">
      <c r="B922" s="6" t="s">
        <v>397</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row>
    <row r="923" spans="2:50" x14ac:dyDescent="0.35">
      <c r="B923" s="24" t="s">
        <v>76</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row>
    <row r="924" spans="2:50" x14ac:dyDescent="0.35">
      <c r="B924" t="s">
        <v>387</v>
      </c>
      <c r="C924" s="17">
        <v>0.168970342975031</v>
      </c>
      <c r="D924" s="17">
        <v>0.14344976557594399</v>
      </c>
      <c r="E924" s="17">
        <v>0.19345904387659499</v>
      </c>
      <c r="F924" s="17"/>
      <c r="G924" s="17">
        <v>0.12571441641457401</v>
      </c>
      <c r="H924" s="17">
        <v>0.123021667882268</v>
      </c>
      <c r="I924" s="17">
        <v>0.18209506991447499</v>
      </c>
      <c r="J924" s="17">
        <v>0.165767763166287</v>
      </c>
      <c r="K924" s="17">
        <v>0.159618588511304</v>
      </c>
      <c r="L924" s="17">
        <v>0.22122584847082699</v>
      </c>
      <c r="M924" s="17"/>
      <c r="N924" s="17">
        <v>0.13844181027358801</v>
      </c>
      <c r="O924" s="17">
        <v>0.14058523221383701</v>
      </c>
      <c r="P924" s="17">
        <v>0.19928225139481401</v>
      </c>
      <c r="Q924" s="17">
        <v>0.20662798400247401</v>
      </c>
      <c r="R924" s="17"/>
      <c r="S924" s="17">
        <v>0.16013718497627799</v>
      </c>
      <c r="T924" s="17">
        <v>0.15074621225868701</v>
      </c>
      <c r="U924" s="17">
        <v>0.18952623316165801</v>
      </c>
      <c r="V924" s="17">
        <v>0.15573506825748701</v>
      </c>
      <c r="W924" s="17">
        <v>0.167423903141556</v>
      </c>
      <c r="X924" s="17">
        <v>0.20764402001028801</v>
      </c>
      <c r="Y924" s="17">
        <v>0.15670618263427999</v>
      </c>
      <c r="Z924" s="17">
        <v>0.140375439451664</v>
      </c>
      <c r="AA924" s="17">
        <v>0.187209786439961</v>
      </c>
      <c r="AB924" s="17" t="s">
        <v>74</v>
      </c>
      <c r="AC924" s="17" t="s">
        <v>74</v>
      </c>
      <c r="AD924" s="17" t="s">
        <v>74</v>
      </c>
      <c r="AE924" s="17"/>
      <c r="AF924" s="17">
        <v>0.22648274302243299</v>
      </c>
      <c r="AG924" s="17">
        <v>0.112184367193652</v>
      </c>
      <c r="AH924" s="17">
        <v>0.18775210000529099</v>
      </c>
      <c r="AI924" s="17"/>
      <c r="AJ924" s="17">
        <v>0.211740305080623</v>
      </c>
      <c r="AK924" s="17">
        <v>0.104363912356754</v>
      </c>
      <c r="AL924" s="17">
        <v>7.9936992624685704E-2</v>
      </c>
      <c r="AM924" s="17">
        <v>0.116105074967875</v>
      </c>
      <c r="AN924" s="17">
        <v>0.20771385200013501</v>
      </c>
      <c r="AO924" s="17"/>
      <c r="AP924" s="17">
        <v>0.23667196255494499</v>
      </c>
      <c r="AQ924" s="17">
        <v>0.113087195253884</v>
      </c>
      <c r="AR924" s="17">
        <v>0.140704776203675</v>
      </c>
      <c r="AS924" s="17"/>
      <c r="AT924" s="17">
        <v>0.181336336222615</v>
      </c>
      <c r="AU924" s="17">
        <v>0.14393062830994799</v>
      </c>
      <c r="AV924" s="17"/>
      <c r="AW924" s="17">
        <v>0.13100782135628</v>
      </c>
      <c r="AX924" s="17">
        <v>0.18100658320104401</v>
      </c>
    </row>
    <row r="925" spans="2:50" x14ac:dyDescent="0.35">
      <c r="B925" t="s">
        <v>388</v>
      </c>
      <c r="C925" s="17">
        <v>0.39903694336553902</v>
      </c>
      <c r="D925" s="17">
        <v>0.42011341256479201</v>
      </c>
      <c r="E925" s="17">
        <v>0.38087829835277398</v>
      </c>
      <c r="F925" s="17"/>
      <c r="G925" s="17">
        <v>0.35143902724291198</v>
      </c>
      <c r="H925" s="17">
        <v>0.40958465932248</v>
      </c>
      <c r="I925" s="17">
        <v>0.40587227338676102</v>
      </c>
      <c r="J925" s="17">
        <v>0.41396739484302397</v>
      </c>
      <c r="K925" s="17">
        <v>0.44997819286698898</v>
      </c>
      <c r="L925" s="17">
        <v>0.36239683532727501</v>
      </c>
      <c r="M925" s="17"/>
      <c r="N925" s="17">
        <v>0.42906149854242498</v>
      </c>
      <c r="O925" s="17">
        <v>0.42151696431861402</v>
      </c>
      <c r="P925" s="17">
        <v>0.42557144439615902</v>
      </c>
      <c r="Q925" s="17">
        <v>0.320636965233702</v>
      </c>
      <c r="R925" s="17"/>
      <c r="S925" s="17">
        <v>0.35769258234347701</v>
      </c>
      <c r="T925" s="17">
        <v>0.40476645903678299</v>
      </c>
      <c r="U925" s="17">
        <v>0.40614048893011601</v>
      </c>
      <c r="V925" s="17">
        <v>0.32553520362766802</v>
      </c>
      <c r="W925" s="17">
        <v>0.37687425007013198</v>
      </c>
      <c r="X925" s="17">
        <v>0.40101717297214901</v>
      </c>
      <c r="Y925" s="17">
        <v>0.449847248913885</v>
      </c>
      <c r="Z925" s="17">
        <v>0.54863310097120999</v>
      </c>
      <c r="AA925" s="17">
        <v>0.41718700774721601</v>
      </c>
      <c r="AB925" s="17" t="s">
        <v>74</v>
      </c>
      <c r="AC925" s="17" t="s">
        <v>74</v>
      </c>
      <c r="AD925" s="17" t="s">
        <v>74</v>
      </c>
      <c r="AE925" s="17"/>
      <c r="AF925" s="17">
        <v>0.38465731813228299</v>
      </c>
      <c r="AG925" s="17">
        <v>0.44588979948548602</v>
      </c>
      <c r="AH925" s="17">
        <v>0.31249933551385201</v>
      </c>
      <c r="AI925" s="17"/>
      <c r="AJ925" s="17">
        <v>0.394803848442906</v>
      </c>
      <c r="AK925" s="17">
        <v>0.43044659392329498</v>
      </c>
      <c r="AL925" s="17">
        <v>0.46829879182772</v>
      </c>
      <c r="AM925" s="17">
        <v>0.41688416716007798</v>
      </c>
      <c r="AN925" s="17">
        <v>0.36394748845820601</v>
      </c>
      <c r="AO925" s="17"/>
      <c r="AP925" s="17">
        <v>0.36934927355972802</v>
      </c>
      <c r="AQ925" s="17">
        <v>0.434569951740163</v>
      </c>
      <c r="AR925" s="17">
        <v>0.45160715552186897</v>
      </c>
      <c r="AS925" s="17"/>
      <c r="AT925" s="17">
        <v>0.41472501665716099</v>
      </c>
      <c r="AU925" s="17">
        <v>0.36820786445374498</v>
      </c>
      <c r="AV925" s="17"/>
      <c r="AW925" s="17">
        <v>0.46790562484867398</v>
      </c>
      <c r="AX925" s="17">
        <v>0.377201723811251</v>
      </c>
    </row>
    <row r="926" spans="2:50" x14ac:dyDescent="0.35">
      <c r="B926" t="s">
        <v>389</v>
      </c>
      <c r="C926" s="17">
        <v>0.18658484233120101</v>
      </c>
      <c r="D926" s="17">
        <v>0.219449311905138</v>
      </c>
      <c r="E926" s="17">
        <v>0.15659933908600199</v>
      </c>
      <c r="F926" s="17"/>
      <c r="G926" s="17">
        <v>0.28354895610633302</v>
      </c>
      <c r="H926" s="17">
        <v>0.19403869637858001</v>
      </c>
      <c r="I926" s="17">
        <v>0.17333113543168199</v>
      </c>
      <c r="J926" s="17">
        <v>0.17040162280902199</v>
      </c>
      <c r="K926" s="17">
        <v>0.17412895486067201</v>
      </c>
      <c r="L926" s="17">
        <v>0.16711666009059001</v>
      </c>
      <c r="M926" s="17"/>
      <c r="N926" s="17">
        <v>0.222455092795596</v>
      </c>
      <c r="O926" s="17">
        <v>0.15920141842882299</v>
      </c>
      <c r="P926" s="17">
        <v>0.17552205088735801</v>
      </c>
      <c r="Q926" s="17">
        <v>0.18829463280244199</v>
      </c>
      <c r="R926" s="17"/>
      <c r="S926" s="17">
        <v>0.27474377759466101</v>
      </c>
      <c r="T926" s="17">
        <v>0.16030666812466399</v>
      </c>
      <c r="U926" s="17">
        <v>0.13325692641214401</v>
      </c>
      <c r="V926" s="17">
        <v>0.178237201032411</v>
      </c>
      <c r="W926" s="17">
        <v>0.25940586039957803</v>
      </c>
      <c r="X926" s="17">
        <v>0.147089277552297</v>
      </c>
      <c r="Y926" s="17">
        <v>0.16931174993310799</v>
      </c>
      <c r="Z926" s="17">
        <v>0.142067578451048</v>
      </c>
      <c r="AA926" s="17">
        <v>0.17544801473775401</v>
      </c>
      <c r="AB926" s="17" t="s">
        <v>74</v>
      </c>
      <c r="AC926" s="17" t="s">
        <v>74</v>
      </c>
      <c r="AD926" s="17" t="s">
        <v>74</v>
      </c>
      <c r="AE926" s="17"/>
      <c r="AF926" s="17">
        <v>0.15201343115559199</v>
      </c>
      <c r="AG926" s="17">
        <v>0.18172909254691999</v>
      </c>
      <c r="AH926" s="17">
        <v>0.25449742628442401</v>
      </c>
      <c r="AI926" s="17"/>
      <c r="AJ926" s="17">
        <v>0.17795016980228501</v>
      </c>
      <c r="AK926" s="17">
        <v>0.18113851502808601</v>
      </c>
      <c r="AL926" s="17">
        <v>0.21270953006656401</v>
      </c>
      <c r="AM926" s="17">
        <v>0.141934180018714</v>
      </c>
      <c r="AN926" s="17">
        <v>0.19908989491972201</v>
      </c>
      <c r="AO926" s="17"/>
      <c r="AP926" s="17">
        <v>0.17881180136421501</v>
      </c>
      <c r="AQ926" s="17">
        <v>0.200031312059431</v>
      </c>
      <c r="AR926" s="17">
        <v>0.18681321437229101</v>
      </c>
      <c r="AS926" s="17"/>
      <c r="AT926" s="17">
        <v>0.171373267909879</v>
      </c>
      <c r="AU926" s="17">
        <v>0.21672191313150199</v>
      </c>
      <c r="AV926" s="17"/>
      <c r="AW926" s="17">
        <v>0.17348433552444301</v>
      </c>
      <c r="AX926" s="17">
        <v>0.190738434882092</v>
      </c>
    </row>
    <row r="927" spans="2:50" x14ac:dyDescent="0.35">
      <c r="B927" t="s">
        <v>390</v>
      </c>
      <c r="C927" s="17">
        <v>0.17004766497110399</v>
      </c>
      <c r="D927" s="17">
        <v>0.125314701761221</v>
      </c>
      <c r="E927" s="17">
        <v>0.20865288174904201</v>
      </c>
      <c r="F927" s="17"/>
      <c r="G927" s="17">
        <v>0.18778499590659101</v>
      </c>
      <c r="H927" s="17">
        <v>0.19913973101743199</v>
      </c>
      <c r="I927" s="17">
        <v>0.18783041127574099</v>
      </c>
      <c r="J927" s="17">
        <v>0.17668960258420099</v>
      </c>
      <c r="K927" s="17">
        <v>0.125155994973003</v>
      </c>
      <c r="L927" s="17">
        <v>0.15437641969985</v>
      </c>
      <c r="M927" s="17"/>
      <c r="N927" s="17">
        <v>0.128421403700861</v>
      </c>
      <c r="O927" s="17">
        <v>0.21616717272143601</v>
      </c>
      <c r="P927" s="17">
        <v>0.140931793150783</v>
      </c>
      <c r="Q927" s="17">
        <v>0.19066090318065601</v>
      </c>
      <c r="R927" s="17"/>
      <c r="S927" s="17">
        <v>0.157906840731736</v>
      </c>
      <c r="T927" s="17">
        <v>0.20141744267096701</v>
      </c>
      <c r="U927" s="17">
        <v>0.18135715487301901</v>
      </c>
      <c r="V927" s="17">
        <v>0.23389821628683</v>
      </c>
      <c r="W927" s="17">
        <v>0.15510791005510999</v>
      </c>
      <c r="X927" s="17">
        <v>0.15528351037660101</v>
      </c>
      <c r="Y927" s="17">
        <v>0.144907982706134</v>
      </c>
      <c r="Z927" s="17">
        <v>0.1490629590451</v>
      </c>
      <c r="AA927" s="17">
        <v>0.13112706236582899</v>
      </c>
      <c r="AB927" s="17" t="s">
        <v>74</v>
      </c>
      <c r="AC927" s="17" t="s">
        <v>74</v>
      </c>
      <c r="AD927" s="17" t="s">
        <v>74</v>
      </c>
      <c r="AE927" s="17"/>
      <c r="AF927" s="17">
        <v>0.15176419328322299</v>
      </c>
      <c r="AG927" s="17">
        <v>0.19019253871178299</v>
      </c>
      <c r="AH927" s="17">
        <v>0.18961809596094001</v>
      </c>
      <c r="AI927" s="17"/>
      <c r="AJ927" s="17">
        <v>0.141426712579728</v>
      </c>
      <c r="AK927" s="17">
        <v>0.22696059521985401</v>
      </c>
      <c r="AL927" s="17">
        <v>0.14466380116274499</v>
      </c>
      <c r="AM927" s="17">
        <v>0.14349866083693999</v>
      </c>
      <c r="AN927" s="17">
        <v>0.15458491032726901</v>
      </c>
      <c r="AO927" s="17"/>
      <c r="AP927" s="17">
        <v>0.147616419042533</v>
      </c>
      <c r="AQ927" s="17">
        <v>0.198922114861286</v>
      </c>
      <c r="AR927" s="17">
        <v>0.16218101983235</v>
      </c>
      <c r="AS927" s="17"/>
      <c r="AT927" s="17">
        <v>0.17356604464401401</v>
      </c>
      <c r="AU927" s="17">
        <v>0.16113309665119399</v>
      </c>
      <c r="AV927" s="17"/>
      <c r="AW927" s="17">
        <v>0.15731057696890499</v>
      </c>
      <c r="AX927" s="17">
        <v>0.17408603345763299</v>
      </c>
    </row>
    <row r="928" spans="2:50" x14ac:dyDescent="0.35">
      <c r="B928" t="s">
        <v>391</v>
      </c>
      <c r="C928" s="17">
        <v>9.0908192248174997E-3</v>
      </c>
      <c r="D928" s="17">
        <v>1.4756454787555899E-2</v>
      </c>
      <c r="E928" s="17">
        <v>3.83299902172344E-3</v>
      </c>
      <c r="F928" s="17"/>
      <c r="G928" s="17">
        <v>0</v>
      </c>
      <c r="H928" s="17">
        <v>2.3512896674626999E-2</v>
      </c>
      <c r="I928" s="17">
        <v>0</v>
      </c>
      <c r="J928" s="17">
        <v>0</v>
      </c>
      <c r="K928" s="17">
        <v>1.9546005947288801E-2</v>
      </c>
      <c r="L928" s="17">
        <v>8.4621358443961996E-3</v>
      </c>
      <c r="M928" s="17"/>
      <c r="N928" s="17">
        <v>1.23187448120797E-2</v>
      </c>
      <c r="O928" s="17">
        <v>4.7074673461253904E-3</v>
      </c>
      <c r="P928" s="17">
        <v>6.1205695774511201E-3</v>
      </c>
      <c r="Q928" s="17">
        <v>1.28725042880437E-2</v>
      </c>
      <c r="R928" s="17"/>
      <c r="S928" s="17">
        <v>0</v>
      </c>
      <c r="T928" s="17">
        <v>5.5482814686309096E-3</v>
      </c>
      <c r="U928" s="17">
        <v>2.2704472172257101E-2</v>
      </c>
      <c r="V928" s="17">
        <v>1.1065641055111E-2</v>
      </c>
      <c r="W928" s="17">
        <v>0</v>
      </c>
      <c r="X928" s="17">
        <v>2.1112788262465199E-2</v>
      </c>
      <c r="Y928" s="17">
        <v>1.4572254454582699E-2</v>
      </c>
      <c r="Z928" s="17">
        <v>0</v>
      </c>
      <c r="AA928" s="17">
        <v>7.6889016224002396E-3</v>
      </c>
      <c r="AB928" s="17" t="s">
        <v>74</v>
      </c>
      <c r="AC928" s="17" t="s">
        <v>74</v>
      </c>
      <c r="AD928" s="17" t="s">
        <v>74</v>
      </c>
      <c r="AE928" s="17"/>
      <c r="AF928" s="17">
        <v>1.35263936147677E-2</v>
      </c>
      <c r="AG928" s="17">
        <v>5.4478730842048096E-3</v>
      </c>
      <c r="AH928" s="17">
        <v>0</v>
      </c>
      <c r="AI928" s="17"/>
      <c r="AJ928" s="17">
        <v>1.6310265749829699E-2</v>
      </c>
      <c r="AK928" s="17">
        <v>0</v>
      </c>
      <c r="AL928" s="17">
        <v>0</v>
      </c>
      <c r="AM928" s="17">
        <v>0</v>
      </c>
      <c r="AN928" s="17">
        <v>6.7064347710078199E-3</v>
      </c>
      <c r="AO928" s="17"/>
      <c r="AP928" s="17">
        <v>1.8900223406743601E-2</v>
      </c>
      <c r="AQ928" s="17">
        <v>3.8831944988494999E-3</v>
      </c>
      <c r="AR928" s="17">
        <v>1.3759160061674601E-2</v>
      </c>
      <c r="AS928" s="17"/>
      <c r="AT928" s="17">
        <v>4.6191988593961598E-3</v>
      </c>
      <c r="AU928" s="17">
        <v>1.85016530738474E-2</v>
      </c>
      <c r="AV928" s="17"/>
      <c r="AW928" s="17">
        <v>9.2158705254635192E-3</v>
      </c>
      <c r="AX928" s="17">
        <v>9.0511709762035996E-3</v>
      </c>
    </row>
    <row r="929" spans="2:50" x14ac:dyDescent="0.35">
      <c r="B929" t="s">
        <v>70</v>
      </c>
      <c r="C929" s="17">
        <v>6.6269387132307497E-2</v>
      </c>
      <c r="D929" s="17">
        <v>7.6916353405348498E-2</v>
      </c>
      <c r="E929" s="17">
        <v>5.6577437913863597E-2</v>
      </c>
      <c r="F929" s="17"/>
      <c r="G929" s="17">
        <v>5.1512604329589998E-2</v>
      </c>
      <c r="H929" s="17">
        <v>5.0702348724613898E-2</v>
      </c>
      <c r="I929" s="17">
        <v>5.0871109991341097E-2</v>
      </c>
      <c r="J929" s="17">
        <v>7.3173616597466795E-2</v>
      </c>
      <c r="K929" s="17">
        <v>7.1572262840743403E-2</v>
      </c>
      <c r="L929" s="17">
        <v>8.6422100567061705E-2</v>
      </c>
      <c r="M929" s="17"/>
      <c r="N929" s="17">
        <v>6.9301449875450005E-2</v>
      </c>
      <c r="O929" s="17">
        <v>5.78217449711644E-2</v>
      </c>
      <c r="P929" s="17">
        <v>5.2571890593435103E-2</v>
      </c>
      <c r="Q929" s="17">
        <v>8.0907010492682702E-2</v>
      </c>
      <c r="R929" s="17"/>
      <c r="S929" s="17">
        <v>4.9519614353848301E-2</v>
      </c>
      <c r="T929" s="17">
        <v>7.7214936440267404E-2</v>
      </c>
      <c r="U929" s="17">
        <v>6.7014724450806307E-2</v>
      </c>
      <c r="V929" s="17">
        <v>9.5528669740494301E-2</v>
      </c>
      <c r="W929" s="17">
        <v>4.1188076333623598E-2</v>
      </c>
      <c r="X929" s="17">
        <v>6.7853230826199998E-2</v>
      </c>
      <c r="Y929" s="17">
        <v>6.4654581358010901E-2</v>
      </c>
      <c r="Z929" s="17">
        <v>1.9860922080978699E-2</v>
      </c>
      <c r="AA929" s="17">
        <v>8.1339227086840493E-2</v>
      </c>
      <c r="AB929" s="17" t="s">
        <v>74</v>
      </c>
      <c r="AC929" s="17" t="s">
        <v>74</v>
      </c>
      <c r="AD929" s="17" t="s">
        <v>74</v>
      </c>
      <c r="AE929" s="17"/>
      <c r="AF929" s="17">
        <v>7.1555920791702102E-2</v>
      </c>
      <c r="AG929" s="17">
        <v>6.45563289779542E-2</v>
      </c>
      <c r="AH929" s="17">
        <v>5.56330422354923E-2</v>
      </c>
      <c r="AI929" s="17"/>
      <c r="AJ929" s="17">
        <v>5.7768698344628999E-2</v>
      </c>
      <c r="AK929" s="17">
        <v>5.7090383472010099E-2</v>
      </c>
      <c r="AL929" s="17">
        <v>9.4390884318285795E-2</v>
      </c>
      <c r="AM929" s="17">
        <v>0.181577917016392</v>
      </c>
      <c r="AN929" s="17">
        <v>6.7957419523660204E-2</v>
      </c>
      <c r="AO929" s="17"/>
      <c r="AP929" s="17">
        <v>4.8650320071835902E-2</v>
      </c>
      <c r="AQ929" s="17">
        <v>4.95062315863865E-2</v>
      </c>
      <c r="AR929" s="17">
        <v>4.49346740081411E-2</v>
      </c>
      <c r="AS929" s="17"/>
      <c r="AT929" s="17">
        <v>5.4380135706934701E-2</v>
      </c>
      <c r="AU929" s="17">
        <v>9.1504844379764194E-2</v>
      </c>
      <c r="AV929" s="17"/>
      <c r="AW929" s="17">
        <v>6.10757707762331E-2</v>
      </c>
      <c r="AX929" s="17">
        <v>6.7916053671776597E-2</v>
      </c>
    </row>
    <row r="930" spans="2:50" x14ac:dyDescent="0.35">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row>
    <row r="931" spans="2:50" x14ac:dyDescent="0.35">
      <c r="B931" s="6" t="s">
        <v>398</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row>
    <row r="932" spans="2:50" x14ac:dyDescent="0.35">
      <c r="B932" s="24" t="s">
        <v>76</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row>
    <row r="933" spans="2:50" x14ac:dyDescent="0.35">
      <c r="B933" t="s">
        <v>387</v>
      </c>
      <c r="C933" s="17">
        <v>3.7132583861012897E-2</v>
      </c>
      <c r="D933" s="17">
        <v>3.8777130628416402E-2</v>
      </c>
      <c r="E933" s="17">
        <v>3.5738707144580502E-2</v>
      </c>
      <c r="F933" s="17"/>
      <c r="G933" s="17">
        <v>6.4241562924803501E-3</v>
      </c>
      <c r="H933" s="17">
        <v>5.4261786880095399E-2</v>
      </c>
      <c r="I933" s="17">
        <v>5.5880415532952997E-2</v>
      </c>
      <c r="J933" s="17">
        <v>2.8845841092148199E-2</v>
      </c>
      <c r="K933" s="17">
        <v>3.5385168499273298E-2</v>
      </c>
      <c r="L933" s="17">
        <v>3.2451798021602397E-2</v>
      </c>
      <c r="M933" s="17"/>
      <c r="N933" s="17">
        <v>2.96455150295734E-2</v>
      </c>
      <c r="O933" s="17">
        <v>2.65185005430826E-2</v>
      </c>
      <c r="P933" s="17">
        <v>5.2247096274240797E-2</v>
      </c>
      <c r="Q933" s="17">
        <v>4.3364178732281197E-2</v>
      </c>
      <c r="R933" s="17"/>
      <c r="S933" s="17">
        <v>4.9052454546631201E-2</v>
      </c>
      <c r="T933" s="17">
        <v>3.3440016416327698E-2</v>
      </c>
      <c r="U933" s="17">
        <v>9.0856722007564596E-3</v>
      </c>
      <c r="V933" s="17">
        <v>4.7253238032652599E-2</v>
      </c>
      <c r="W933" s="17">
        <v>1.05982098948454E-2</v>
      </c>
      <c r="X933" s="17">
        <v>7.4165371647515799E-2</v>
      </c>
      <c r="Y933" s="17">
        <v>3.9172040203125098E-2</v>
      </c>
      <c r="Z933" s="17">
        <v>1.3567954191557E-2</v>
      </c>
      <c r="AA933" s="17">
        <v>3.5813628635276901E-2</v>
      </c>
      <c r="AB933" s="17" t="s">
        <v>74</v>
      </c>
      <c r="AC933" s="17" t="s">
        <v>74</v>
      </c>
      <c r="AD933" s="17" t="s">
        <v>74</v>
      </c>
      <c r="AE933" s="17"/>
      <c r="AF933" s="17">
        <v>5.4580143284779899E-2</v>
      </c>
      <c r="AG933" s="17">
        <v>2.0439485138173299E-2</v>
      </c>
      <c r="AH933" s="17">
        <v>5.1106319072807001E-2</v>
      </c>
      <c r="AI933" s="17"/>
      <c r="AJ933" s="17">
        <v>4.5258476305217198E-2</v>
      </c>
      <c r="AK933" s="17">
        <v>3.2779178614560998E-2</v>
      </c>
      <c r="AL933" s="17">
        <v>0</v>
      </c>
      <c r="AM933" s="17">
        <v>0</v>
      </c>
      <c r="AN933" s="17">
        <v>4.5139347231974603E-2</v>
      </c>
      <c r="AO933" s="17"/>
      <c r="AP933" s="17">
        <v>6.0622030635618301E-2</v>
      </c>
      <c r="AQ933" s="17">
        <v>2.87066136277636E-2</v>
      </c>
      <c r="AR933" s="17">
        <v>3.5839225339947503E-2</v>
      </c>
      <c r="AS933" s="17"/>
      <c r="AT933" s="17">
        <v>3.9314177943298299E-2</v>
      </c>
      <c r="AU933" s="17">
        <v>3.27522809132305E-2</v>
      </c>
      <c r="AV933" s="17"/>
      <c r="AW933" s="17">
        <v>4.3695302355093203E-2</v>
      </c>
      <c r="AX933" s="17">
        <v>3.5051835455421301E-2</v>
      </c>
    </row>
    <row r="934" spans="2:50" x14ac:dyDescent="0.35">
      <c r="B934" t="s">
        <v>388</v>
      </c>
      <c r="C934" s="17">
        <v>0.15374165948831101</v>
      </c>
      <c r="D934" s="17">
        <v>0.17179827148169599</v>
      </c>
      <c r="E934" s="17">
        <v>0.137463299777218</v>
      </c>
      <c r="F934" s="17"/>
      <c r="G934" s="17">
        <v>8.6070481869165105E-2</v>
      </c>
      <c r="H934" s="17">
        <v>0.16154334809940701</v>
      </c>
      <c r="I934" s="17">
        <v>0.15728207103945499</v>
      </c>
      <c r="J934" s="17">
        <v>0.116169597203389</v>
      </c>
      <c r="K934" s="17">
        <v>0.19930370448751999</v>
      </c>
      <c r="L934" s="17">
        <v>0.171807281867463</v>
      </c>
      <c r="M934" s="17"/>
      <c r="N934" s="17">
        <v>0.14721349874495901</v>
      </c>
      <c r="O934" s="17">
        <v>0.12692117531674199</v>
      </c>
      <c r="P934" s="17">
        <v>0.20309831797027</v>
      </c>
      <c r="Q934" s="17">
        <v>0.147085633235056</v>
      </c>
      <c r="R934" s="17"/>
      <c r="S934" s="17">
        <v>0.153628107939147</v>
      </c>
      <c r="T934" s="17">
        <v>0.15395914545167899</v>
      </c>
      <c r="U934" s="17">
        <v>0.16737602536130999</v>
      </c>
      <c r="V934" s="17">
        <v>0.12498615353569401</v>
      </c>
      <c r="W934" s="17">
        <v>0.122125302643562</v>
      </c>
      <c r="X934" s="17">
        <v>0.12321602600996</v>
      </c>
      <c r="Y934" s="17">
        <v>0.12682824172137599</v>
      </c>
      <c r="Z934" s="17">
        <v>0.209507049545613</v>
      </c>
      <c r="AA934" s="17">
        <v>0.212391810860771</v>
      </c>
      <c r="AB934" s="17" t="s">
        <v>74</v>
      </c>
      <c r="AC934" s="17" t="s">
        <v>74</v>
      </c>
      <c r="AD934" s="17" t="s">
        <v>74</v>
      </c>
      <c r="AE934" s="17"/>
      <c r="AF934" s="17">
        <v>0.194816420855869</v>
      </c>
      <c r="AG934" s="17">
        <v>0.14951201733154401</v>
      </c>
      <c r="AH934" s="17">
        <v>9.3190358438523593E-2</v>
      </c>
      <c r="AI934" s="17"/>
      <c r="AJ934" s="17">
        <v>0.20335396726952801</v>
      </c>
      <c r="AK934" s="17">
        <v>0.136631856942971</v>
      </c>
      <c r="AL934" s="17">
        <v>0.14172766238017501</v>
      </c>
      <c r="AM934" s="17">
        <v>0.18321773820574899</v>
      </c>
      <c r="AN934" s="17">
        <v>7.4332144068736103E-2</v>
      </c>
      <c r="AO934" s="17"/>
      <c r="AP934" s="17">
        <v>0.21362331349375299</v>
      </c>
      <c r="AQ934" s="17">
        <v>0.131453467973388</v>
      </c>
      <c r="AR934" s="17">
        <v>0.16642436646256101</v>
      </c>
      <c r="AS934" s="17"/>
      <c r="AT934" s="17">
        <v>0.16420049159139299</v>
      </c>
      <c r="AU934" s="17">
        <v>0.132618708720569</v>
      </c>
      <c r="AV934" s="17"/>
      <c r="AW934" s="17">
        <v>0.113059767250743</v>
      </c>
      <c r="AX934" s="17">
        <v>0.16664009212504899</v>
      </c>
    </row>
    <row r="935" spans="2:50" x14ac:dyDescent="0.35">
      <c r="B935" t="s">
        <v>389</v>
      </c>
      <c r="C935" s="17">
        <v>0.56446442738948899</v>
      </c>
      <c r="D935" s="17">
        <v>0.577761290524196</v>
      </c>
      <c r="E935" s="17">
        <v>0.55420775071875705</v>
      </c>
      <c r="F935" s="17"/>
      <c r="G935" s="17">
        <v>0.54115909461262401</v>
      </c>
      <c r="H935" s="17">
        <v>0.43176777132484701</v>
      </c>
      <c r="I935" s="17">
        <v>0.53784591885040001</v>
      </c>
      <c r="J935" s="17">
        <v>0.62645242150106095</v>
      </c>
      <c r="K935" s="17">
        <v>0.56970842166707203</v>
      </c>
      <c r="L935" s="17">
        <v>0.64187417438299899</v>
      </c>
      <c r="M935" s="17"/>
      <c r="N935" s="17">
        <v>0.57860607588476598</v>
      </c>
      <c r="O935" s="17">
        <v>0.57641981425279998</v>
      </c>
      <c r="P935" s="17">
        <v>0.54150370590002495</v>
      </c>
      <c r="Q935" s="17">
        <v>0.55942128988128303</v>
      </c>
      <c r="R935" s="17"/>
      <c r="S935" s="17">
        <v>0.54348602340228602</v>
      </c>
      <c r="T935" s="17">
        <v>0.54057254868039395</v>
      </c>
      <c r="U935" s="17">
        <v>0.56735683529417302</v>
      </c>
      <c r="V935" s="17">
        <v>0.64406804147229202</v>
      </c>
      <c r="W935" s="17">
        <v>0.61841091767063805</v>
      </c>
      <c r="X935" s="17">
        <v>0.52754471461326002</v>
      </c>
      <c r="Y935" s="17">
        <v>0.64048060438702203</v>
      </c>
      <c r="Z935" s="17">
        <v>0.58072505565160004</v>
      </c>
      <c r="AA935" s="17">
        <v>0.48045481652230698</v>
      </c>
      <c r="AB935" s="17" t="s">
        <v>74</v>
      </c>
      <c r="AC935" s="17" t="s">
        <v>74</v>
      </c>
      <c r="AD935" s="17" t="s">
        <v>74</v>
      </c>
      <c r="AE935" s="17"/>
      <c r="AF935" s="17">
        <v>0.570202219859826</v>
      </c>
      <c r="AG935" s="17">
        <v>0.55562199998179795</v>
      </c>
      <c r="AH935" s="17">
        <v>0.58530207755478103</v>
      </c>
      <c r="AI935" s="17"/>
      <c r="AJ935" s="17">
        <v>0.58855201589857897</v>
      </c>
      <c r="AK935" s="17">
        <v>0.49019663333192898</v>
      </c>
      <c r="AL935" s="17">
        <v>0.62160855017845895</v>
      </c>
      <c r="AM935" s="17">
        <v>0.59202553686920201</v>
      </c>
      <c r="AN935" s="17">
        <v>0.61150260519342703</v>
      </c>
      <c r="AO935" s="17"/>
      <c r="AP935" s="17">
        <v>0.58041919573864498</v>
      </c>
      <c r="AQ935" s="17">
        <v>0.54278340198421504</v>
      </c>
      <c r="AR935" s="17">
        <v>0.52688540843671605</v>
      </c>
      <c r="AS935" s="17"/>
      <c r="AT935" s="17">
        <v>0.57576513667717799</v>
      </c>
      <c r="AU935" s="17">
        <v>0.54366334775644598</v>
      </c>
      <c r="AV935" s="17"/>
      <c r="AW935" s="17">
        <v>0.58952060209734303</v>
      </c>
      <c r="AX935" s="17">
        <v>0.55652022018014202</v>
      </c>
    </row>
    <row r="936" spans="2:50" x14ac:dyDescent="0.35">
      <c r="B936" t="s">
        <v>390</v>
      </c>
      <c r="C936" s="17">
        <v>0.20284025552224899</v>
      </c>
      <c r="D936" s="17">
        <v>0.15765865813059801</v>
      </c>
      <c r="E936" s="17">
        <v>0.24199034442335701</v>
      </c>
      <c r="F936" s="17"/>
      <c r="G936" s="17">
        <v>0.32556489315826698</v>
      </c>
      <c r="H936" s="17">
        <v>0.28900542664448298</v>
      </c>
      <c r="I936" s="17">
        <v>0.212299186614783</v>
      </c>
      <c r="J936" s="17">
        <v>0.19747366799545599</v>
      </c>
      <c r="K936" s="17">
        <v>0.14690333576084699</v>
      </c>
      <c r="L936" s="17">
        <v>0.120636471842839</v>
      </c>
      <c r="M936" s="17"/>
      <c r="N936" s="17">
        <v>0.19817194173358399</v>
      </c>
      <c r="O936" s="17">
        <v>0.24225659972070701</v>
      </c>
      <c r="P936" s="17">
        <v>0.16379258599854701</v>
      </c>
      <c r="Q936" s="17">
        <v>0.199752013508118</v>
      </c>
      <c r="R936" s="17"/>
      <c r="S936" s="17">
        <v>0.20950613014415501</v>
      </c>
      <c r="T936" s="17">
        <v>0.22741510457375999</v>
      </c>
      <c r="U936" s="17">
        <v>0.24041647596827101</v>
      </c>
      <c r="V936" s="17">
        <v>0.15032778781845299</v>
      </c>
      <c r="W936" s="17">
        <v>0.23778751783639801</v>
      </c>
      <c r="X936" s="17">
        <v>0.20681439963086701</v>
      </c>
      <c r="Y936" s="17">
        <v>0.13304823333429699</v>
      </c>
      <c r="Z936" s="17">
        <v>0.142401576677014</v>
      </c>
      <c r="AA936" s="17">
        <v>0.22791144013333101</v>
      </c>
      <c r="AB936" s="17" t="s">
        <v>74</v>
      </c>
      <c r="AC936" s="17" t="s">
        <v>74</v>
      </c>
      <c r="AD936" s="17" t="s">
        <v>74</v>
      </c>
      <c r="AE936" s="17"/>
      <c r="AF936" s="17">
        <v>0.140183182431276</v>
      </c>
      <c r="AG936" s="17">
        <v>0.234280853310675</v>
      </c>
      <c r="AH936" s="17">
        <v>0.22104284066945801</v>
      </c>
      <c r="AI936" s="17"/>
      <c r="AJ936" s="17">
        <v>0.14821050061655699</v>
      </c>
      <c r="AK936" s="17">
        <v>0.29384233230078699</v>
      </c>
      <c r="AL936" s="17">
        <v>0.18017915167524101</v>
      </c>
      <c r="AM936" s="17">
        <v>0.14141906995522399</v>
      </c>
      <c r="AN936" s="17">
        <v>0.20304615332395401</v>
      </c>
      <c r="AO936" s="17"/>
      <c r="AP936" s="17">
        <v>0.126527927951994</v>
      </c>
      <c r="AQ936" s="17">
        <v>0.25789608002591402</v>
      </c>
      <c r="AR936" s="17">
        <v>0.23102706686227101</v>
      </c>
      <c r="AS936" s="17"/>
      <c r="AT936" s="17">
        <v>0.18846341037827</v>
      </c>
      <c r="AU936" s="17">
        <v>0.228902286796907</v>
      </c>
      <c r="AV936" s="17"/>
      <c r="AW936" s="17">
        <v>0.20141747238003399</v>
      </c>
      <c r="AX936" s="17">
        <v>0.203291357265732</v>
      </c>
    </row>
    <row r="937" spans="2:50" x14ac:dyDescent="0.35">
      <c r="B937" t="s">
        <v>391</v>
      </c>
      <c r="C937" s="17">
        <v>8.1966197459102594E-3</v>
      </c>
      <c r="D937" s="17">
        <v>9.30949563304816E-3</v>
      </c>
      <c r="E937" s="17">
        <v>7.1884372624372002E-3</v>
      </c>
      <c r="F937" s="17"/>
      <c r="G937" s="17">
        <v>6.8896809766778901E-3</v>
      </c>
      <c r="H937" s="17">
        <v>2.3172332643903101E-2</v>
      </c>
      <c r="I937" s="17">
        <v>5.64304330549478E-3</v>
      </c>
      <c r="J937" s="17">
        <v>0</v>
      </c>
      <c r="K937" s="17">
        <v>5.6529369533687701E-3</v>
      </c>
      <c r="L937" s="17">
        <v>7.3240669548626002E-3</v>
      </c>
      <c r="M937" s="17"/>
      <c r="N937" s="17">
        <v>3.35764790591575E-3</v>
      </c>
      <c r="O937" s="17">
        <v>7.9598472725424703E-3</v>
      </c>
      <c r="P937" s="17">
        <v>1.11022240652838E-2</v>
      </c>
      <c r="Q937" s="17">
        <v>1.11950732730677E-2</v>
      </c>
      <c r="R937" s="17"/>
      <c r="S937" s="17">
        <v>0</v>
      </c>
      <c r="T937" s="17">
        <v>1.5321426406014801E-2</v>
      </c>
      <c r="U937" s="17">
        <v>8.2596138341535005E-3</v>
      </c>
      <c r="V937" s="17">
        <v>0</v>
      </c>
      <c r="W937" s="17">
        <v>0</v>
      </c>
      <c r="X937" s="17">
        <v>1.9613826999973698E-2</v>
      </c>
      <c r="Y937" s="17">
        <v>9.42837261229495E-3</v>
      </c>
      <c r="Z937" s="17">
        <v>0</v>
      </c>
      <c r="AA937" s="17">
        <v>1.4406733213854399E-2</v>
      </c>
      <c r="AB937" s="17" t="s">
        <v>74</v>
      </c>
      <c r="AC937" s="17" t="s">
        <v>74</v>
      </c>
      <c r="AD937" s="17" t="s">
        <v>74</v>
      </c>
      <c r="AE937" s="17"/>
      <c r="AF937" s="17">
        <v>7.0952084999342004E-3</v>
      </c>
      <c r="AG937" s="17">
        <v>6.4010077416805202E-3</v>
      </c>
      <c r="AH937" s="17">
        <v>2.35872423451472E-2</v>
      </c>
      <c r="AI937" s="17"/>
      <c r="AJ937" s="17">
        <v>2.01081340849474E-3</v>
      </c>
      <c r="AK937" s="17">
        <v>7.7427874938002404E-3</v>
      </c>
      <c r="AL937" s="17">
        <v>1.00211743709567E-2</v>
      </c>
      <c r="AM937" s="17">
        <v>0</v>
      </c>
      <c r="AN937" s="17">
        <v>3.3946265495885697E-2</v>
      </c>
      <c r="AO937" s="17"/>
      <c r="AP937" s="17">
        <v>3.6127005069833901E-3</v>
      </c>
      <c r="AQ937" s="17">
        <v>5.5930058520115697E-3</v>
      </c>
      <c r="AR937" s="17">
        <v>9.9425252332593292E-3</v>
      </c>
      <c r="AS937" s="17"/>
      <c r="AT937" s="17">
        <v>7.0053803037777897E-3</v>
      </c>
      <c r="AU937" s="17">
        <v>1.0732980436029301E-2</v>
      </c>
      <c r="AV937" s="17"/>
      <c r="AW937" s="17">
        <v>1.2407543687626201E-2</v>
      </c>
      <c r="AX937" s="17">
        <v>6.8615216024051897E-3</v>
      </c>
    </row>
    <row r="938" spans="2:50" x14ac:dyDescent="0.35">
      <c r="B938" t="s">
        <v>70</v>
      </c>
      <c r="C938" s="17">
        <v>3.36244539930277E-2</v>
      </c>
      <c r="D938" s="17">
        <v>4.4695153602045401E-2</v>
      </c>
      <c r="E938" s="17">
        <v>2.3411460673649499E-2</v>
      </c>
      <c r="F938" s="17"/>
      <c r="G938" s="17">
        <v>3.3891693090785498E-2</v>
      </c>
      <c r="H938" s="17">
        <v>4.0249334407263998E-2</v>
      </c>
      <c r="I938" s="17">
        <v>3.1049364656914401E-2</v>
      </c>
      <c r="J938" s="17">
        <v>3.1058472207945598E-2</v>
      </c>
      <c r="K938" s="17">
        <v>4.3046432631918E-2</v>
      </c>
      <c r="L938" s="17">
        <v>2.5906206930234401E-2</v>
      </c>
      <c r="M938" s="17"/>
      <c r="N938" s="17">
        <v>4.3005320701201499E-2</v>
      </c>
      <c r="O938" s="17">
        <v>1.9924062894125901E-2</v>
      </c>
      <c r="P938" s="17">
        <v>2.8256069791632799E-2</v>
      </c>
      <c r="Q938" s="17">
        <v>3.9181811370192998E-2</v>
      </c>
      <c r="R938" s="17"/>
      <c r="S938" s="17">
        <v>4.43272839677816E-2</v>
      </c>
      <c r="T938" s="17">
        <v>2.9291758471825802E-2</v>
      </c>
      <c r="U938" s="17">
        <v>7.5053773413356999E-3</v>
      </c>
      <c r="V938" s="17">
        <v>3.3364779140908497E-2</v>
      </c>
      <c r="W938" s="17">
        <v>1.10780519545567E-2</v>
      </c>
      <c r="X938" s="17">
        <v>4.8645661098422603E-2</v>
      </c>
      <c r="Y938" s="17">
        <v>5.1042507741884201E-2</v>
      </c>
      <c r="Z938" s="17">
        <v>5.3798363934216199E-2</v>
      </c>
      <c r="AA938" s="17">
        <v>2.90215706344602E-2</v>
      </c>
      <c r="AB938" s="17" t="s">
        <v>74</v>
      </c>
      <c r="AC938" s="17" t="s">
        <v>74</v>
      </c>
      <c r="AD938" s="17" t="s">
        <v>74</v>
      </c>
      <c r="AE938" s="17"/>
      <c r="AF938" s="17">
        <v>3.31228250683148E-2</v>
      </c>
      <c r="AG938" s="17">
        <v>3.3744636496129597E-2</v>
      </c>
      <c r="AH938" s="17">
        <v>2.5771161919283199E-2</v>
      </c>
      <c r="AI938" s="17"/>
      <c r="AJ938" s="17">
        <v>1.26142265016236E-2</v>
      </c>
      <c r="AK938" s="17">
        <v>3.8807211315951599E-2</v>
      </c>
      <c r="AL938" s="17">
        <v>4.6463461395168798E-2</v>
      </c>
      <c r="AM938" s="17">
        <v>8.3337654969824607E-2</v>
      </c>
      <c r="AN938" s="17">
        <v>3.2033484686022899E-2</v>
      </c>
      <c r="AO938" s="17"/>
      <c r="AP938" s="17">
        <v>1.51948316730065E-2</v>
      </c>
      <c r="AQ938" s="17">
        <v>3.3567430536707403E-2</v>
      </c>
      <c r="AR938" s="17">
        <v>2.9881407665244698E-2</v>
      </c>
      <c r="AS938" s="17"/>
      <c r="AT938" s="17">
        <v>2.52514031060832E-2</v>
      </c>
      <c r="AU938" s="17">
        <v>5.1330395376817203E-2</v>
      </c>
      <c r="AV938" s="17"/>
      <c r="AW938" s="17">
        <v>3.9899312229160301E-2</v>
      </c>
      <c r="AX938" s="17">
        <v>3.1634973371251297E-2</v>
      </c>
    </row>
    <row r="939" spans="2:50" x14ac:dyDescent="0.35">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row>
    <row r="940" spans="2:50" x14ac:dyDescent="0.35">
      <c r="B940" s="6" t="s">
        <v>399</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row>
    <row r="941" spans="2:50" x14ac:dyDescent="0.35">
      <c r="B941" s="24" t="s">
        <v>76</v>
      </c>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row>
    <row r="942" spans="2:50" x14ac:dyDescent="0.35">
      <c r="B942" t="s">
        <v>387</v>
      </c>
      <c r="C942" s="17">
        <v>2.71505710274807E-2</v>
      </c>
      <c r="D942" s="17">
        <v>1.7720293406880101E-2</v>
      </c>
      <c r="E942" s="17">
        <v>3.6064217144085503E-2</v>
      </c>
      <c r="F942" s="17"/>
      <c r="G942" s="17">
        <v>5.0960914250817203E-2</v>
      </c>
      <c r="H942" s="17">
        <v>3.4562256824024001E-2</v>
      </c>
      <c r="I942" s="17">
        <v>3.6205459945911803E-2</v>
      </c>
      <c r="J942" s="17">
        <v>2.95513890469414E-2</v>
      </c>
      <c r="K942" s="17">
        <v>1.41371158895347E-2</v>
      </c>
      <c r="L942" s="17">
        <v>1.1896645033666201E-2</v>
      </c>
      <c r="M942" s="17"/>
      <c r="N942" s="17">
        <v>2.5875824583181498E-2</v>
      </c>
      <c r="O942" s="17">
        <v>2.7950209626406399E-2</v>
      </c>
      <c r="P942" s="17">
        <v>2.0328524228570202E-2</v>
      </c>
      <c r="Q942" s="17">
        <v>3.39992800263978E-2</v>
      </c>
      <c r="R942" s="17"/>
      <c r="S942" s="17">
        <v>2.70866996298736E-2</v>
      </c>
      <c r="T942" s="17">
        <v>2.0823891099310599E-2</v>
      </c>
      <c r="U942" s="17">
        <v>9.5759061018318506E-3</v>
      </c>
      <c r="V942" s="17">
        <v>2.9738071155511699E-2</v>
      </c>
      <c r="W942" s="17">
        <v>9.0578537566229998E-3</v>
      </c>
      <c r="X942" s="17">
        <v>5.5673874208920102E-2</v>
      </c>
      <c r="Y942" s="17">
        <v>2.8047888367441001E-2</v>
      </c>
      <c r="Z942" s="17">
        <v>1.3567954191557E-2</v>
      </c>
      <c r="AA942" s="17">
        <v>4.0128694572540202E-2</v>
      </c>
      <c r="AB942" s="17" t="s">
        <v>74</v>
      </c>
      <c r="AC942" s="17" t="s">
        <v>74</v>
      </c>
      <c r="AD942" s="17" t="s">
        <v>74</v>
      </c>
      <c r="AE942" s="17"/>
      <c r="AF942" s="17">
        <v>3.10806814075325E-2</v>
      </c>
      <c r="AG942" s="17">
        <v>2.08555165511051E-2</v>
      </c>
      <c r="AH942" s="17">
        <v>6.2263522323822897E-3</v>
      </c>
      <c r="AI942" s="17"/>
      <c r="AJ942" s="17">
        <v>1.9288194793758599E-2</v>
      </c>
      <c r="AK942" s="17">
        <v>4.4737585110732302E-2</v>
      </c>
      <c r="AL942" s="17">
        <v>1.0618389046974401E-2</v>
      </c>
      <c r="AM942" s="17">
        <v>0</v>
      </c>
      <c r="AN942" s="17">
        <v>1.40612235022961E-2</v>
      </c>
      <c r="AO942" s="17"/>
      <c r="AP942" s="17">
        <v>2.2514982796735802E-2</v>
      </c>
      <c r="AQ942" s="17">
        <v>3.5957161533689198E-2</v>
      </c>
      <c r="AR942" s="17">
        <v>3.77637978887915E-2</v>
      </c>
      <c r="AS942" s="17"/>
      <c r="AT942" s="17">
        <v>2.7234179848938601E-2</v>
      </c>
      <c r="AU942" s="17">
        <v>2.7113299081015799E-2</v>
      </c>
      <c r="AV942" s="17"/>
      <c r="AW942" s="17">
        <v>3.1917673804778501E-2</v>
      </c>
      <c r="AX942" s="17">
        <v>2.5639133120750199E-2</v>
      </c>
    </row>
    <row r="943" spans="2:50" x14ac:dyDescent="0.35">
      <c r="B943" t="s">
        <v>388</v>
      </c>
      <c r="C943" s="17">
        <v>7.0890548286063004E-2</v>
      </c>
      <c r="D943" s="17">
        <v>7.4691933251649897E-2</v>
      </c>
      <c r="E943" s="17">
        <v>6.7611283059835797E-2</v>
      </c>
      <c r="F943" s="17"/>
      <c r="G943" s="17">
        <v>7.8342830259725701E-2</v>
      </c>
      <c r="H943" s="17">
        <v>0.120999458491929</v>
      </c>
      <c r="I943" s="17">
        <v>6.6004759507014205E-2</v>
      </c>
      <c r="J943" s="17">
        <v>4.94476888735274E-2</v>
      </c>
      <c r="K943" s="17">
        <v>7.7483114382022794E-2</v>
      </c>
      <c r="L943" s="17">
        <v>4.5480686224402302E-2</v>
      </c>
      <c r="M943" s="17"/>
      <c r="N943" s="17">
        <v>6.10653670341086E-2</v>
      </c>
      <c r="O943" s="17">
        <v>6.6339557749199404E-2</v>
      </c>
      <c r="P943" s="17">
        <v>0.10315521967041499</v>
      </c>
      <c r="Q943" s="17">
        <v>5.87183733587512E-2</v>
      </c>
      <c r="R943" s="17"/>
      <c r="S943" s="17">
        <v>0.10458553361115</v>
      </c>
      <c r="T943" s="17">
        <v>4.4544000451544601E-2</v>
      </c>
      <c r="U943" s="17">
        <v>7.6062000818025305E-2</v>
      </c>
      <c r="V943" s="17">
        <v>5.6869491764445203E-2</v>
      </c>
      <c r="W943" s="17">
        <v>1.9902556085988999E-2</v>
      </c>
      <c r="X943" s="17">
        <v>8.0247669262762403E-2</v>
      </c>
      <c r="Y943" s="17">
        <v>4.5569220377749499E-2</v>
      </c>
      <c r="Z943" s="17">
        <v>0.114306920556489</v>
      </c>
      <c r="AA943" s="17">
        <v>0.10023677913526299</v>
      </c>
      <c r="AB943" s="17" t="s">
        <v>74</v>
      </c>
      <c r="AC943" s="17" t="s">
        <v>74</v>
      </c>
      <c r="AD943" s="17" t="s">
        <v>74</v>
      </c>
      <c r="AE943" s="17"/>
      <c r="AF943" s="17">
        <v>8.5103669343797997E-2</v>
      </c>
      <c r="AG943" s="17">
        <v>6.5012828824036695E-2</v>
      </c>
      <c r="AH943" s="17">
        <v>6.3928303880956397E-2</v>
      </c>
      <c r="AI943" s="17"/>
      <c r="AJ943" s="17">
        <v>7.2055236954386398E-2</v>
      </c>
      <c r="AK943" s="17">
        <v>7.46115418172274E-2</v>
      </c>
      <c r="AL943" s="17">
        <v>7.5887940380963304E-2</v>
      </c>
      <c r="AM943" s="17">
        <v>6.7535115702916898E-2</v>
      </c>
      <c r="AN943" s="17">
        <v>5.29999136418077E-2</v>
      </c>
      <c r="AO943" s="17"/>
      <c r="AP943" s="17">
        <v>8.5252941686521103E-2</v>
      </c>
      <c r="AQ943" s="17">
        <v>7.6845949633977201E-2</v>
      </c>
      <c r="AR943" s="17">
        <v>8.0628886413128598E-2</v>
      </c>
      <c r="AS943" s="17"/>
      <c r="AT943" s="17">
        <v>6.8934900399074794E-2</v>
      </c>
      <c r="AU943" s="17">
        <v>7.5346026621746498E-2</v>
      </c>
      <c r="AV943" s="17"/>
      <c r="AW943" s="17">
        <v>6.0173211456819399E-2</v>
      </c>
      <c r="AX943" s="17">
        <v>7.4288542812226604E-2</v>
      </c>
    </row>
    <row r="944" spans="2:50" x14ac:dyDescent="0.35">
      <c r="B944" t="s">
        <v>389</v>
      </c>
      <c r="C944" s="17">
        <v>0.52638513353373995</v>
      </c>
      <c r="D944" s="17">
        <v>0.54329764684910797</v>
      </c>
      <c r="E944" s="17">
        <v>0.511090873214056</v>
      </c>
      <c r="F944" s="17"/>
      <c r="G944" s="17">
        <v>0.42264272632670902</v>
      </c>
      <c r="H944" s="17">
        <v>0.44007829633868001</v>
      </c>
      <c r="I944" s="17">
        <v>0.51486694069669803</v>
      </c>
      <c r="J944" s="17">
        <v>0.54917893102001303</v>
      </c>
      <c r="K944" s="17">
        <v>0.58483389260813401</v>
      </c>
      <c r="L944" s="17">
        <v>0.58738647199794702</v>
      </c>
      <c r="M944" s="17"/>
      <c r="N944" s="17">
        <v>0.52712625578288796</v>
      </c>
      <c r="O944" s="17">
        <v>0.52617769254653202</v>
      </c>
      <c r="P944" s="17">
        <v>0.50622202354443302</v>
      </c>
      <c r="Q944" s="17">
        <v>0.54975219970985101</v>
      </c>
      <c r="R944" s="17"/>
      <c r="S944" s="17">
        <v>0.48352089983816299</v>
      </c>
      <c r="T944" s="17">
        <v>0.55654021229182704</v>
      </c>
      <c r="U944" s="17">
        <v>0.61452249530014802</v>
      </c>
      <c r="V944" s="17">
        <v>0.53254702177803004</v>
      </c>
      <c r="W944" s="17">
        <v>0.59170463842514698</v>
      </c>
      <c r="X944" s="17">
        <v>0.42750525454034199</v>
      </c>
      <c r="Y944" s="17">
        <v>0.56790522358421602</v>
      </c>
      <c r="Z944" s="17">
        <v>0.50965388277194701</v>
      </c>
      <c r="AA944" s="17">
        <v>0.47726842257153201</v>
      </c>
      <c r="AB944" s="17" t="s">
        <v>74</v>
      </c>
      <c r="AC944" s="17" t="s">
        <v>74</v>
      </c>
      <c r="AD944" s="17" t="s">
        <v>74</v>
      </c>
      <c r="AE944" s="17"/>
      <c r="AF944" s="17">
        <v>0.55192803373083799</v>
      </c>
      <c r="AG944" s="17">
        <v>0.51803800591758598</v>
      </c>
      <c r="AH944" s="17">
        <v>0.50761550812949996</v>
      </c>
      <c r="AI944" s="17"/>
      <c r="AJ944" s="17">
        <v>0.61082643115982205</v>
      </c>
      <c r="AK944" s="17">
        <v>0.47252023475233501</v>
      </c>
      <c r="AL944" s="17">
        <v>0.493906263853431</v>
      </c>
      <c r="AM944" s="17">
        <v>0.54011019478892897</v>
      </c>
      <c r="AN944" s="17">
        <v>0.46636432028443497</v>
      </c>
      <c r="AO944" s="17"/>
      <c r="AP944" s="17">
        <v>0.57985280321986798</v>
      </c>
      <c r="AQ944" s="17">
        <v>0.487001927362684</v>
      </c>
      <c r="AR944" s="17">
        <v>0.53837385819541494</v>
      </c>
      <c r="AS944" s="17"/>
      <c r="AT944" s="17">
        <v>0.531792792057588</v>
      </c>
      <c r="AU944" s="17">
        <v>0.51773226481136203</v>
      </c>
      <c r="AV944" s="17"/>
      <c r="AW944" s="17">
        <v>0.50968305986958096</v>
      </c>
      <c r="AX944" s="17">
        <v>0.53168062398912297</v>
      </c>
    </row>
    <row r="945" spans="2:50" x14ac:dyDescent="0.35">
      <c r="B945" t="s">
        <v>390</v>
      </c>
      <c r="C945" s="17">
        <v>0.25163025309149301</v>
      </c>
      <c r="D945" s="17">
        <v>0.24095464046170501</v>
      </c>
      <c r="E945" s="17">
        <v>0.262568208845052</v>
      </c>
      <c r="F945" s="17"/>
      <c r="G945" s="17">
        <v>0.26174511947210899</v>
      </c>
      <c r="H945" s="17">
        <v>0.29174637021225902</v>
      </c>
      <c r="I945" s="17">
        <v>0.26835906028576301</v>
      </c>
      <c r="J945" s="17">
        <v>0.26230061400721899</v>
      </c>
      <c r="K945" s="17">
        <v>0.19036717897745001</v>
      </c>
      <c r="L945" s="17">
        <v>0.24040180274206499</v>
      </c>
      <c r="M945" s="17"/>
      <c r="N945" s="17">
        <v>0.27255786359005402</v>
      </c>
      <c r="O945" s="17">
        <v>0.27467247172720799</v>
      </c>
      <c r="P945" s="17">
        <v>0.24093055273708699</v>
      </c>
      <c r="Q945" s="17">
        <v>0.21332978626094901</v>
      </c>
      <c r="R945" s="17"/>
      <c r="S945" s="17">
        <v>0.25855912553968402</v>
      </c>
      <c r="T945" s="17">
        <v>0.24001560048154499</v>
      </c>
      <c r="U945" s="17">
        <v>0.21431221600073899</v>
      </c>
      <c r="V945" s="17">
        <v>0.24641005048140099</v>
      </c>
      <c r="W945" s="17">
        <v>0.27080581769968998</v>
      </c>
      <c r="X945" s="17">
        <v>0.30148710895376701</v>
      </c>
      <c r="Y945" s="17">
        <v>0.18359264457865099</v>
      </c>
      <c r="Z945" s="17">
        <v>0.27013852419257101</v>
      </c>
      <c r="AA945" s="17">
        <v>0.28300706146669602</v>
      </c>
      <c r="AB945" s="17" t="s">
        <v>74</v>
      </c>
      <c r="AC945" s="17" t="s">
        <v>74</v>
      </c>
      <c r="AD945" s="17" t="s">
        <v>74</v>
      </c>
      <c r="AE945" s="17"/>
      <c r="AF945" s="17">
        <v>0.22432611720595799</v>
      </c>
      <c r="AG945" s="17">
        <v>0.27239778772002698</v>
      </c>
      <c r="AH945" s="17">
        <v>0.29981587543639199</v>
      </c>
      <c r="AI945" s="17"/>
      <c r="AJ945" s="17">
        <v>0.22160832331108199</v>
      </c>
      <c r="AK945" s="17">
        <v>0.26409416224422899</v>
      </c>
      <c r="AL945" s="17">
        <v>0.25905110824827199</v>
      </c>
      <c r="AM945" s="17">
        <v>0.30901703453832902</v>
      </c>
      <c r="AN945" s="17">
        <v>0.29328128040625201</v>
      </c>
      <c r="AO945" s="17"/>
      <c r="AP945" s="17">
        <v>0.23588800048488001</v>
      </c>
      <c r="AQ945" s="17">
        <v>0.27139874961164401</v>
      </c>
      <c r="AR945" s="17">
        <v>0.18470335912466501</v>
      </c>
      <c r="AS945" s="17"/>
      <c r="AT945" s="17">
        <v>0.259448351711349</v>
      </c>
      <c r="AU945" s="17">
        <v>0.231458224459445</v>
      </c>
      <c r="AV945" s="17"/>
      <c r="AW945" s="17">
        <v>0.27903119538006399</v>
      </c>
      <c r="AX945" s="17">
        <v>0.24294262356265101</v>
      </c>
    </row>
    <row r="946" spans="2:50" x14ac:dyDescent="0.35">
      <c r="B946" t="s">
        <v>391</v>
      </c>
      <c r="C946" s="17">
        <v>8.0480200965766205E-2</v>
      </c>
      <c r="D946" s="17">
        <v>7.7645732870798401E-2</v>
      </c>
      <c r="E946" s="17">
        <v>8.1115329039693304E-2</v>
      </c>
      <c r="F946" s="17"/>
      <c r="G946" s="17">
        <v>0.15822032155148999</v>
      </c>
      <c r="H946" s="17">
        <v>6.7454779500843096E-2</v>
      </c>
      <c r="I946" s="17">
        <v>6.4788134449088805E-2</v>
      </c>
      <c r="J946" s="17">
        <v>5.7507663608101403E-2</v>
      </c>
      <c r="K946" s="17">
        <v>7.8187602848386703E-2</v>
      </c>
      <c r="L946" s="17">
        <v>8.4156023438516595E-2</v>
      </c>
      <c r="M946" s="17"/>
      <c r="N946" s="17">
        <v>6.2867205904931805E-2</v>
      </c>
      <c r="O946" s="17">
        <v>7.3752592864978594E-2</v>
      </c>
      <c r="P946" s="17">
        <v>9.2886772390120706E-2</v>
      </c>
      <c r="Q946" s="17">
        <v>9.6466771179681499E-2</v>
      </c>
      <c r="R946" s="17"/>
      <c r="S946" s="17">
        <v>8.3690321803386397E-2</v>
      </c>
      <c r="T946" s="17">
        <v>8.7806472172320002E-2</v>
      </c>
      <c r="U946" s="17">
        <v>7.8022004437919901E-2</v>
      </c>
      <c r="V946" s="17">
        <v>8.9666793152926999E-2</v>
      </c>
      <c r="W946" s="17">
        <v>0.108529134032551</v>
      </c>
      <c r="X946" s="17">
        <v>3.5022027928443E-2</v>
      </c>
      <c r="Y946" s="17">
        <v>0.11380305496933101</v>
      </c>
      <c r="Z946" s="17">
        <v>7.2471796206456607E-2</v>
      </c>
      <c r="AA946" s="17">
        <v>5.7533419727305697E-2</v>
      </c>
      <c r="AB946" s="17" t="s">
        <v>74</v>
      </c>
      <c r="AC946" s="17" t="s">
        <v>74</v>
      </c>
      <c r="AD946" s="17" t="s">
        <v>74</v>
      </c>
      <c r="AE946" s="17"/>
      <c r="AF946" s="17">
        <v>6.0529923756016298E-2</v>
      </c>
      <c r="AG946" s="17">
        <v>8.1785063926841498E-2</v>
      </c>
      <c r="AH946" s="17">
        <v>8.3392075082937001E-2</v>
      </c>
      <c r="AI946" s="17"/>
      <c r="AJ946" s="17">
        <v>4.8320900159966103E-2</v>
      </c>
      <c r="AK946" s="17">
        <v>9.7897226780365901E-2</v>
      </c>
      <c r="AL946" s="17">
        <v>9.3710822839623606E-2</v>
      </c>
      <c r="AM946" s="17">
        <v>0</v>
      </c>
      <c r="AN946" s="17">
        <v>0.131529923690381</v>
      </c>
      <c r="AO946" s="17"/>
      <c r="AP946" s="17">
        <v>4.0076890009291002E-2</v>
      </c>
      <c r="AQ946" s="17">
        <v>9.0880312820659101E-2</v>
      </c>
      <c r="AR946" s="17">
        <v>0.13702389543861301</v>
      </c>
      <c r="AS946" s="17"/>
      <c r="AT946" s="17">
        <v>7.5906183459233195E-2</v>
      </c>
      <c r="AU946" s="17">
        <v>9.0467877206747205E-2</v>
      </c>
      <c r="AV946" s="17"/>
      <c r="AW946" s="17">
        <v>6.5177213869466399E-2</v>
      </c>
      <c r="AX946" s="17">
        <v>8.5332102815607394E-2</v>
      </c>
    </row>
    <row r="947" spans="2:50" x14ac:dyDescent="0.35">
      <c r="B947" t="s">
        <v>70</v>
      </c>
      <c r="C947" s="17">
        <v>4.34632930954576E-2</v>
      </c>
      <c r="D947" s="17">
        <v>4.56897531598583E-2</v>
      </c>
      <c r="E947" s="17">
        <v>4.1550088697278303E-2</v>
      </c>
      <c r="F947" s="17"/>
      <c r="G947" s="17">
        <v>2.80880881391487E-2</v>
      </c>
      <c r="H947" s="17">
        <v>4.5158838632264699E-2</v>
      </c>
      <c r="I947" s="17">
        <v>4.9775645115524299E-2</v>
      </c>
      <c r="J947" s="17">
        <v>5.2013713444198403E-2</v>
      </c>
      <c r="K947" s="17">
        <v>5.49910952944727E-2</v>
      </c>
      <c r="L947" s="17">
        <v>3.06783705634028E-2</v>
      </c>
      <c r="M947" s="17"/>
      <c r="N947" s="17">
        <v>5.0507483104836902E-2</v>
      </c>
      <c r="O947" s="17">
        <v>3.1107475485676099E-2</v>
      </c>
      <c r="P947" s="17">
        <v>3.6476907429373803E-2</v>
      </c>
      <c r="Q947" s="17">
        <v>4.7733589464369397E-2</v>
      </c>
      <c r="R947" s="17"/>
      <c r="S947" s="17">
        <v>4.2557419577742499E-2</v>
      </c>
      <c r="T947" s="17">
        <v>5.02698235034525E-2</v>
      </c>
      <c r="U947" s="17">
        <v>7.5053773413356999E-3</v>
      </c>
      <c r="V947" s="17">
        <v>4.4768571667685803E-2</v>
      </c>
      <c r="W947" s="17">
        <v>0</v>
      </c>
      <c r="X947" s="17">
        <v>0.100064065105765</v>
      </c>
      <c r="Y947" s="17">
        <v>6.1081968122611102E-2</v>
      </c>
      <c r="Z947" s="17">
        <v>1.9860922080978699E-2</v>
      </c>
      <c r="AA947" s="17">
        <v>4.1825622526662803E-2</v>
      </c>
      <c r="AB947" s="17" t="s">
        <v>74</v>
      </c>
      <c r="AC947" s="17" t="s">
        <v>74</v>
      </c>
      <c r="AD947" s="17" t="s">
        <v>74</v>
      </c>
      <c r="AE947" s="17"/>
      <c r="AF947" s="17">
        <v>4.7031574555857103E-2</v>
      </c>
      <c r="AG947" s="17">
        <v>4.1910797060404098E-2</v>
      </c>
      <c r="AH947" s="17">
        <v>3.9021885237832198E-2</v>
      </c>
      <c r="AI947" s="17"/>
      <c r="AJ947" s="17">
        <v>2.7900913620984701E-2</v>
      </c>
      <c r="AK947" s="17">
        <v>4.6139249295110402E-2</v>
      </c>
      <c r="AL947" s="17">
        <v>6.6825475630735806E-2</v>
      </c>
      <c r="AM947" s="17">
        <v>8.3337654969824607E-2</v>
      </c>
      <c r="AN947" s="17">
        <v>4.17633384748285E-2</v>
      </c>
      <c r="AO947" s="17"/>
      <c r="AP947" s="17">
        <v>3.6414381802704399E-2</v>
      </c>
      <c r="AQ947" s="17">
        <v>3.7915899037346698E-2</v>
      </c>
      <c r="AR947" s="17">
        <v>2.1506202939387899E-2</v>
      </c>
      <c r="AS947" s="17"/>
      <c r="AT947" s="17">
        <v>3.6683592523817102E-2</v>
      </c>
      <c r="AU947" s="17">
        <v>5.7882307819683898E-2</v>
      </c>
      <c r="AV947" s="17"/>
      <c r="AW947" s="17">
        <v>5.40176456192916E-2</v>
      </c>
      <c r="AX947" s="17">
        <v>4.0116973699641803E-2</v>
      </c>
    </row>
    <row r="948" spans="2:50" x14ac:dyDescent="0.35">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row>
    <row r="949" spans="2:50" x14ac:dyDescent="0.35">
      <c r="B949" s="6" t="s">
        <v>400</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row>
    <row r="950" spans="2:50" x14ac:dyDescent="0.35">
      <c r="B950" s="24" t="s">
        <v>76</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row>
    <row r="951" spans="2:50" x14ac:dyDescent="0.35">
      <c r="B951" t="s">
        <v>387</v>
      </c>
      <c r="C951" s="17">
        <v>4.6397371977991403E-2</v>
      </c>
      <c r="D951" s="17">
        <v>4.4929412919964599E-2</v>
      </c>
      <c r="E951" s="17">
        <v>4.7946648995920702E-2</v>
      </c>
      <c r="F951" s="17"/>
      <c r="G951" s="17">
        <v>4.7435452480649003E-2</v>
      </c>
      <c r="H951" s="17">
        <v>5.0271738993541003E-2</v>
      </c>
      <c r="I951" s="17">
        <v>4.88723550136013E-2</v>
      </c>
      <c r="J951" s="17">
        <v>2.43704691720554E-2</v>
      </c>
      <c r="K951" s="17">
        <v>6.7298068322404994E-2</v>
      </c>
      <c r="L951" s="17">
        <v>4.2924717947757297E-2</v>
      </c>
      <c r="M951" s="17"/>
      <c r="N951" s="17">
        <v>3.9379803384160597E-2</v>
      </c>
      <c r="O951" s="17">
        <v>2.73393221765975E-2</v>
      </c>
      <c r="P951" s="17">
        <v>6.7287392749974598E-2</v>
      </c>
      <c r="Q951" s="17">
        <v>5.5914870439966E-2</v>
      </c>
      <c r="R951" s="17"/>
      <c r="S951" s="17">
        <v>5.93681595747989E-2</v>
      </c>
      <c r="T951" s="17">
        <v>2.7301573680179301E-2</v>
      </c>
      <c r="U951" s="17">
        <v>1.7901269430007E-2</v>
      </c>
      <c r="V951" s="17">
        <v>4.8611000325599799E-2</v>
      </c>
      <c r="W951" s="17">
        <v>5.1850764831443998E-2</v>
      </c>
      <c r="X951" s="17">
        <v>5.8305483227634E-2</v>
      </c>
      <c r="Y951" s="17">
        <v>4.3120780120394102E-2</v>
      </c>
      <c r="Z951" s="17">
        <v>4.5799667756026903E-2</v>
      </c>
      <c r="AA951" s="17">
        <v>6.4634162770885198E-2</v>
      </c>
      <c r="AB951" s="17" t="s">
        <v>74</v>
      </c>
      <c r="AC951" s="17" t="s">
        <v>74</v>
      </c>
      <c r="AD951" s="17" t="s">
        <v>74</v>
      </c>
      <c r="AE951" s="17"/>
      <c r="AF951" s="17">
        <v>5.3730683533259702E-2</v>
      </c>
      <c r="AG951" s="17">
        <v>4.3747623989580299E-2</v>
      </c>
      <c r="AH951" s="17">
        <v>3.5101837021461198E-2</v>
      </c>
      <c r="AI951" s="17"/>
      <c r="AJ951" s="17">
        <v>4.42668374951007E-2</v>
      </c>
      <c r="AK951" s="17">
        <v>7.2272010710095605E-2</v>
      </c>
      <c r="AL951" s="17">
        <v>1.22063824402707E-2</v>
      </c>
      <c r="AM951" s="17">
        <v>0</v>
      </c>
      <c r="AN951" s="17">
        <v>3.5415422953669902E-2</v>
      </c>
      <c r="AO951" s="17"/>
      <c r="AP951" s="17">
        <v>5.7839828884443598E-2</v>
      </c>
      <c r="AQ951" s="17">
        <v>5.5722728999164799E-2</v>
      </c>
      <c r="AR951" s="17">
        <v>0</v>
      </c>
      <c r="AS951" s="17"/>
      <c r="AT951" s="17">
        <v>5.6385271650704297E-2</v>
      </c>
      <c r="AU951" s="17">
        <v>2.57157540082887E-2</v>
      </c>
      <c r="AV951" s="17"/>
      <c r="AW951" s="17">
        <v>1.79588729532832E-2</v>
      </c>
      <c r="AX951" s="17">
        <v>5.5413964957936497E-2</v>
      </c>
    </row>
    <row r="952" spans="2:50" x14ac:dyDescent="0.35">
      <c r="B952" t="s">
        <v>388</v>
      </c>
      <c r="C952" s="17">
        <v>0.12174331482183801</v>
      </c>
      <c r="D952" s="17">
        <v>0.143983339864935</v>
      </c>
      <c r="E952" s="17">
        <v>0.10143419787542</v>
      </c>
      <c r="F952" s="17"/>
      <c r="G952" s="17">
        <v>0.13798493932949599</v>
      </c>
      <c r="H952" s="17">
        <v>0.12638681314629399</v>
      </c>
      <c r="I952" s="17">
        <v>0.110835643657388</v>
      </c>
      <c r="J952" s="17">
        <v>0.114423282790572</v>
      </c>
      <c r="K952" s="17">
        <v>0.10911117049616301</v>
      </c>
      <c r="L952" s="17">
        <v>0.13263150545458899</v>
      </c>
      <c r="M952" s="17"/>
      <c r="N952" s="17">
        <v>0.106439189224345</v>
      </c>
      <c r="O952" s="17">
        <v>0.10935252513459801</v>
      </c>
      <c r="P952" s="17">
        <v>0.16428643596294601</v>
      </c>
      <c r="Q952" s="17">
        <v>0.115174324018549</v>
      </c>
      <c r="R952" s="17"/>
      <c r="S952" s="17">
        <v>0.131859312227977</v>
      </c>
      <c r="T952" s="17">
        <v>0.13575875508664301</v>
      </c>
      <c r="U952" s="17">
        <v>0.12957979811746101</v>
      </c>
      <c r="V952" s="17">
        <v>7.8139434592873702E-2</v>
      </c>
      <c r="W952" s="17">
        <v>0.14663601902895701</v>
      </c>
      <c r="X952" s="17">
        <v>7.38729711163819E-2</v>
      </c>
      <c r="Y952" s="17">
        <v>0.123719592442703</v>
      </c>
      <c r="Z952" s="17">
        <v>8.5015006600914794E-2</v>
      </c>
      <c r="AA952" s="17">
        <v>0.15720194125727599</v>
      </c>
      <c r="AB952" s="17" t="s">
        <v>74</v>
      </c>
      <c r="AC952" s="17" t="s">
        <v>74</v>
      </c>
      <c r="AD952" s="17" t="s">
        <v>74</v>
      </c>
      <c r="AE952" s="17"/>
      <c r="AF952" s="17">
        <v>0.142254841057362</v>
      </c>
      <c r="AG952" s="17">
        <v>0.110260534171746</v>
      </c>
      <c r="AH952" s="17">
        <v>0.108189346191594</v>
      </c>
      <c r="AI952" s="17"/>
      <c r="AJ952" s="17">
        <v>0.14250317314893701</v>
      </c>
      <c r="AK952" s="17">
        <v>9.3560013488178495E-2</v>
      </c>
      <c r="AL952" s="17">
        <v>0.14592918792143</v>
      </c>
      <c r="AM952" s="17">
        <v>0.134647778940791</v>
      </c>
      <c r="AN952" s="17">
        <v>0.117332547821264</v>
      </c>
      <c r="AO952" s="17"/>
      <c r="AP952" s="17">
        <v>0.14386229018385299</v>
      </c>
      <c r="AQ952" s="17">
        <v>0.10558078105084601</v>
      </c>
      <c r="AR952" s="17">
        <v>0.12942495152037101</v>
      </c>
      <c r="AS952" s="17"/>
      <c r="AT952" s="17">
        <v>0.114650494128515</v>
      </c>
      <c r="AU952" s="17">
        <v>0.13721545757442399</v>
      </c>
      <c r="AV952" s="17"/>
      <c r="AW952" s="17">
        <v>0.104448288064054</v>
      </c>
      <c r="AX952" s="17">
        <v>0.12722680453473401</v>
      </c>
    </row>
    <row r="953" spans="2:50" x14ac:dyDescent="0.35">
      <c r="B953" t="s">
        <v>389</v>
      </c>
      <c r="C953" s="17">
        <v>0.24474171727948801</v>
      </c>
      <c r="D953" s="17">
        <v>0.29123617043795103</v>
      </c>
      <c r="E953" s="17">
        <v>0.20224649515794799</v>
      </c>
      <c r="F953" s="17"/>
      <c r="G953" s="17">
        <v>0.225999531248885</v>
      </c>
      <c r="H953" s="17">
        <v>0.21145904469959001</v>
      </c>
      <c r="I953" s="17">
        <v>0.27432171719521897</v>
      </c>
      <c r="J953" s="17">
        <v>0.22615638537579699</v>
      </c>
      <c r="K953" s="17">
        <v>0.29958163059201798</v>
      </c>
      <c r="L953" s="17">
        <v>0.23244354927851801</v>
      </c>
      <c r="M953" s="17"/>
      <c r="N953" s="17">
        <v>0.26986628063810703</v>
      </c>
      <c r="O953" s="17">
        <v>0.23890707065163599</v>
      </c>
      <c r="P953" s="17">
        <v>0.199027525437486</v>
      </c>
      <c r="Q953" s="17">
        <v>0.266770080964427</v>
      </c>
      <c r="R953" s="17"/>
      <c r="S953" s="17">
        <v>0.27434663446607799</v>
      </c>
      <c r="T953" s="17">
        <v>0.24317457136000001</v>
      </c>
      <c r="U953" s="17">
        <v>0.15476492948575099</v>
      </c>
      <c r="V953" s="17">
        <v>0.28102279420507698</v>
      </c>
      <c r="W953" s="17">
        <v>0.21598003155291001</v>
      </c>
      <c r="X953" s="17">
        <v>0.17692763829448499</v>
      </c>
      <c r="Y953" s="17">
        <v>0.224073054380416</v>
      </c>
      <c r="Z953" s="17">
        <v>0.30640088763412998</v>
      </c>
      <c r="AA953" s="17">
        <v>0.317457683787986</v>
      </c>
      <c r="AB953" s="17" t="s">
        <v>74</v>
      </c>
      <c r="AC953" s="17" t="s">
        <v>74</v>
      </c>
      <c r="AD953" s="17" t="s">
        <v>74</v>
      </c>
      <c r="AE953" s="17"/>
      <c r="AF953" s="17">
        <v>0.27340350340587799</v>
      </c>
      <c r="AG953" s="17">
        <v>0.21861213071875399</v>
      </c>
      <c r="AH953" s="17">
        <v>0.23328901500166799</v>
      </c>
      <c r="AI953" s="17"/>
      <c r="AJ953" s="17">
        <v>0.27925951290027601</v>
      </c>
      <c r="AK953" s="17">
        <v>0.23505608539723</v>
      </c>
      <c r="AL953" s="17">
        <v>0.246312059484946</v>
      </c>
      <c r="AM953" s="17">
        <v>0.31873808480587001</v>
      </c>
      <c r="AN953" s="17">
        <v>0.16291730168465501</v>
      </c>
      <c r="AO953" s="17"/>
      <c r="AP953" s="17">
        <v>0.28764757171527</v>
      </c>
      <c r="AQ953" s="17">
        <v>0.227825130573926</v>
      </c>
      <c r="AR953" s="17">
        <v>0.26825439059108103</v>
      </c>
      <c r="AS953" s="17"/>
      <c r="AT953" s="17">
        <v>0.235152154881798</v>
      </c>
      <c r="AU953" s="17">
        <v>0.266067041026608</v>
      </c>
      <c r="AV953" s="17"/>
      <c r="AW953" s="17">
        <v>0.26283796297408202</v>
      </c>
      <c r="AX953" s="17">
        <v>0.23900419640148801</v>
      </c>
    </row>
    <row r="954" spans="2:50" x14ac:dyDescent="0.35">
      <c r="B954" t="s">
        <v>390</v>
      </c>
      <c r="C954" s="17">
        <v>0.50141309903634201</v>
      </c>
      <c r="D954" s="17">
        <v>0.42804334279849698</v>
      </c>
      <c r="E954" s="17">
        <v>0.56804093929203903</v>
      </c>
      <c r="F954" s="17"/>
      <c r="G954" s="17">
        <v>0.54563307512285097</v>
      </c>
      <c r="H954" s="17">
        <v>0.49500413123291098</v>
      </c>
      <c r="I954" s="17">
        <v>0.50151020946659097</v>
      </c>
      <c r="J954" s="17">
        <v>0.57500429825093202</v>
      </c>
      <c r="K954" s="17">
        <v>0.44807526870680398</v>
      </c>
      <c r="L954" s="17">
        <v>0.46973747736749299</v>
      </c>
      <c r="M954" s="17"/>
      <c r="N954" s="17">
        <v>0.49662669238971102</v>
      </c>
      <c r="O954" s="17">
        <v>0.53160033523856198</v>
      </c>
      <c r="P954" s="17">
        <v>0.49877441282660501</v>
      </c>
      <c r="Q954" s="17">
        <v>0.47532601932308099</v>
      </c>
      <c r="R954" s="17"/>
      <c r="S954" s="17">
        <v>0.44482763124352898</v>
      </c>
      <c r="T954" s="17">
        <v>0.52487060642997097</v>
      </c>
      <c r="U954" s="17">
        <v>0.63227981826491297</v>
      </c>
      <c r="V954" s="17">
        <v>0.46384809970419399</v>
      </c>
      <c r="W954" s="17">
        <v>0.53482495244411199</v>
      </c>
      <c r="X954" s="17">
        <v>0.58616713713054003</v>
      </c>
      <c r="Y954" s="17">
        <v>0.493623794483672</v>
      </c>
      <c r="Z954" s="17">
        <v>0.52673438187869803</v>
      </c>
      <c r="AA954" s="17">
        <v>0.374957149905631</v>
      </c>
      <c r="AB954" s="17" t="s">
        <v>74</v>
      </c>
      <c r="AC954" s="17" t="s">
        <v>74</v>
      </c>
      <c r="AD954" s="17" t="s">
        <v>74</v>
      </c>
      <c r="AE954" s="17"/>
      <c r="AF954" s="17">
        <v>0.43182421171012503</v>
      </c>
      <c r="AG954" s="17">
        <v>0.55302802788430205</v>
      </c>
      <c r="AH954" s="17">
        <v>0.51875709320834695</v>
      </c>
      <c r="AI954" s="17"/>
      <c r="AJ954" s="17">
        <v>0.46097872948823398</v>
      </c>
      <c r="AK954" s="17">
        <v>0.52175126157844098</v>
      </c>
      <c r="AL954" s="17">
        <v>0.48015826875871698</v>
      </c>
      <c r="AM954" s="17">
        <v>0.46327648128351401</v>
      </c>
      <c r="AN954" s="17">
        <v>0.55656559863696697</v>
      </c>
      <c r="AO954" s="17"/>
      <c r="AP954" s="17">
        <v>0.43241384905902203</v>
      </c>
      <c r="AQ954" s="17">
        <v>0.53339640373427299</v>
      </c>
      <c r="AR954" s="17">
        <v>0.55783571948350597</v>
      </c>
      <c r="AS954" s="17"/>
      <c r="AT954" s="17">
        <v>0.51586447290038495</v>
      </c>
      <c r="AU954" s="17">
        <v>0.468617326013828</v>
      </c>
      <c r="AV954" s="17"/>
      <c r="AW954" s="17">
        <v>0.53241717725515503</v>
      </c>
      <c r="AX954" s="17">
        <v>0.491583074119255</v>
      </c>
    </row>
    <row r="955" spans="2:50" x14ac:dyDescent="0.35">
      <c r="B955" t="s">
        <v>391</v>
      </c>
      <c r="C955" s="17">
        <v>1.4645723189687E-2</v>
      </c>
      <c r="D955" s="17">
        <v>1.38376051082366E-2</v>
      </c>
      <c r="E955" s="17">
        <v>1.5456816643752E-2</v>
      </c>
      <c r="F955" s="17"/>
      <c r="G955" s="17">
        <v>4.2791559791935498E-3</v>
      </c>
      <c r="H955" s="17">
        <v>5.1693744111148701E-2</v>
      </c>
      <c r="I955" s="17">
        <v>0</v>
      </c>
      <c r="J955" s="17">
        <v>4.4425272794425402E-3</v>
      </c>
      <c r="K955" s="17">
        <v>5.6529369533687701E-3</v>
      </c>
      <c r="L955" s="17">
        <v>1.6140529078291801E-2</v>
      </c>
      <c r="M955" s="17"/>
      <c r="N955" s="17">
        <v>2.4064218660980598E-2</v>
      </c>
      <c r="O955" s="17">
        <v>1.13581694581935E-2</v>
      </c>
      <c r="P955" s="17">
        <v>1.22733174791455E-2</v>
      </c>
      <c r="Q955" s="17">
        <v>1.0176985423012199E-2</v>
      </c>
      <c r="R955" s="17"/>
      <c r="S955" s="17">
        <v>1.9041640922598201E-2</v>
      </c>
      <c r="T955" s="17">
        <v>1.32537027802018E-2</v>
      </c>
      <c r="U955" s="17">
        <v>1.0534714810889899E-2</v>
      </c>
      <c r="V955" s="17">
        <v>1.8559727065921499E-2</v>
      </c>
      <c r="W955" s="17">
        <v>1.8029928052454999E-2</v>
      </c>
      <c r="X955" s="17">
        <v>1.8629706391905001E-2</v>
      </c>
      <c r="Y955" s="17">
        <v>2.1630517335008901E-2</v>
      </c>
      <c r="Z955" s="17">
        <v>0</v>
      </c>
      <c r="AA955" s="17">
        <v>5.7379527090967797E-3</v>
      </c>
      <c r="AB955" s="17" t="s">
        <v>74</v>
      </c>
      <c r="AC955" s="17" t="s">
        <v>74</v>
      </c>
      <c r="AD955" s="17" t="s">
        <v>74</v>
      </c>
      <c r="AE955" s="17"/>
      <c r="AF955" s="17">
        <v>1.5834620029160699E-2</v>
      </c>
      <c r="AG955" s="17">
        <v>1.6405612385441401E-2</v>
      </c>
      <c r="AH955" s="17">
        <v>1.4946107651302901E-2</v>
      </c>
      <c r="AI955" s="17"/>
      <c r="AJ955" s="17">
        <v>5.4685669040438799E-3</v>
      </c>
      <c r="AK955" s="17">
        <v>2.27173359832737E-2</v>
      </c>
      <c r="AL955" s="17">
        <v>2.14757467744696E-2</v>
      </c>
      <c r="AM955" s="17">
        <v>0</v>
      </c>
      <c r="AN955" s="17">
        <v>2.91957494502714E-2</v>
      </c>
      <c r="AO955" s="17"/>
      <c r="AP955" s="17">
        <v>5.2172115633684303E-3</v>
      </c>
      <c r="AQ955" s="17">
        <v>2.2850612864053401E-2</v>
      </c>
      <c r="AR955" s="17">
        <v>0</v>
      </c>
      <c r="AS955" s="17"/>
      <c r="AT955" s="17">
        <v>1.27329209512988E-2</v>
      </c>
      <c r="AU955" s="17">
        <v>1.8725953806743901E-2</v>
      </c>
      <c r="AV955" s="17"/>
      <c r="AW955" s="17">
        <v>1.14441605427998E-2</v>
      </c>
      <c r="AX955" s="17">
        <v>1.56607974121942E-2</v>
      </c>
    </row>
    <row r="956" spans="2:50" x14ac:dyDescent="0.35">
      <c r="B956" t="s">
        <v>70</v>
      </c>
      <c r="C956" s="17">
        <v>7.1058773694653896E-2</v>
      </c>
      <c r="D956" s="17">
        <v>7.7970128870415198E-2</v>
      </c>
      <c r="E956" s="17">
        <v>6.4874902034919801E-2</v>
      </c>
      <c r="F956" s="17"/>
      <c r="G956" s="17">
        <v>3.8667845838925498E-2</v>
      </c>
      <c r="H956" s="17">
        <v>6.5184527816515195E-2</v>
      </c>
      <c r="I956" s="17">
        <v>6.44600746672013E-2</v>
      </c>
      <c r="J956" s="17">
        <v>5.5603037131201599E-2</v>
      </c>
      <c r="K956" s="17">
        <v>7.0280924929240998E-2</v>
      </c>
      <c r="L956" s="17">
        <v>0.10612222087335101</v>
      </c>
      <c r="M956" s="17"/>
      <c r="N956" s="17">
        <v>6.3623815702696998E-2</v>
      </c>
      <c r="O956" s="17">
        <v>8.1442577340413005E-2</v>
      </c>
      <c r="P956" s="17">
        <v>5.8350915543843203E-2</v>
      </c>
      <c r="Q956" s="17">
        <v>7.6637719830964998E-2</v>
      </c>
      <c r="R956" s="17"/>
      <c r="S956" s="17">
        <v>7.0556621565018199E-2</v>
      </c>
      <c r="T956" s="17">
        <v>5.5640790663004397E-2</v>
      </c>
      <c r="U956" s="17">
        <v>5.4939469890977498E-2</v>
      </c>
      <c r="V956" s="17">
        <v>0.109818944106333</v>
      </c>
      <c r="W956" s="17">
        <v>3.2678304090121797E-2</v>
      </c>
      <c r="X956" s="17">
        <v>8.6097063839054397E-2</v>
      </c>
      <c r="Y956" s="17">
        <v>9.3832261237805803E-2</v>
      </c>
      <c r="Z956" s="17">
        <v>3.6050056130230698E-2</v>
      </c>
      <c r="AA956" s="17">
        <v>8.0011109569125299E-2</v>
      </c>
      <c r="AB956" s="17" t="s">
        <v>74</v>
      </c>
      <c r="AC956" s="17" t="s">
        <v>74</v>
      </c>
      <c r="AD956" s="17" t="s">
        <v>74</v>
      </c>
      <c r="AE956" s="17"/>
      <c r="AF956" s="17">
        <v>8.2952140264214699E-2</v>
      </c>
      <c r="AG956" s="17">
        <v>5.7946070850176799E-2</v>
      </c>
      <c r="AH956" s="17">
        <v>8.9716600925627402E-2</v>
      </c>
      <c r="AI956" s="17"/>
      <c r="AJ956" s="17">
        <v>6.7523180063408295E-2</v>
      </c>
      <c r="AK956" s="17">
        <v>5.4643292842781202E-2</v>
      </c>
      <c r="AL956" s="17">
        <v>9.3918354620166705E-2</v>
      </c>
      <c r="AM956" s="17">
        <v>8.3337654969824607E-2</v>
      </c>
      <c r="AN956" s="17">
        <v>9.8573379453173196E-2</v>
      </c>
      <c r="AO956" s="17"/>
      <c r="AP956" s="17">
        <v>7.3019248594042296E-2</v>
      </c>
      <c r="AQ956" s="17">
        <v>5.4624342777736798E-2</v>
      </c>
      <c r="AR956" s="17">
        <v>4.4484938405042002E-2</v>
      </c>
      <c r="AS956" s="17"/>
      <c r="AT956" s="17">
        <v>6.5214685487298599E-2</v>
      </c>
      <c r="AU956" s="17">
        <v>8.3658467570108197E-2</v>
      </c>
      <c r="AV956" s="17"/>
      <c r="AW956" s="17">
        <v>7.08935382106268E-2</v>
      </c>
      <c r="AX956" s="17">
        <v>7.1111162574391304E-2</v>
      </c>
    </row>
    <row r="957" spans="2:50" x14ac:dyDescent="0.35">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row>
    <row r="958" spans="2:50" x14ac:dyDescent="0.35">
      <c r="B958" s="6" t="s">
        <v>401</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row>
    <row r="959" spans="2:50" x14ac:dyDescent="0.35">
      <c r="B959" s="24" t="s">
        <v>76</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row>
    <row r="960" spans="2:50" x14ac:dyDescent="0.35">
      <c r="B960" t="s">
        <v>387</v>
      </c>
      <c r="C960" s="17">
        <v>0.54698190940594305</v>
      </c>
      <c r="D960" s="17">
        <v>0.535868120823493</v>
      </c>
      <c r="E960" s="17">
        <v>0.55946196470995002</v>
      </c>
      <c r="F960" s="17"/>
      <c r="G960" s="17">
        <v>0.32378788823422899</v>
      </c>
      <c r="H960" s="17">
        <v>0.48122319831468302</v>
      </c>
      <c r="I960" s="17">
        <v>0.479035789860707</v>
      </c>
      <c r="J960" s="17">
        <v>0.57561918989843297</v>
      </c>
      <c r="K960" s="17">
        <v>0.68944702633152399</v>
      </c>
      <c r="L960" s="17">
        <v>0.62464955737530403</v>
      </c>
      <c r="M960" s="17"/>
      <c r="N960" s="17">
        <v>0.50621121746384501</v>
      </c>
      <c r="O960" s="17">
        <v>0.51897643865003595</v>
      </c>
      <c r="P960" s="17">
        <v>0.56967618872605497</v>
      </c>
      <c r="Q960" s="17">
        <v>0.60213252334328304</v>
      </c>
      <c r="R960" s="17"/>
      <c r="S960" s="17">
        <v>0.49717248050510199</v>
      </c>
      <c r="T960" s="17">
        <v>0.50080989271682297</v>
      </c>
      <c r="U960" s="17">
        <v>0.63461406612351101</v>
      </c>
      <c r="V960" s="17">
        <v>0.51397254768453005</v>
      </c>
      <c r="W960" s="17">
        <v>0.55633148966079904</v>
      </c>
      <c r="X960" s="17">
        <v>0.60179458780435702</v>
      </c>
      <c r="Y960" s="17">
        <v>0.52770127077261997</v>
      </c>
      <c r="Z960" s="17">
        <v>0.47829369111200098</v>
      </c>
      <c r="AA960" s="17">
        <v>0.61364419361212297</v>
      </c>
      <c r="AB960" s="17" t="s">
        <v>74</v>
      </c>
      <c r="AC960" s="17" t="s">
        <v>74</v>
      </c>
      <c r="AD960" s="17" t="s">
        <v>74</v>
      </c>
      <c r="AE960" s="17"/>
      <c r="AF960" s="17">
        <v>0.62855295783198095</v>
      </c>
      <c r="AG960" s="17">
        <v>0.49970170301443001</v>
      </c>
      <c r="AH960" s="17">
        <v>0.50599996729711205</v>
      </c>
      <c r="AI960" s="17"/>
      <c r="AJ960" s="17">
        <v>0.62622412118051896</v>
      </c>
      <c r="AK960" s="17">
        <v>0.48755718759872302</v>
      </c>
      <c r="AL960" s="17">
        <v>0.45177237136341297</v>
      </c>
      <c r="AM960" s="17">
        <v>0.55713694762419996</v>
      </c>
      <c r="AN960" s="17">
        <v>0.53824598162163095</v>
      </c>
      <c r="AO960" s="17"/>
      <c r="AP960" s="17">
        <v>0.56039813437944697</v>
      </c>
      <c r="AQ960" s="17">
        <v>0.51329267843125803</v>
      </c>
      <c r="AR960" s="17">
        <v>0.448833076254538</v>
      </c>
      <c r="AS960" s="17"/>
      <c r="AT960" s="17">
        <v>0.58903585127491298</v>
      </c>
      <c r="AU960" s="17">
        <v>0.46168716126311399</v>
      </c>
      <c r="AV960" s="17"/>
      <c r="AW960" s="17">
        <v>0.55567076293109596</v>
      </c>
      <c r="AX960" s="17">
        <v>0.54422705741355804</v>
      </c>
    </row>
    <row r="961" spans="2:50" x14ac:dyDescent="0.35">
      <c r="B961" t="s">
        <v>388</v>
      </c>
      <c r="C961" s="17">
        <v>0.26809360270882499</v>
      </c>
      <c r="D961" s="17">
        <v>0.28012728377137902</v>
      </c>
      <c r="E961" s="17">
        <v>0.255558857296803</v>
      </c>
      <c r="F961" s="17"/>
      <c r="G961" s="17">
        <v>0.34597051574938298</v>
      </c>
      <c r="H961" s="17">
        <v>0.23813374127352899</v>
      </c>
      <c r="I961" s="17">
        <v>0.305104035677215</v>
      </c>
      <c r="J961" s="17">
        <v>0.27364826662473601</v>
      </c>
      <c r="K961" s="17">
        <v>0.20942864870108499</v>
      </c>
      <c r="L961" s="17">
        <v>0.26503358252317799</v>
      </c>
      <c r="M961" s="17"/>
      <c r="N961" s="17">
        <v>0.31576943181534201</v>
      </c>
      <c r="O961" s="17">
        <v>0.28564277051083697</v>
      </c>
      <c r="P961" s="17">
        <v>0.24877014519061499</v>
      </c>
      <c r="Q961" s="17">
        <v>0.21484178729478901</v>
      </c>
      <c r="R961" s="17"/>
      <c r="S961" s="17">
        <v>0.27653511466929398</v>
      </c>
      <c r="T961" s="17">
        <v>0.34604027560752698</v>
      </c>
      <c r="U961" s="17">
        <v>0.20199463587663899</v>
      </c>
      <c r="V961" s="17">
        <v>0.27775537601574901</v>
      </c>
      <c r="W961" s="17">
        <v>0.261702803971191</v>
      </c>
      <c r="X961" s="17">
        <v>0.27282562729913101</v>
      </c>
      <c r="Y961" s="17">
        <v>0.23412790329591801</v>
      </c>
      <c r="Z961" s="17">
        <v>0.25648888083105498</v>
      </c>
      <c r="AA961" s="17">
        <v>0.23455182389788501</v>
      </c>
      <c r="AB961" s="17" t="s">
        <v>74</v>
      </c>
      <c r="AC961" s="17" t="s">
        <v>74</v>
      </c>
      <c r="AD961" s="17" t="s">
        <v>74</v>
      </c>
      <c r="AE961" s="17"/>
      <c r="AF961" s="17">
        <v>0.23259018436255499</v>
      </c>
      <c r="AG961" s="17">
        <v>0.30089862149650998</v>
      </c>
      <c r="AH961" s="17">
        <v>0.28297733485313098</v>
      </c>
      <c r="AI961" s="17"/>
      <c r="AJ961" s="17">
        <v>0.25913105365197803</v>
      </c>
      <c r="AK961" s="17">
        <v>0.292427424722778</v>
      </c>
      <c r="AL961" s="17">
        <v>0.349315522193128</v>
      </c>
      <c r="AM961" s="17">
        <v>0.172967599135048</v>
      </c>
      <c r="AN961" s="17">
        <v>0.25303532285685998</v>
      </c>
      <c r="AO961" s="17"/>
      <c r="AP961" s="17">
        <v>0.30587402808866399</v>
      </c>
      <c r="AQ961" s="17">
        <v>0.27316143175465901</v>
      </c>
      <c r="AR961" s="17">
        <v>0.313243148898043</v>
      </c>
      <c r="AS961" s="17"/>
      <c r="AT961" s="17">
        <v>0.26125606716701799</v>
      </c>
      <c r="AU961" s="17">
        <v>0.28377403973062099</v>
      </c>
      <c r="AV961" s="17"/>
      <c r="AW961" s="17">
        <v>0.27050220343510001</v>
      </c>
      <c r="AX961" s="17">
        <v>0.26732994171598701</v>
      </c>
    </row>
    <row r="962" spans="2:50" x14ac:dyDescent="0.35">
      <c r="B962" t="s">
        <v>389</v>
      </c>
      <c r="C962" s="17">
        <v>5.2362137835669599E-2</v>
      </c>
      <c r="D962" s="17">
        <v>6.3245219933527094E-2</v>
      </c>
      <c r="E962" s="17">
        <v>4.2396276771697897E-2</v>
      </c>
      <c r="F962" s="17"/>
      <c r="G962" s="17">
        <v>0.121345294178618</v>
      </c>
      <c r="H962" s="17">
        <v>0.100477525055694</v>
      </c>
      <c r="I962" s="17">
        <v>6.9687235297866801E-2</v>
      </c>
      <c r="J962" s="17">
        <v>2.22032261205844E-2</v>
      </c>
      <c r="K962" s="17">
        <v>2.33633141433989E-2</v>
      </c>
      <c r="L962" s="17">
        <v>1.5787341483581699E-2</v>
      </c>
      <c r="M962" s="17"/>
      <c r="N962" s="17">
        <v>3.9721464058683098E-2</v>
      </c>
      <c r="O962" s="17">
        <v>5.0693746434101197E-2</v>
      </c>
      <c r="P962" s="17">
        <v>7.3389801781227906E-2</v>
      </c>
      <c r="Q962" s="17">
        <v>4.9866286371032E-2</v>
      </c>
      <c r="R962" s="17"/>
      <c r="S962" s="17">
        <v>6.2121046374533397E-2</v>
      </c>
      <c r="T962" s="17">
        <v>4.6134561437811597E-2</v>
      </c>
      <c r="U962" s="17">
        <v>5.0409256462333497E-2</v>
      </c>
      <c r="V962" s="17">
        <v>7.9648104311198703E-2</v>
      </c>
      <c r="W962" s="17">
        <v>5.5140768361056899E-2</v>
      </c>
      <c r="X962" s="17">
        <v>0</v>
      </c>
      <c r="Y962" s="17">
        <v>4.0437382441324998E-2</v>
      </c>
      <c r="Z962" s="17">
        <v>0.113233521174942</v>
      </c>
      <c r="AA962" s="17">
        <v>5.3524705981834397E-2</v>
      </c>
      <c r="AB962" s="17" t="s">
        <v>74</v>
      </c>
      <c r="AC962" s="17" t="s">
        <v>74</v>
      </c>
      <c r="AD962" s="17" t="s">
        <v>74</v>
      </c>
      <c r="AE962" s="17"/>
      <c r="AF962" s="17">
        <v>3.9786530303451598E-2</v>
      </c>
      <c r="AG962" s="17">
        <v>4.7872510404510703E-2</v>
      </c>
      <c r="AH962" s="17">
        <v>8.2434379592590507E-2</v>
      </c>
      <c r="AI962" s="17"/>
      <c r="AJ962" s="17">
        <v>3.2915744161980502E-2</v>
      </c>
      <c r="AK962" s="17">
        <v>5.63070125304172E-2</v>
      </c>
      <c r="AL962" s="17">
        <v>6.69304576004838E-2</v>
      </c>
      <c r="AM962" s="17">
        <v>9.8240262046567703E-2</v>
      </c>
      <c r="AN962" s="17">
        <v>7.5262137404774998E-2</v>
      </c>
      <c r="AO962" s="17"/>
      <c r="AP962" s="17">
        <v>2.41911051219032E-2</v>
      </c>
      <c r="AQ962" s="17">
        <v>5.9249169097723903E-2</v>
      </c>
      <c r="AR962" s="17">
        <v>0.120468563814266</v>
      </c>
      <c r="AS962" s="17"/>
      <c r="AT962" s="17">
        <v>4.2409435327194198E-2</v>
      </c>
      <c r="AU962" s="17">
        <v>7.0804461243832204E-2</v>
      </c>
      <c r="AV962" s="17"/>
      <c r="AW962" s="17">
        <v>3.9619912607643401E-2</v>
      </c>
      <c r="AX962" s="17">
        <v>5.6402135109790197E-2</v>
      </c>
    </row>
    <row r="963" spans="2:50" x14ac:dyDescent="0.35">
      <c r="B963" t="s">
        <v>390</v>
      </c>
      <c r="C963" s="17">
        <v>8.6897173508029904E-2</v>
      </c>
      <c r="D963" s="17">
        <v>7.3018116010337697E-2</v>
      </c>
      <c r="E963" s="17">
        <v>9.8682005819840907E-2</v>
      </c>
      <c r="F963" s="17"/>
      <c r="G963" s="17">
        <v>0.15837684008476199</v>
      </c>
      <c r="H963" s="17">
        <v>0.11741860623304801</v>
      </c>
      <c r="I963" s="17">
        <v>0.111545141484482</v>
      </c>
      <c r="J963" s="17">
        <v>8.1878006024536501E-2</v>
      </c>
      <c r="K963" s="17">
        <v>3.9457546348389397E-2</v>
      </c>
      <c r="L963" s="17">
        <v>5.13801636163813E-2</v>
      </c>
      <c r="M963" s="17"/>
      <c r="N963" s="17">
        <v>9.3214033750493003E-2</v>
      </c>
      <c r="O963" s="17">
        <v>0.112615425758857</v>
      </c>
      <c r="P963" s="17">
        <v>5.7975926475488403E-2</v>
      </c>
      <c r="Q963" s="17">
        <v>7.98652455379604E-2</v>
      </c>
      <c r="R963" s="17"/>
      <c r="S963" s="17">
        <v>0.12349989804483</v>
      </c>
      <c r="T963" s="17">
        <v>6.6060493764145106E-2</v>
      </c>
      <c r="U963" s="17">
        <v>6.6190543224114301E-2</v>
      </c>
      <c r="V963" s="17">
        <v>8.5980052952009903E-2</v>
      </c>
      <c r="W963" s="17">
        <v>9.3138298590325297E-2</v>
      </c>
      <c r="X963" s="17">
        <v>7.6734123798089998E-2</v>
      </c>
      <c r="Y963" s="17">
        <v>0.121943661824892</v>
      </c>
      <c r="Z963" s="17">
        <v>0.132122984801023</v>
      </c>
      <c r="AA963" s="17">
        <v>4.6582249993447497E-2</v>
      </c>
      <c r="AB963" s="17" t="s">
        <v>74</v>
      </c>
      <c r="AC963" s="17" t="s">
        <v>74</v>
      </c>
      <c r="AD963" s="17" t="s">
        <v>74</v>
      </c>
      <c r="AE963" s="17"/>
      <c r="AF963" s="17">
        <v>5.5756055762976701E-2</v>
      </c>
      <c r="AG963" s="17">
        <v>0.102055472150946</v>
      </c>
      <c r="AH963" s="17">
        <v>0.10281715633788401</v>
      </c>
      <c r="AI963" s="17"/>
      <c r="AJ963" s="17">
        <v>5.56970063377102E-2</v>
      </c>
      <c r="AK963" s="17">
        <v>0.111656866534757</v>
      </c>
      <c r="AL963" s="17">
        <v>7.4588922229727198E-2</v>
      </c>
      <c r="AM963" s="17">
        <v>8.8317536224360393E-2</v>
      </c>
      <c r="AN963" s="17">
        <v>9.4790021649809098E-2</v>
      </c>
      <c r="AO963" s="17"/>
      <c r="AP963" s="17">
        <v>7.9439874430436E-2</v>
      </c>
      <c r="AQ963" s="17">
        <v>0.110709115446588</v>
      </c>
      <c r="AR963" s="17">
        <v>8.5105518978690106E-2</v>
      </c>
      <c r="AS963" s="17"/>
      <c r="AT963" s="17">
        <v>7.75855423274079E-2</v>
      </c>
      <c r="AU963" s="17">
        <v>0.1044297395556</v>
      </c>
      <c r="AV963" s="17"/>
      <c r="AW963" s="17">
        <v>9.3108086251917604E-2</v>
      </c>
      <c r="AX963" s="17">
        <v>8.4927967179772704E-2</v>
      </c>
    </row>
    <row r="964" spans="2:50" x14ac:dyDescent="0.35">
      <c r="B964" t="s">
        <v>391</v>
      </c>
      <c r="C964" s="17">
        <v>1.84320037627004E-3</v>
      </c>
      <c r="D964" s="17">
        <v>1.75101157949603E-3</v>
      </c>
      <c r="E964" s="17">
        <v>1.93638996110116E-3</v>
      </c>
      <c r="F964" s="17"/>
      <c r="G964" s="17">
        <v>0</v>
      </c>
      <c r="H964" s="17">
        <v>0</v>
      </c>
      <c r="I964" s="17">
        <v>6.0899243016436701E-3</v>
      </c>
      <c r="J964" s="17">
        <v>0</v>
      </c>
      <c r="K964" s="17">
        <v>0</v>
      </c>
      <c r="L964" s="17">
        <v>3.6112522649853801E-3</v>
      </c>
      <c r="M964" s="17"/>
      <c r="N964" s="17">
        <v>0</v>
      </c>
      <c r="O964" s="17">
        <v>0</v>
      </c>
      <c r="P964" s="17">
        <v>8.4069953813583707E-3</v>
      </c>
      <c r="Q964" s="17">
        <v>0</v>
      </c>
      <c r="R964" s="17"/>
      <c r="S964" s="17">
        <v>0</v>
      </c>
      <c r="T964" s="17">
        <v>0</v>
      </c>
      <c r="U964" s="17">
        <v>8.2596138341535005E-3</v>
      </c>
      <c r="V964" s="17">
        <v>0</v>
      </c>
      <c r="W964" s="17">
        <v>0</v>
      </c>
      <c r="X964" s="17">
        <v>0</v>
      </c>
      <c r="Y964" s="17">
        <v>1.0175019468777999E-2</v>
      </c>
      <c r="Z964" s="17">
        <v>0</v>
      </c>
      <c r="AA964" s="17">
        <v>0</v>
      </c>
      <c r="AB964" s="17" t="s">
        <v>74</v>
      </c>
      <c r="AC964" s="17" t="s">
        <v>74</v>
      </c>
      <c r="AD964" s="17" t="s">
        <v>74</v>
      </c>
      <c r="AE964" s="17"/>
      <c r="AF964" s="17">
        <v>4.5017510666386703E-3</v>
      </c>
      <c r="AG964" s="17">
        <v>0</v>
      </c>
      <c r="AH964" s="17">
        <v>0</v>
      </c>
      <c r="AI964" s="17"/>
      <c r="AJ964" s="17">
        <v>4.3912030525409696E-3</v>
      </c>
      <c r="AK964" s="17">
        <v>0</v>
      </c>
      <c r="AL964" s="17">
        <v>0</v>
      </c>
      <c r="AM964" s="17">
        <v>0</v>
      </c>
      <c r="AN964" s="17">
        <v>0</v>
      </c>
      <c r="AO964" s="17"/>
      <c r="AP964" s="17">
        <v>7.8893951209810798E-3</v>
      </c>
      <c r="AQ964" s="17">
        <v>0</v>
      </c>
      <c r="AR964" s="17">
        <v>0</v>
      </c>
      <c r="AS964" s="17"/>
      <c r="AT964" s="17">
        <v>2.7277930188292299E-3</v>
      </c>
      <c r="AU964" s="17">
        <v>0</v>
      </c>
      <c r="AV964" s="17"/>
      <c r="AW964" s="17">
        <v>4.1505484287436599E-3</v>
      </c>
      <c r="AX964" s="17">
        <v>1.1116421377656701E-3</v>
      </c>
    </row>
    <row r="965" spans="2:50" x14ac:dyDescent="0.35">
      <c r="B965" t="s">
        <v>70</v>
      </c>
      <c r="C965" s="17">
        <v>4.3821976165262802E-2</v>
      </c>
      <c r="D965" s="17">
        <v>4.5990247881766901E-2</v>
      </c>
      <c r="E965" s="17">
        <v>4.1964505440607397E-2</v>
      </c>
      <c r="F965" s="17"/>
      <c r="G965" s="17">
        <v>5.0519461753007401E-2</v>
      </c>
      <c r="H965" s="17">
        <v>6.2746929123046497E-2</v>
      </c>
      <c r="I965" s="17">
        <v>2.8537873378086099E-2</v>
      </c>
      <c r="J965" s="17">
        <v>4.6651311331710403E-2</v>
      </c>
      <c r="K965" s="17">
        <v>3.8303464475603101E-2</v>
      </c>
      <c r="L965" s="17">
        <v>3.9538102736568902E-2</v>
      </c>
      <c r="M965" s="17"/>
      <c r="N965" s="17">
        <v>4.5083852911636399E-2</v>
      </c>
      <c r="O965" s="17">
        <v>3.2071618646169801E-2</v>
      </c>
      <c r="P965" s="17">
        <v>4.1780942445254703E-2</v>
      </c>
      <c r="Q965" s="17">
        <v>5.3294157452935802E-2</v>
      </c>
      <c r="R965" s="17"/>
      <c r="S965" s="17">
        <v>4.0671460406240298E-2</v>
      </c>
      <c r="T965" s="17">
        <v>4.0954776473693201E-2</v>
      </c>
      <c r="U965" s="17">
        <v>3.8531884479248102E-2</v>
      </c>
      <c r="V965" s="17">
        <v>4.2643919036513003E-2</v>
      </c>
      <c r="W965" s="17">
        <v>3.3686639416627098E-2</v>
      </c>
      <c r="X965" s="17">
        <v>4.8645661098422603E-2</v>
      </c>
      <c r="Y965" s="17">
        <v>6.5614762196466905E-2</v>
      </c>
      <c r="Z965" s="17">
        <v>1.9860922080978699E-2</v>
      </c>
      <c r="AA965" s="17">
        <v>5.1697026514710802E-2</v>
      </c>
      <c r="AB965" s="17" t="s">
        <v>74</v>
      </c>
      <c r="AC965" s="17" t="s">
        <v>74</v>
      </c>
      <c r="AD965" s="17" t="s">
        <v>74</v>
      </c>
      <c r="AE965" s="17"/>
      <c r="AF965" s="17">
        <v>3.8812520672396503E-2</v>
      </c>
      <c r="AG965" s="17">
        <v>4.9471692933603102E-2</v>
      </c>
      <c r="AH965" s="17">
        <v>2.5771161919283199E-2</v>
      </c>
      <c r="AI965" s="17"/>
      <c r="AJ965" s="17">
        <v>2.1640871615271499E-2</v>
      </c>
      <c r="AK965" s="17">
        <v>5.2051508613323902E-2</v>
      </c>
      <c r="AL965" s="17">
        <v>5.7392726613247597E-2</v>
      </c>
      <c r="AM965" s="17">
        <v>8.3337654969824607E-2</v>
      </c>
      <c r="AN965" s="17">
        <v>3.8666536466924799E-2</v>
      </c>
      <c r="AO965" s="17"/>
      <c r="AP965" s="17">
        <v>2.2207462858568099E-2</v>
      </c>
      <c r="AQ965" s="17">
        <v>4.3587605269769999E-2</v>
      </c>
      <c r="AR965" s="17">
        <v>3.2349692054462399E-2</v>
      </c>
      <c r="AS965" s="17"/>
      <c r="AT965" s="17">
        <v>2.6985310884637299E-2</v>
      </c>
      <c r="AU965" s="17">
        <v>7.9304598206832694E-2</v>
      </c>
      <c r="AV965" s="17"/>
      <c r="AW965" s="17">
        <v>3.6948486345498903E-2</v>
      </c>
      <c r="AX965" s="17">
        <v>4.6001256443126998E-2</v>
      </c>
    </row>
    <row r="966" spans="2:50" x14ac:dyDescent="0.35">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row>
    <row r="967" spans="2:50" x14ac:dyDescent="0.35">
      <c r="B967" s="6" t="s">
        <v>402</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row>
    <row r="968" spans="2:50" x14ac:dyDescent="0.35">
      <c r="B968" s="24" t="s">
        <v>76</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row>
    <row r="969" spans="2:50" x14ac:dyDescent="0.35">
      <c r="B969" t="s">
        <v>387</v>
      </c>
      <c r="C969" s="17">
        <v>0.51887594956473104</v>
      </c>
      <c r="D969" s="17">
        <v>0.50043728150353395</v>
      </c>
      <c r="E969" s="17">
        <v>0.53809091761104499</v>
      </c>
      <c r="F969" s="17"/>
      <c r="G969" s="17">
        <v>0.308402224194612</v>
      </c>
      <c r="H969" s="17">
        <v>0.401628778022809</v>
      </c>
      <c r="I969" s="17">
        <v>0.527160814876526</v>
      </c>
      <c r="J969" s="17">
        <v>0.52703853804043799</v>
      </c>
      <c r="K969" s="17">
        <v>0.66422962927196305</v>
      </c>
      <c r="L969" s="17">
        <v>0.58746088773971705</v>
      </c>
      <c r="M969" s="17"/>
      <c r="N969" s="17">
        <v>0.519212679185313</v>
      </c>
      <c r="O969" s="17">
        <v>0.41655203142393898</v>
      </c>
      <c r="P969" s="17">
        <v>0.59382685528648904</v>
      </c>
      <c r="Q969" s="17">
        <v>0.56062962385795001</v>
      </c>
      <c r="R969" s="17"/>
      <c r="S969" s="17">
        <v>0.45952494212096401</v>
      </c>
      <c r="T969" s="17">
        <v>0.53449675614068604</v>
      </c>
      <c r="U969" s="17">
        <v>0.52298145434016796</v>
      </c>
      <c r="V969" s="17">
        <v>0.45747453242516101</v>
      </c>
      <c r="W969" s="17">
        <v>0.51247906812578004</v>
      </c>
      <c r="X969" s="17">
        <v>0.55654297316607404</v>
      </c>
      <c r="Y969" s="17">
        <v>0.55021836389623702</v>
      </c>
      <c r="Z969" s="17">
        <v>0.51655372524973397</v>
      </c>
      <c r="AA969" s="17">
        <v>0.57067317013596297</v>
      </c>
      <c r="AB969" s="17" t="s">
        <v>74</v>
      </c>
      <c r="AC969" s="17" t="s">
        <v>74</v>
      </c>
      <c r="AD969" s="17" t="s">
        <v>74</v>
      </c>
      <c r="AE969" s="17"/>
      <c r="AF969" s="17">
        <v>0.60415763852237703</v>
      </c>
      <c r="AG969" s="17">
        <v>0.46344290314172698</v>
      </c>
      <c r="AH969" s="17">
        <v>0.50399289080926701</v>
      </c>
      <c r="AI969" s="17"/>
      <c r="AJ969" s="17">
        <v>0.60506952911942302</v>
      </c>
      <c r="AK969" s="17">
        <v>0.44881335649521997</v>
      </c>
      <c r="AL969" s="17">
        <v>0.39223917165515398</v>
      </c>
      <c r="AM969" s="17">
        <v>0.63332379624964896</v>
      </c>
      <c r="AN969" s="17">
        <v>0.49144073097972701</v>
      </c>
      <c r="AO969" s="17"/>
      <c r="AP969" s="17">
        <v>0.57565614033683599</v>
      </c>
      <c r="AQ969" s="17">
        <v>0.45312444736989399</v>
      </c>
      <c r="AR969" s="17">
        <v>0.42178789945760797</v>
      </c>
      <c r="AS969" s="17"/>
      <c r="AT969" s="17">
        <v>0.56257953733641497</v>
      </c>
      <c r="AU969" s="17">
        <v>0.42757432997280198</v>
      </c>
      <c r="AV969" s="17"/>
      <c r="AW969" s="17">
        <v>0.49956318583224202</v>
      </c>
      <c r="AX969" s="17">
        <v>0.52499917462461998</v>
      </c>
    </row>
    <row r="970" spans="2:50" x14ac:dyDescent="0.35">
      <c r="B970" t="s">
        <v>388</v>
      </c>
      <c r="C970" s="17">
        <v>0.276466086007157</v>
      </c>
      <c r="D970" s="17">
        <v>0.29750182890759502</v>
      </c>
      <c r="E970" s="17">
        <v>0.25787538833877299</v>
      </c>
      <c r="F970" s="17"/>
      <c r="G970" s="17">
        <v>0.33931759606219802</v>
      </c>
      <c r="H970" s="17">
        <v>0.33105761587448201</v>
      </c>
      <c r="I970" s="17">
        <v>0.223664259476656</v>
      </c>
      <c r="J970" s="17">
        <v>0.317205910702688</v>
      </c>
      <c r="K970" s="17">
        <v>0.20104994198010701</v>
      </c>
      <c r="L970" s="17">
        <v>0.26794370363810199</v>
      </c>
      <c r="M970" s="17"/>
      <c r="N970" s="17">
        <v>0.28877244803632002</v>
      </c>
      <c r="O970" s="17">
        <v>0.36396269535053</v>
      </c>
      <c r="P970" s="17">
        <v>0.238755067049569</v>
      </c>
      <c r="Q970" s="17">
        <v>0.20503019068703399</v>
      </c>
      <c r="R970" s="17"/>
      <c r="S970" s="17">
        <v>0.27553978358902698</v>
      </c>
      <c r="T970" s="17">
        <v>0.27247933907703797</v>
      </c>
      <c r="U970" s="17">
        <v>0.26595583873274198</v>
      </c>
      <c r="V970" s="17">
        <v>0.350427197389516</v>
      </c>
      <c r="W970" s="17">
        <v>0.31418605079987399</v>
      </c>
      <c r="X970" s="17">
        <v>0.26948167265687301</v>
      </c>
      <c r="Y970" s="17">
        <v>0.242337631265236</v>
      </c>
      <c r="Z970" s="17">
        <v>0.23954605118334099</v>
      </c>
      <c r="AA970" s="17">
        <v>0.24835375910448901</v>
      </c>
      <c r="AB970" s="17" t="s">
        <v>74</v>
      </c>
      <c r="AC970" s="17" t="s">
        <v>74</v>
      </c>
      <c r="AD970" s="17" t="s">
        <v>74</v>
      </c>
      <c r="AE970" s="17"/>
      <c r="AF970" s="17">
        <v>0.239937021260756</v>
      </c>
      <c r="AG970" s="17">
        <v>0.324879349808883</v>
      </c>
      <c r="AH970" s="17">
        <v>0.22385203837794601</v>
      </c>
      <c r="AI970" s="17"/>
      <c r="AJ970" s="17">
        <v>0.24322984649818899</v>
      </c>
      <c r="AK970" s="17">
        <v>0.318523657227752</v>
      </c>
      <c r="AL970" s="17">
        <v>0.35921091904786701</v>
      </c>
      <c r="AM970" s="17">
        <v>0.195021012556166</v>
      </c>
      <c r="AN970" s="17">
        <v>0.27507135275829098</v>
      </c>
      <c r="AO970" s="17"/>
      <c r="AP970" s="17">
        <v>0.26664668199712899</v>
      </c>
      <c r="AQ970" s="17">
        <v>0.32648599780138399</v>
      </c>
      <c r="AR970" s="17">
        <v>0.32146115862705998</v>
      </c>
      <c r="AS970" s="17"/>
      <c r="AT970" s="17">
        <v>0.26069414213030301</v>
      </c>
      <c r="AU970" s="17">
        <v>0.31089989881364299</v>
      </c>
      <c r="AV970" s="17"/>
      <c r="AW970" s="17">
        <v>0.29774760580187598</v>
      </c>
      <c r="AX970" s="17">
        <v>0.269718655285975</v>
      </c>
    </row>
    <row r="971" spans="2:50" x14ac:dyDescent="0.35">
      <c r="B971" t="s">
        <v>389</v>
      </c>
      <c r="C971" s="17">
        <v>5.04499694030697E-2</v>
      </c>
      <c r="D971" s="17">
        <v>7.1961927875958204E-2</v>
      </c>
      <c r="E971" s="17">
        <v>3.05475603495961E-2</v>
      </c>
      <c r="F971" s="17"/>
      <c r="G971" s="17">
        <v>0.12023910008956699</v>
      </c>
      <c r="H971" s="17">
        <v>3.0370846465487E-2</v>
      </c>
      <c r="I971" s="17">
        <v>8.9917451649646096E-2</v>
      </c>
      <c r="J971" s="17">
        <v>3.7726047002112302E-2</v>
      </c>
      <c r="K971" s="17">
        <v>4.60404918304608E-2</v>
      </c>
      <c r="L971" s="17">
        <v>1.81787099029798E-2</v>
      </c>
      <c r="M971" s="17"/>
      <c r="N971" s="17">
        <v>2.9102668762695599E-2</v>
      </c>
      <c r="O971" s="17">
        <v>5.0633094799409702E-2</v>
      </c>
      <c r="P971" s="17">
        <v>4.9640707591598401E-2</v>
      </c>
      <c r="Q971" s="17">
        <v>7.4527427790534201E-2</v>
      </c>
      <c r="R971" s="17"/>
      <c r="S971" s="17">
        <v>0.10594098922293101</v>
      </c>
      <c r="T971" s="17">
        <v>4.7662404529012603E-2</v>
      </c>
      <c r="U971" s="17">
        <v>4.5070299173234102E-2</v>
      </c>
      <c r="V971" s="17">
        <v>4.5241651232100902E-2</v>
      </c>
      <c r="W971" s="17">
        <v>4.9532264509332E-2</v>
      </c>
      <c r="X971" s="17">
        <v>0</v>
      </c>
      <c r="Y971" s="17">
        <v>3.46772211387881E-2</v>
      </c>
      <c r="Z971" s="17">
        <v>0.11343395862638</v>
      </c>
      <c r="AA971" s="17">
        <v>2.54246157880961E-2</v>
      </c>
      <c r="AB971" s="17" t="s">
        <v>74</v>
      </c>
      <c r="AC971" s="17" t="s">
        <v>74</v>
      </c>
      <c r="AD971" s="17" t="s">
        <v>74</v>
      </c>
      <c r="AE971" s="17"/>
      <c r="AF971" s="17">
        <v>3.80480247433998E-2</v>
      </c>
      <c r="AG971" s="17">
        <v>4.6527632878296497E-2</v>
      </c>
      <c r="AH971" s="17">
        <v>8.5288478155221906E-2</v>
      </c>
      <c r="AI971" s="17"/>
      <c r="AJ971" s="17">
        <v>4.2352181109433201E-2</v>
      </c>
      <c r="AK971" s="17">
        <v>5.8481149021585702E-2</v>
      </c>
      <c r="AL971" s="17">
        <v>5.9757043655753399E-2</v>
      </c>
      <c r="AM971" s="17">
        <v>0</v>
      </c>
      <c r="AN971" s="17">
        <v>4.9157747704332302E-2</v>
      </c>
      <c r="AO971" s="17"/>
      <c r="AP971" s="17">
        <v>3.5157495664539802E-2</v>
      </c>
      <c r="AQ971" s="17">
        <v>6.1840840158198497E-2</v>
      </c>
      <c r="AR971" s="17">
        <v>7.6287232127739399E-2</v>
      </c>
      <c r="AS971" s="17"/>
      <c r="AT971" s="17">
        <v>3.80716939048397E-2</v>
      </c>
      <c r="AU971" s="17">
        <v>7.3962339362024704E-2</v>
      </c>
      <c r="AV971" s="17"/>
      <c r="AW971" s="17">
        <v>3.85779413766517E-2</v>
      </c>
      <c r="AX971" s="17">
        <v>5.4214065548499502E-2</v>
      </c>
    </row>
    <row r="972" spans="2:50" x14ac:dyDescent="0.35">
      <c r="B972" t="s">
        <v>390</v>
      </c>
      <c r="C972" s="17">
        <v>0.106080113946635</v>
      </c>
      <c r="D972" s="17">
        <v>7.35617394456997E-2</v>
      </c>
      <c r="E972" s="17">
        <v>0.13302945029895899</v>
      </c>
      <c r="F972" s="17"/>
      <c r="G972" s="17">
        <v>0.191441918266682</v>
      </c>
      <c r="H972" s="17">
        <v>0.17666944712961699</v>
      </c>
      <c r="I972" s="17">
        <v>0.101353247816</v>
      </c>
      <c r="J972" s="17">
        <v>6.6279796409170894E-2</v>
      </c>
      <c r="K972" s="17">
        <v>6.3004159841497695E-2</v>
      </c>
      <c r="L972" s="17">
        <v>7.7858584055456106E-2</v>
      </c>
      <c r="M972" s="17"/>
      <c r="N972" s="17">
        <v>0.114697376959219</v>
      </c>
      <c r="O972" s="17">
        <v>0.12655881536598801</v>
      </c>
      <c r="P972" s="17">
        <v>8.0405649371018906E-2</v>
      </c>
      <c r="Q972" s="17">
        <v>9.9382009447386496E-2</v>
      </c>
      <c r="R972" s="17"/>
      <c r="S972" s="17">
        <v>0.10417549503953</v>
      </c>
      <c r="T972" s="17">
        <v>0.105930126970271</v>
      </c>
      <c r="U972" s="17">
        <v>0.13981639729134401</v>
      </c>
      <c r="V972" s="17">
        <v>7.6272686248962801E-2</v>
      </c>
      <c r="W972" s="17">
        <v>8.41963007775446E-2</v>
      </c>
      <c r="X972" s="17">
        <v>0.101807177789649</v>
      </c>
      <c r="Y972" s="17">
        <v>0.132217014262135</v>
      </c>
      <c r="Z972" s="17">
        <v>0.110605342859566</v>
      </c>
      <c r="AA972" s="17">
        <v>0.103851428456741</v>
      </c>
      <c r="AB972" s="17" t="s">
        <v>74</v>
      </c>
      <c r="AC972" s="17" t="s">
        <v>74</v>
      </c>
      <c r="AD972" s="17" t="s">
        <v>74</v>
      </c>
      <c r="AE972" s="17"/>
      <c r="AF972" s="17">
        <v>7.35654615177911E-2</v>
      </c>
      <c r="AG972" s="17">
        <v>0.113614452710391</v>
      </c>
      <c r="AH972" s="17">
        <v>0.14172265585487401</v>
      </c>
      <c r="AI972" s="17"/>
      <c r="AJ972" s="17">
        <v>7.9554121206068501E-2</v>
      </c>
      <c r="AK972" s="17">
        <v>0.131590628295715</v>
      </c>
      <c r="AL972" s="17">
        <v>9.97839515185939E-2</v>
      </c>
      <c r="AM972" s="17">
        <v>8.8317536224360393E-2</v>
      </c>
      <c r="AN972" s="17">
        <v>0.12273278100632</v>
      </c>
      <c r="AO972" s="17"/>
      <c r="AP972" s="17">
        <v>9.2390139793223094E-2</v>
      </c>
      <c r="AQ972" s="17">
        <v>0.12187044571007</v>
      </c>
      <c r="AR972" s="17">
        <v>0.114036292219953</v>
      </c>
      <c r="AS972" s="17"/>
      <c r="AT972" s="17">
        <v>0.10224781664105501</v>
      </c>
      <c r="AU972" s="17">
        <v>0.11464439757952399</v>
      </c>
      <c r="AV972" s="17"/>
      <c r="AW972" s="17">
        <v>0.120184670711076</v>
      </c>
      <c r="AX972" s="17">
        <v>0.101608181465353</v>
      </c>
    </row>
    <row r="973" spans="2:50" x14ac:dyDescent="0.35">
      <c r="B973" t="s">
        <v>391</v>
      </c>
      <c r="C973" s="17">
        <v>4.7096408616499504E-3</v>
      </c>
      <c r="D973" s="17">
        <v>4.6426438123564496E-3</v>
      </c>
      <c r="E973" s="17">
        <v>4.7902906922705204E-3</v>
      </c>
      <c r="F973" s="17"/>
      <c r="G973" s="17">
        <v>0</v>
      </c>
      <c r="H973" s="17">
        <v>0</v>
      </c>
      <c r="I973" s="17">
        <v>8.8878993615434596E-3</v>
      </c>
      <c r="J973" s="17">
        <v>4.6432567945901204E-3</v>
      </c>
      <c r="K973" s="17">
        <v>0</v>
      </c>
      <c r="L973" s="17">
        <v>1.0575554635522301E-2</v>
      </c>
      <c r="M973" s="17"/>
      <c r="N973" s="17">
        <v>2.89998096186532E-3</v>
      </c>
      <c r="O973" s="17">
        <v>0</v>
      </c>
      <c r="P973" s="17">
        <v>0</v>
      </c>
      <c r="Q973" s="17">
        <v>1.5719933126498602E-2</v>
      </c>
      <c r="R973" s="17"/>
      <c r="S973" s="17">
        <v>9.3040570134194991E-3</v>
      </c>
      <c r="T973" s="17">
        <v>0</v>
      </c>
      <c r="U973" s="17">
        <v>0</v>
      </c>
      <c r="V973" s="17">
        <v>0</v>
      </c>
      <c r="W973" s="17">
        <v>9.0317829470699992E-3</v>
      </c>
      <c r="X973" s="17">
        <v>2.3522515288980701E-2</v>
      </c>
      <c r="Y973" s="17">
        <v>0</v>
      </c>
      <c r="Z973" s="17">
        <v>0</v>
      </c>
      <c r="AA973" s="17">
        <v>0</v>
      </c>
      <c r="AB973" s="17" t="s">
        <v>74</v>
      </c>
      <c r="AC973" s="17" t="s">
        <v>74</v>
      </c>
      <c r="AD973" s="17" t="s">
        <v>74</v>
      </c>
      <c r="AE973" s="17"/>
      <c r="AF973" s="17">
        <v>1.9042011859797901E-3</v>
      </c>
      <c r="AG973" s="17">
        <v>1.0091469908102601E-2</v>
      </c>
      <c r="AH973" s="17">
        <v>0</v>
      </c>
      <c r="AI973" s="17"/>
      <c r="AJ973" s="17">
        <v>5.8886683906207602E-3</v>
      </c>
      <c r="AK973" s="17">
        <v>0</v>
      </c>
      <c r="AL973" s="17">
        <v>2.0231100682617301E-2</v>
      </c>
      <c r="AM973" s="17">
        <v>0</v>
      </c>
      <c r="AN973" s="17">
        <v>0</v>
      </c>
      <c r="AO973" s="17"/>
      <c r="AP973" s="17">
        <v>1.05797958131669E-2</v>
      </c>
      <c r="AQ973" s="17">
        <v>0</v>
      </c>
      <c r="AR973" s="17">
        <v>2.00723210262162E-2</v>
      </c>
      <c r="AS973" s="17"/>
      <c r="AT973" s="17">
        <v>1.1538325031020501E-3</v>
      </c>
      <c r="AU973" s="17">
        <v>1.21802961088155E-2</v>
      </c>
      <c r="AV973" s="17"/>
      <c r="AW973" s="17">
        <v>0</v>
      </c>
      <c r="AX973" s="17">
        <v>6.2028601308638702E-3</v>
      </c>
    </row>
    <row r="974" spans="2:50" x14ac:dyDescent="0.35">
      <c r="B974" t="s">
        <v>70</v>
      </c>
      <c r="C974" s="17">
        <v>4.3418240216756797E-2</v>
      </c>
      <c r="D974" s="17">
        <v>5.1894578454856698E-2</v>
      </c>
      <c r="E974" s="17">
        <v>3.5666392709356697E-2</v>
      </c>
      <c r="F974" s="17"/>
      <c r="G974" s="17">
        <v>4.0599161386941099E-2</v>
      </c>
      <c r="H974" s="17">
        <v>6.0273312507605398E-2</v>
      </c>
      <c r="I974" s="17">
        <v>4.9016326819628801E-2</v>
      </c>
      <c r="J974" s="17">
        <v>4.7106451051000503E-2</v>
      </c>
      <c r="K974" s="17">
        <v>2.5675777075971299E-2</v>
      </c>
      <c r="L974" s="17">
        <v>3.7982560028223297E-2</v>
      </c>
      <c r="M974" s="17"/>
      <c r="N974" s="17">
        <v>4.5314846094586803E-2</v>
      </c>
      <c r="O974" s="17">
        <v>4.2293363060133198E-2</v>
      </c>
      <c r="P974" s="17">
        <v>3.7371720701324697E-2</v>
      </c>
      <c r="Q974" s="17">
        <v>4.4710815090596497E-2</v>
      </c>
      <c r="R974" s="17"/>
      <c r="S974" s="17">
        <v>4.5514733014128297E-2</v>
      </c>
      <c r="T974" s="17">
        <v>3.9431373282991997E-2</v>
      </c>
      <c r="U974" s="17">
        <v>2.61760104625114E-2</v>
      </c>
      <c r="V974" s="17">
        <v>7.0583932704258695E-2</v>
      </c>
      <c r="W974" s="17">
        <v>3.0574532840399401E-2</v>
      </c>
      <c r="X974" s="17">
        <v>4.8645661098422603E-2</v>
      </c>
      <c r="Y974" s="17">
        <v>4.0549769437604098E-2</v>
      </c>
      <c r="Z974" s="17">
        <v>1.9860922080978699E-2</v>
      </c>
      <c r="AA974" s="17">
        <v>5.1697026514710802E-2</v>
      </c>
      <c r="AB974" s="17" t="s">
        <v>74</v>
      </c>
      <c r="AC974" s="17" t="s">
        <v>74</v>
      </c>
      <c r="AD974" s="17" t="s">
        <v>74</v>
      </c>
      <c r="AE974" s="17"/>
      <c r="AF974" s="17">
        <v>4.2387652769696103E-2</v>
      </c>
      <c r="AG974" s="17">
        <v>4.1444191552600797E-2</v>
      </c>
      <c r="AH974" s="17">
        <v>4.5143936802691201E-2</v>
      </c>
      <c r="AI974" s="17"/>
      <c r="AJ974" s="17">
        <v>2.39056536762653E-2</v>
      </c>
      <c r="AK974" s="17">
        <v>4.2591208959727497E-2</v>
      </c>
      <c r="AL974" s="17">
        <v>6.8777813440013796E-2</v>
      </c>
      <c r="AM974" s="17">
        <v>8.3337654969824607E-2</v>
      </c>
      <c r="AN974" s="17">
        <v>6.1597387551329999E-2</v>
      </c>
      <c r="AO974" s="17"/>
      <c r="AP974" s="17">
        <v>1.9569746395104899E-2</v>
      </c>
      <c r="AQ974" s="17">
        <v>3.6678268960453203E-2</v>
      </c>
      <c r="AR974" s="17">
        <v>4.6355096541423599E-2</v>
      </c>
      <c r="AS974" s="17"/>
      <c r="AT974" s="17">
        <v>3.52529774842857E-2</v>
      </c>
      <c r="AU974" s="17">
        <v>6.0738738163189997E-2</v>
      </c>
      <c r="AV974" s="17"/>
      <c r="AW974" s="17">
        <v>4.3926596278154803E-2</v>
      </c>
      <c r="AX974" s="17">
        <v>4.3257062944688597E-2</v>
      </c>
    </row>
    <row r="975" spans="2:50" x14ac:dyDescent="0.35">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row>
    <row r="976" spans="2:50" x14ac:dyDescent="0.35">
      <c r="B976" s="6" t="s">
        <v>409</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row>
    <row r="977" spans="2:50" x14ac:dyDescent="0.35">
      <c r="B977" s="24" t="s">
        <v>76</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row>
    <row r="978" spans="2:50" x14ac:dyDescent="0.35">
      <c r="B978" t="s">
        <v>403</v>
      </c>
      <c r="C978" s="17">
        <v>0.14311819137095</v>
      </c>
      <c r="D978" s="17">
        <v>0.154533011948015</v>
      </c>
      <c r="E978" s="17">
        <v>0.13300367255981299</v>
      </c>
      <c r="F978" s="17"/>
      <c r="G978" s="17">
        <v>0.15039841618528299</v>
      </c>
      <c r="H978" s="17">
        <v>0.13006898515586099</v>
      </c>
      <c r="I978" s="17">
        <v>0.19164915284100001</v>
      </c>
      <c r="J978" s="17">
        <v>9.4983854806836507E-2</v>
      </c>
      <c r="K978" s="17">
        <v>0.12518523819607899</v>
      </c>
      <c r="L978" s="17">
        <v>0.16209650841097301</v>
      </c>
      <c r="M978" s="17"/>
      <c r="N978" s="17">
        <v>9.1219765639314804E-2</v>
      </c>
      <c r="O978" s="17">
        <v>0.151609797578723</v>
      </c>
      <c r="P978" s="17">
        <v>0.17317810341432899</v>
      </c>
      <c r="Q978" s="17">
        <v>0.16182398008218099</v>
      </c>
      <c r="R978" s="17"/>
      <c r="S978" s="17">
        <v>0.18736586848345099</v>
      </c>
      <c r="T978" s="17">
        <v>0.16834286422575201</v>
      </c>
      <c r="U978" s="17">
        <v>8.7470905762392498E-2</v>
      </c>
      <c r="V978" s="17">
        <v>0.108638835261848</v>
      </c>
      <c r="W978" s="17">
        <v>0.10148007607947999</v>
      </c>
      <c r="X978" s="17">
        <v>0.13126774587562301</v>
      </c>
      <c r="Y978" s="17">
        <v>9.5082610884823504E-2</v>
      </c>
      <c r="Z978" s="17">
        <v>0.128003950913818</v>
      </c>
      <c r="AA978" s="17">
        <v>0.21032436848783501</v>
      </c>
      <c r="AB978" s="17" t="s">
        <v>74</v>
      </c>
      <c r="AC978" s="17" t="s">
        <v>74</v>
      </c>
      <c r="AD978" s="17" t="s">
        <v>74</v>
      </c>
      <c r="AE978" s="17"/>
      <c r="AF978" s="17">
        <v>0.17622221890671999</v>
      </c>
      <c r="AG978" s="17">
        <v>0.102424437492455</v>
      </c>
      <c r="AH978" s="17">
        <v>0.118025862912606</v>
      </c>
      <c r="AI978" s="17"/>
      <c r="AJ978" s="17">
        <v>0.17162716900295799</v>
      </c>
      <c r="AK978" s="17">
        <v>0.10479800024047101</v>
      </c>
      <c r="AL978" s="17">
        <v>5.4155171802238597E-2</v>
      </c>
      <c r="AM978" s="17">
        <v>6.7535115702916898E-2</v>
      </c>
      <c r="AN978" s="17">
        <v>0.16252477936353699</v>
      </c>
      <c r="AO978" s="17"/>
      <c r="AP978" s="17">
        <v>0.20886219711429099</v>
      </c>
      <c r="AQ978" s="17">
        <v>0.114079158934613</v>
      </c>
      <c r="AR978" s="17">
        <v>0.11881643510254999</v>
      </c>
      <c r="AS978" s="17"/>
      <c r="AT978" s="17">
        <v>0.140930527035068</v>
      </c>
      <c r="AU978" s="17">
        <v>0.14842622248727</v>
      </c>
      <c r="AV978" s="17"/>
      <c r="AW978" s="17">
        <v>0.133655304230995</v>
      </c>
      <c r="AX978" s="17">
        <v>0.14611845526258499</v>
      </c>
    </row>
    <row r="979" spans="2:50" x14ac:dyDescent="0.35">
      <c r="B979" t="s">
        <v>404</v>
      </c>
      <c r="C979" s="17">
        <v>0.38962565832839702</v>
      </c>
      <c r="D979" s="17">
        <v>0.40535931110193002</v>
      </c>
      <c r="E979" s="17">
        <v>0.37490814231057201</v>
      </c>
      <c r="F979" s="17"/>
      <c r="G979" s="17">
        <v>0.24315553612718999</v>
      </c>
      <c r="H979" s="17">
        <v>0.400796515127335</v>
      </c>
      <c r="I979" s="17">
        <v>0.35288758255805203</v>
      </c>
      <c r="J979" s="17">
        <v>0.46623398079110601</v>
      </c>
      <c r="K979" s="17">
        <v>0.43148843000896098</v>
      </c>
      <c r="L979" s="17">
        <v>0.38936268955591502</v>
      </c>
      <c r="M979" s="17"/>
      <c r="N979" s="17">
        <v>0.38866838528290898</v>
      </c>
      <c r="O979" s="17">
        <v>0.36243064178419498</v>
      </c>
      <c r="P979" s="17">
        <v>0.44348045511081202</v>
      </c>
      <c r="Q979" s="17">
        <v>0.37622997261187302</v>
      </c>
      <c r="R979" s="17"/>
      <c r="S979" s="17">
        <v>0.31514529744488501</v>
      </c>
      <c r="T979" s="17">
        <v>0.365306780009794</v>
      </c>
      <c r="U979" s="17">
        <v>0.40282816254142201</v>
      </c>
      <c r="V979" s="17">
        <v>0.41496213821648797</v>
      </c>
      <c r="W979" s="17">
        <v>0.44629934712073999</v>
      </c>
      <c r="X979" s="17">
        <v>0.51633877716744403</v>
      </c>
      <c r="Y979" s="17">
        <v>0.32785215768899101</v>
      </c>
      <c r="Z979" s="17">
        <v>0.45811726100427502</v>
      </c>
      <c r="AA979" s="17">
        <v>0.358997029068922</v>
      </c>
      <c r="AB979" s="17" t="s">
        <v>74</v>
      </c>
      <c r="AC979" s="17" t="s">
        <v>74</v>
      </c>
      <c r="AD979" s="17" t="s">
        <v>74</v>
      </c>
      <c r="AE979" s="17"/>
      <c r="AF979" s="17">
        <v>0.385495957520951</v>
      </c>
      <c r="AG979" s="17">
        <v>0.43036011417744702</v>
      </c>
      <c r="AH979" s="17">
        <v>0.371739111716065</v>
      </c>
      <c r="AI979" s="17"/>
      <c r="AJ979" s="17">
        <v>0.40565904923503698</v>
      </c>
      <c r="AK979" s="17">
        <v>0.38001136796088197</v>
      </c>
      <c r="AL979" s="17">
        <v>0.454565480844772</v>
      </c>
      <c r="AM979" s="17">
        <v>0.53929417706487004</v>
      </c>
      <c r="AN979" s="17">
        <v>0.36501598055027201</v>
      </c>
      <c r="AO979" s="17"/>
      <c r="AP979" s="17">
        <v>0.39406739362397802</v>
      </c>
      <c r="AQ979" s="17">
        <v>0.40388170906657</v>
      </c>
      <c r="AR979" s="17">
        <v>0.40943960518787798</v>
      </c>
      <c r="AS979" s="17"/>
      <c r="AT979" s="17">
        <v>0.41905804702265598</v>
      </c>
      <c r="AU979" s="17">
        <v>0.329964788092315</v>
      </c>
      <c r="AV979" s="17"/>
      <c r="AW979" s="17">
        <v>0.45492469593062301</v>
      </c>
      <c r="AX979" s="17">
        <v>0.36892221531159602</v>
      </c>
    </row>
    <row r="980" spans="2:50" x14ac:dyDescent="0.35">
      <c r="B980" t="s">
        <v>405</v>
      </c>
      <c r="C980" s="17">
        <v>0.23025783367913699</v>
      </c>
      <c r="D980" s="17">
        <v>0.214633658233601</v>
      </c>
      <c r="E980" s="17">
        <v>0.24341521160812801</v>
      </c>
      <c r="F980" s="17"/>
      <c r="G980" s="17">
        <v>0.33526992605720701</v>
      </c>
      <c r="H980" s="17">
        <v>0.28658416239287898</v>
      </c>
      <c r="I980" s="17">
        <v>0.231383356996546</v>
      </c>
      <c r="J980" s="17">
        <v>0.172082361069574</v>
      </c>
      <c r="K980" s="17">
        <v>0.18110849737228599</v>
      </c>
      <c r="L980" s="17">
        <v>0.21682449475132901</v>
      </c>
      <c r="M980" s="17"/>
      <c r="N980" s="17">
        <v>0.26112587277684601</v>
      </c>
      <c r="O980" s="17">
        <v>0.21763007965488901</v>
      </c>
      <c r="P980" s="17">
        <v>0.210480347791034</v>
      </c>
      <c r="Q980" s="17">
        <v>0.23022689354881201</v>
      </c>
      <c r="R980" s="17"/>
      <c r="S980" s="17">
        <v>0.24134709252328901</v>
      </c>
      <c r="T980" s="17">
        <v>0.21208725596337499</v>
      </c>
      <c r="U980" s="17">
        <v>0.28126463843767302</v>
      </c>
      <c r="V980" s="17">
        <v>0.25100107930770199</v>
      </c>
      <c r="W980" s="17">
        <v>0.25117216975822299</v>
      </c>
      <c r="X980" s="17">
        <v>0.16442474702350099</v>
      </c>
      <c r="Y980" s="17">
        <v>0.29688745997023802</v>
      </c>
      <c r="Z980" s="17">
        <v>0.17105244529304001</v>
      </c>
      <c r="AA980" s="17">
        <v>0.19310113167395501</v>
      </c>
      <c r="AB980" s="17" t="s">
        <v>74</v>
      </c>
      <c r="AC980" s="17" t="s">
        <v>74</v>
      </c>
      <c r="AD980" s="17" t="s">
        <v>74</v>
      </c>
      <c r="AE980" s="17"/>
      <c r="AF980" s="17">
        <v>0.20760876111664101</v>
      </c>
      <c r="AG980" s="17">
        <v>0.21927949093483201</v>
      </c>
      <c r="AH980" s="17">
        <v>0.26858641922480497</v>
      </c>
      <c r="AI980" s="17"/>
      <c r="AJ980" s="17">
        <v>0.22768544222235099</v>
      </c>
      <c r="AK980" s="17">
        <v>0.27414576014264802</v>
      </c>
      <c r="AL980" s="17">
        <v>0.25434664437284998</v>
      </c>
      <c r="AM980" s="17">
        <v>0</v>
      </c>
      <c r="AN980" s="17">
        <v>0.195674635300019</v>
      </c>
      <c r="AO980" s="17"/>
      <c r="AP980" s="17">
        <v>0.21039932961028901</v>
      </c>
      <c r="AQ980" s="17">
        <v>0.26872039997892599</v>
      </c>
      <c r="AR980" s="17">
        <v>0.25041292257459802</v>
      </c>
      <c r="AS980" s="17"/>
      <c r="AT980" s="17">
        <v>0.22876432578807401</v>
      </c>
      <c r="AU980" s="17">
        <v>0.23188755905158001</v>
      </c>
      <c r="AV980" s="17"/>
      <c r="AW980" s="17">
        <v>0.20778416101826899</v>
      </c>
      <c r="AX980" s="17">
        <v>0.23738324346154199</v>
      </c>
    </row>
    <row r="981" spans="2:50" x14ac:dyDescent="0.35">
      <c r="B981" t="s">
        <v>406</v>
      </c>
      <c r="C981" s="17">
        <v>8.1478619711008393E-2</v>
      </c>
      <c r="D981" s="17">
        <v>8.1526173165291704E-2</v>
      </c>
      <c r="E981" s="17">
        <v>8.1746692864865106E-2</v>
      </c>
      <c r="F981" s="17"/>
      <c r="G981" s="17">
        <v>0.19395775132151799</v>
      </c>
      <c r="H981" s="17">
        <v>7.7429259359364705E-2</v>
      </c>
      <c r="I981" s="17">
        <v>9.8714368704370906E-2</v>
      </c>
      <c r="J981" s="17">
        <v>8.6450094152797502E-2</v>
      </c>
      <c r="K981" s="17">
        <v>4.70036020938433E-2</v>
      </c>
      <c r="L981" s="17">
        <v>4.1849886678403399E-2</v>
      </c>
      <c r="M981" s="17"/>
      <c r="N981" s="17">
        <v>0.10916431502413899</v>
      </c>
      <c r="O981" s="17">
        <v>0.106295489275281</v>
      </c>
      <c r="P981" s="17">
        <v>3.5809771389732098E-2</v>
      </c>
      <c r="Q981" s="17">
        <v>6.7023163171332098E-2</v>
      </c>
      <c r="R981" s="17"/>
      <c r="S981" s="17">
        <v>0.11829685041261501</v>
      </c>
      <c r="T981" s="17">
        <v>8.9418687888332293E-2</v>
      </c>
      <c r="U981" s="17">
        <v>4.8443592749693801E-2</v>
      </c>
      <c r="V981" s="17">
        <v>5.1681747791952802E-2</v>
      </c>
      <c r="W981" s="17">
        <v>7.8990318926674699E-2</v>
      </c>
      <c r="X981" s="17">
        <v>5.0726203346528401E-2</v>
      </c>
      <c r="Y981" s="17">
        <v>6.1762282008414299E-2</v>
      </c>
      <c r="Z981" s="17">
        <v>0.122213177412032</v>
      </c>
      <c r="AA981" s="17">
        <v>0.1045337567682</v>
      </c>
      <c r="AB981" s="17" t="s">
        <v>74</v>
      </c>
      <c r="AC981" s="17" t="s">
        <v>74</v>
      </c>
      <c r="AD981" s="17" t="s">
        <v>74</v>
      </c>
      <c r="AE981" s="17"/>
      <c r="AF981" s="17">
        <v>4.70369737221671E-2</v>
      </c>
      <c r="AG981" s="17">
        <v>0.106553912186952</v>
      </c>
      <c r="AH981" s="17">
        <v>0.106625641924459</v>
      </c>
      <c r="AI981" s="17"/>
      <c r="AJ981" s="17">
        <v>6.01890996239157E-2</v>
      </c>
      <c r="AK981" s="17">
        <v>9.9550475397520002E-2</v>
      </c>
      <c r="AL981" s="17">
        <v>8.6682153340121207E-2</v>
      </c>
      <c r="AM981" s="17">
        <v>8.8317536224360393E-2</v>
      </c>
      <c r="AN981" s="17">
        <v>7.9808544030765899E-2</v>
      </c>
      <c r="AO981" s="17"/>
      <c r="AP981" s="17">
        <v>7.2477162678070403E-2</v>
      </c>
      <c r="AQ981" s="17">
        <v>8.9893497078575899E-2</v>
      </c>
      <c r="AR981" s="17">
        <v>0.12838840601673801</v>
      </c>
      <c r="AS981" s="17"/>
      <c r="AT981" s="17">
        <v>7.0356524781652302E-2</v>
      </c>
      <c r="AU981" s="17">
        <v>0.10518466771630899</v>
      </c>
      <c r="AV981" s="17"/>
      <c r="AW981" s="17">
        <v>8.1036467948536903E-2</v>
      </c>
      <c r="AX981" s="17">
        <v>8.1618806521645104E-2</v>
      </c>
    </row>
    <row r="982" spans="2:50" x14ac:dyDescent="0.35">
      <c r="B982" t="s">
        <v>407</v>
      </c>
      <c r="C982" s="17">
        <v>2.8312793068889001E-2</v>
      </c>
      <c r="D982" s="17">
        <v>2.2471152773141101E-2</v>
      </c>
      <c r="E982" s="17">
        <v>3.3878486929456601E-2</v>
      </c>
      <c r="F982" s="17"/>
      <c r="G982" s="17">
        <v>9.3337599455709398E-3</v>
      </c>
      <c r="H982" s="17">
        <v>2.5690245377299199E-2</v>
      </c>
      <c r="I982" s="17">
        <v>4.1252545582985398E-2</v>
      </c>
      <c r="J982" s="17">
        <v>2.9281107402959201E-2</v>
      </c>
      <c r="K982" s="17">
        <v>3.0823390012759699E-2</v>
      </c>
      <c r="L982" s="17">
        <v>2.72366126982416E-2</v>
      </c>
      <c r="M982" s="17"/>
      <c r="N982" s="17">
        <v>3.3968869844110502E-2</v>
      </c>
      <c r="O982" s="17">
        <v>2.45149917455794E-2</v>
      </c>
      <c r="P982" s="17">
        <v>1.8005381827953901E-2</v>
      </c>
      <c r="Q982" s="17">
        <v>3.1231304707335299E-2</v>
      </c>
      <c r="R982" s="17"/>
      <c r="S982" s="17">
        <v>2.88450907766876E-2</v>
      </c>
      <c r="T982" s="17">
        <v>3.1153291096992299E-2</v>
      </c>
      <c r="U982" s="17">
        <v>3.6539419902517099E-2</v>
      </c>
      <c r="V982" s="17">
        <v>2.2564634603361701E-2</v>
      </c>
      <c r="W982" s="17">
        <v>4.4308611754950697E-2</v>
      </c>
      <c r="X982" s="17">
        <v>3.7451402740631801E-2</v>
      </c>
      <c r="Y982" s="17">
        <v>2.4412314318181999E-2</v>
      </c>
      <c r="Z982" s="17">
        <v>1.3373315389805299E-2</v>
      </c>
      <c r="AA982" s="17">
        <v>1.3046100499121799E-2</v>
      </c>
      <c r="AB982" s="17" t="s">
        <v>74</v>
      </c>
      <c r="AC982" s="17" t="s">
        <v>74</v>
      </c>
      <c r="AD982" s="17" t="s">
        <v>74</v>
      </c>
      <c r="AE982" s="17"/>
      <c r="AF982" s="17">
        <v>4.3217275722479298E-2</v>
      </c>
      <c r="AG982" s="17">
        <v>1.7487149301967101E-2</v>
      </c>
      <c r="AH982" s="17">
        <v>1.4305024434446E-2</v>
      </c>
      <c r="AI982" s="17"/>
      <c r="AJ982" s="17">
        <v>2.7781934984792801E-2</v>
      </c>
      <c r="AK982" s="17">
        <v>2.74559794489674E-2</v>
      </c>
      <c r="AL982" s="17">
        <v>3.4652912014972399E-2</v>
      </c>
      <c r="AM982" s="17">
        <v>0</v>
      </c>
      <c r="AN982" s="17">
        <v>3.9287253155711903E-2</v>
      </c>
      <c r="AO982" s="17"/>
      <c r="AP982" s="17">
        <v>4.0414253825390503E-2</v>
      </c>
      <c r="AQ982" s="17">
        <v>1.4979693065202001E-2</v>
      </c>
      <c r="AR982" s="17">
        <v>1.0854062443654101E-2</v>
      </c>
      <c r="AS982" s="17"/>
      <c r="AT982" s="17">
        <v>2.9839898174938598E-2</v>
      </c>
      <c r="AU982" s="17">
        <v>2.2848953726545301E-2</v>
      </c>
      <c r="AV982" s="17"/>
      <c r="AW982" s="17">
        <v>2.76394518881285E-2</v>
      </c>
      <c r="AX982" s="17">
        <v>2.8526279841108601E-2</v>
      </c>
    </row>
    <row r="983" spans="2:50" x14ac:dyDescent="0.35">
      <c r="B983" t="s">
        <v>70</v>
      </c>
      <c r="C983" s="17">
        <v>0.12720690384161801</v>
      </c>
      <c r="D983" s="17">
        <v>0.12147669277802101</v>
      </c>
      <c r="E983" s="17">
        <v>0.13304779372716599</v>
      </c>
      <c r="F983" s="17"/>
      <c r="G983" s="17">
        <v>6.7884610363230694E-2</v>
      </c>
      <c r="H983" s="17">
        <v>7.9430832587262204E-2</v>
      </c>
      <c r="I983" s="17">
        <v>8.4112993317045998E-2</v>
      </c>
      <c r="J983" s="17">
        <v>0.150968601776727</v>
      </c>
      <c r="K983" s="17">
        <v>0.184390842316071</v>
      </c>
      <c r="L983" s="17">
        <v>0.16262980790513801</v>
      </c>
      <c r="M983" s="17"/>
      <c r="N983" s="17">
        <v>0.115852791432681</v>
      </c>
      <c r="O983" s="17">
        <v>0.13751899996133299</v>
      </c>
      <c r="P983" s="17">
        <v>0.11904594046614</v>
      </c>
      <c r="Q983" s="17">
        <v>0.13346468587846599</v>
      </c>
      <c r="R983" s="17"/>
      <c r="S983" s="17">
        <v>0.108999800359073</v>
      </c>
      <c r="T983" s="17">
        <v>0.13369112081575399</v>
      </c>
      <c r="U983" s="17">
        <v>0.143453280606302</v>
      </c>
      <c r="V983" s="17">
        <v>0.151151564818648</v>
      </c>
      <c r="W983" s="17">
        <v>7.7749476359931902E-2</v>
      </c>
      <c r="X983" s="17">
        <v>9.9791123846271701E-2</v>
      </c>
      <c r="Y983" s="17">
        <v>0.194003175129351</v>
      </c>
      <c r="Z983" s="17">
        <v>0.10723984998703</v>
      </c>
      <c r="AA983" s="17">
        <v>0.119997613501967</v>
      </c>
      <c r="AB983" s="17" t="s">
        <v>74</v>
      </c>
      <c r="AC983" s="17" t="s">
        <v>74</v>
      </c>
      <c r="AD983" s="17" t="s">
        <v>74</v>
      </c>
      <c r="AE983" s="17"/>
      <c r="AF983" s="17">
        <v>0.140418813011042</v>
      </c>
      <c r="AG983" s="17">
        <v>0.123894895906347</v>
      </c>
      <c r="AH983" s="17">
        <v>0.12071793978761799</v>
      </c>
      <c r="AI983" s="17"/>
      <c r="AJ983" s="17">
        <v>0.10705730493094499</v>
      </c>
      <c r="AK983" s="17">
        <v>0.114038416809512</v>
      </c>
      <c r="AL983" s="17">
        <v>0.115597637625046</v>
      </c>
      <c r="AM983" s="17">
        <v>0.30485317100785297</v>
      </c>
      <c r="AN983" s="17">
        <v>0.157688807599693</v>
      </c>
      <c r="AO983" s="17"/>
      <c r="AP983" s="17">
        <v>7.3779663147981595E-2</v>
      </c>
      <c r="AQ983" s="17">
        <v>0.10844554187611399</v>
      </c>
      <c r="AR983" s="17">
        <v>8.20885686745816E-2</v>
      </c>
      <c r="AS983" s="17"/>
      <c r="AT983" s="17">
        <v>0.111050677197611</v>
      </c>
      <c r="AU983" s="17">
        <v>0.161687808925981</v>
      </c>
      <c r="AV983" s="17"/>
      <c r="AW983" s="17">
        <v>9.49599189834478E-2</v>
      </c>
      <c r="AX983" s="17">
        <v>0.137430999601523</v>
      </c>
    </row>
    <row r="984" spans="2:50"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row>
    <row r="985" spans="2:50" x14ac:dyDescent="0.35">
      <c r="B985" s="6" t="s">
        <v>410</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row>
    <row r="986" spans="2:50" x14ac:dyDescent="0.35">
      <c r="B986" s="24" t="s">
        <v>76</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row>
    <row r="987" spans="2:50" x14ac:dyDescent="0.35">
      <c r="B987" t="s">
        <v>403</v>
      </c>
      <c r="C987" s="17">
        <v>0.52581407848603501</v>
      </c>
      <c r="D987" s="17">
        <v>0.52017090277279998</v>
      </c>
      <c r="E987" s="17">
        <v>0.53078102322879295</v>
      </c>
      <c r="F987" s="17"/>
      <c r="G987" s="17">
        <v>0.54393743470412204</v>
      </c>
      <c r="H987" s="17">
        <v>0.56593373967690697</v>
      </c>
      <c r="I987" s="17">
        <v>0.57492743792637302</v>
      </c>
      <c r="J987" s="17">
        <v>0.54791970422314096</v>
      </c>
      <c r="K987" s="17">
        <v>0.49470406879342199</v>
      </c>
      <c r="L987" s="17">
        <v>0.45944079207983501</v>
      </c>
      <c r="M987" s="17"/>
      <c r="N987" s="17">
        <v>0.52638327270040497</v>
      </c>
      <c r="O987" s="17">
        <v>0.51068470452229997</v>
      </c>
      <c r="P987" s="17">
        <v>0.54327701534462403</v>
      </c>
      <c r="Q987" s="17">
        <v>0.52816419258052005</v>
      </c>
      <c r="R987" s="17"/>
      <c r="S987" s="17">
        <v>0.51714226251810302</v>
      </c>
      <c r="T987" s="17">
        <v>0.53283888728935902</v>
      </c>
      <c r="U987" s="17">
        <v>0.46745266825582299</v>
      </c>
      <c r="V987" s="17">
        <v>0.464865062619082</v>
      </c>
      <c r="W987" s="17">
        <v>0.51579690214819995</v>
      </c>
      <c r="X987" s="17">
        <v>0.66369296764355201</v>
      </c>
      <c r="Y987" s="17">
        <v>0.54801441106815596</v>
      </c>
      <c r="Z987" s="17">
        <v>0.46425699305367801</v>
      </c>
      <c r="AA987" s="17">
        <v>0.52645435903960303</v>
      </c>
      <c r="AB987" s="17" t="s">
        <v>74</v>
      </c>
      <c r="AC987" s="17" t="s">
        <v>74</v>
      </c>
      <c r="AD987" s="17" t="s">
        <v>74</v>
      </c>
      <c r="AE987" s="17"/>
      <c r="AF987" s="17">
        <v>0.53016954701590602</v>
      </c>
      <c r="AG987" s="17">
        <v>0.50352115701660605</v>
      </c>
      <c r="AH987" s="17">
        <v>0.48475183827176499</v>
      </c>
      <c r="AI987" s="17"/>
      <c r="AJ987" s="17">
        <v>0.53866592880952502</v>
      </c>
      <c r="AK987" s="17">
        <v>0.54752470527414199</v>
      </c>
      <c r="AL987" s="17">
        <v>0.433781206607325</v>
      </c>
      <c r="AM987" s="17">
        <v>0.71058037664532503</v>
      </c>
      <c r="AN987" s="17">
        <v>0.47198762943572398</v>
      </c>
      <c r="AO987" s="17"/>
      <c r="AP987" s="17">
        <v>0.53079903506141302</v>
      </c>
      <c r="AQ987" s="17">
        <v>0.55166430375725695</v>
      </c>
      <c r="AR987" s="17">
        <v>0.49833829497924798</v>
      </c>
      <c r="AS987" s="17"/>
      <c r="AT987" s="17">
        <v>0.55176054510380201</v>
      </c>
      <c r="AU987" s="17">
        <v>0.474144936187333</v>
      </c>
      <c r="AV987" s="17"/>
      <c r="AW987" s="17">
        <v>0.59018259589642297</v>
      </c>
      <c r="AX987" s="17">
        <v>0.50540566235592399</v>
      </c>
    </row>
    <row r="988" spans="2:50" x14ac:dyDescent="0.35">
      <c r="B988" t="s">
        <v>404</v>
      </c>
      <c r="C988" s="17">
        <v>0.22277764652694701</v>
      </c>
      <c r="D988" s="17">
        <v>0.210871824771246</v>
      </c>
      <c r="E988" s="17">
        <v>0.233240279055794</v>
      </c>
      <c r="F988" s="17"/>
      <c r="G988" s="17">
        <v>0.21652255462106901</v>
      </c>
      <c r="H988" s="17">
        <v>0.18618428331567599</v>
      </c>
      <c r="I988" s="17">
        <v>0.17735579664745801</v>
      </c>
      <c r="J988" s="17">
        <v>0.24407516101300999</v>
      </c>
      <c r="K988" s="17">
        <v>0.22095178250139599</v>
      </c>
      <c r="L988" s="17">
        <v>0.26999565380673601</v>
      </c>
      <c r="M988" s="17"/>
      <c r="N988" s="17">
        <v>0.246470477138647</v>
      </c>
      <c r="O988" s="17">
        <v>0.20547418574874199</v>
      </c>
      <c r="P988" s="17">
        <v>0.23228860424770401</v>
      </c>
      <c r="Q988" s="17">
        <v>0.20522215756175199</v>
      </c>
      <c r="R988" s="17"/>
      <c r="S988" s="17">
        <v>0.21595963785182801</v>
      </c>
      <c r="T988" s="17">
        <v>0.198566497449465</v>
      </c>
      <c r="U988" s="17">
        <v>0.23596987869539901</v>
      </c>
      <c r="V988" s="17">
        <v>0.24435219490646301</v>
      </c>
      <c r="W988" s="17">
        <v>0.262753894903966</v>
      </c>
      <c r="X988" s="17">
        <v>0.14866604789482399</v>
      </c>
      <c r="Y988" s="17">
        <v>0.21837444778439599</v>
      </c>
      <c r="Z988" s="17">
        <v>0.21140507890684701</v>
      </c>
      <c r="AA988" s="17">
        <v>0.27358658011430398</v>
      </c>
      <c r="AB988" s="17" t="s">
        <v>74</v>
      </c>
      <c r="AC988" s="17" t="s">
        <v>74</v>
      </c>
      <c r="AD988" s="17" t="s">
        <v>74</v>
      </c>
      <c r="AE988" s="17"/>
      <c r="AF988" s="17">
        <v>0.21061236353327001</v>
      </c>
      <c r="AG988" s="17">
        <v>0.25530841460572101</v>
      </c>
      <c r="AH988" s="17">
        <v>0.22603421237223301</v>
      </c>
      <c r="AI988" s="17"/>
      <c r="AJ988" s="17">
        <v>0.24417310218555099</v>
      </c>
      <c r="AK988" s="17">
        <v>0.21340462280802</v>
      </c>
      <c r="AL988" s="17">
        <v>0.28755974115009802</v>
      </c>
      <c r="AM988" s="17">
        <v>0</v>
      </c>
      <c r="AN988" s="17">
        <v>0.194049723930069</v>
      </c>
      <c r="AO988" s="17"/>
      <c r="AP988" s="17">
        <v>0.26397681379488802</v>
      </c>
      <c r="AQ988" s="17">
        <v>0.214311281069483</v>
      </c>
      <c r="AR988" s="17">
        <v>0.23444516162721499</v>
      </c>
      <c r="AS988" s="17"/>
      <c r="AT988" s="17">
        <v>0.22125731799054901</v>
      </c>
      <c r="AU988" s="17">
        <v>0.22442556897604199</v>
      </c>
      <c r="AV988" s="17"/>
      <c r="AW988" s="17">
        <v>0.220834720151871</v>
      </c>
      <c r="AX988" s="17">
        <v>0.223393662734373</v>
      </c>
    </row>
    <row r="989" spans="2:50" x14ac:dyDescent="0.35">
      <c r="B989" t="s">
        <v>405</v>
      </c>
      <c r="C989" s="17">
        <v>4.6447932412115402E-2</v>
      </c>
      <c r="D989" s="17">
        <v>6.3278101978640103E-2</v>
      </c>
      <c r="E989" s="17">
        <v>3.0903777219392799E-2</v>
      </c>
      <c r="F989" s="17"/>
      <c r="G989" s="17">
        <v>8.4327963169179398E-2</v>
      </c>
      <c r="H989" s="17">
        <v>4.9222333994106901E-2</v>
      </c>
      <c r="I989" s="17">
        <v>5.87952569883224E-2</v>
      </c>
      <c r="J989" s="17">
        <v>2.8927821080185299E-2</v>
      </c>
      <c r="K989" s="17">
        <v>3.0811264009129698E-2</v>
      </c>
      <c r="L989" s="17">
        <v>4.2043904806454001E-2</v>
      </c>
      <c r="M989" s="17"/>
      <c r="N989" s="17">
        <v>4.9499616271198497E-2</v>
      </c>
      <c r="O989" s="17">
        <v>5.4964278000934702E-2</v>
      </c>
      <c r="P989" s="17">
        <v>2.6876882006936099E-2</v>
      </c>
      <c r="Q989" s="17">
        <v>5.20621126196062E-2</v>
      </c>
      <c r="R989" s="17"/>
      <c r="S989" s="17">
        <v>6.81687297322571E-2</v>
      </c>
      <c r="T989" s="17">
        <v>4.1632674012438503E-2</v>
      </c>
      <c r="U989" s="17">
        <v>5.5188377699386497E-2</v>
      </c>
      <c r="V989" s="17">
        <v>4.8982497580952897E-2</v>
      </c>
      <c r="W989" s="17">
        <v>8.0345673007427204E-2</v>
      </c>
      <c r="X989" s="17">
        <v>1.35981865223297E-2</v>
      </c>
      <c r="Y989" s="17">
        <v>2.0144130639495401E-2</v>
      </c>
      <c r="Z989" s="17">
        <v>0.12262444602957</v>
      </c>
      <c r="AA989" s="17">
        <v>1.2689710118869799E-2</v>
      </c>
      <c r="AB989" s="17" t="s">
        <v>74</v>
      </c>
      <c r="AC989" s="17" t="s">
        <v>74</v>
      </c>
      <c r="AD989" s="17" t="s">
        <v>74</v>
      </c>
      <c r="AE989" s="17"/>
      <c r="AF989" s="17">
        <v>5.14246234770191E-2</v>
      </c>
      <c r="AG989" s="17">
        <v>3.3706636413673503E-2</v>
      </c>
      <c r="AH989" s="17">
        <v>4.9222092840247401E-2</v>
      </c>
      <c r="AI989" s="17"/>
      <c r="AJ989" s="17">
        <v>4.9400046014358399E-2</v>
      </c>
      <c r="AK989" s="17">
        <v>5.0298450339077698E-2</v>
      </c>
      <c r="AL989" s="17">
        <v>7.0671266967423499E-2</v>
      </c>
      <c r="AM989" s="17">
        <v>0</v>
      </c>
      <c r="AN989" s="17">
        <v>1.7300655384259098E-2</v>
      </c>
      <c r="AO989" s="17"/>
      <c r="AP989" s="17">
        <v>3.7533858114471498E-2</v>
      </c>
      <c r="AQ989" s="17">
        <v>5.0019418122812701E-2</v>
      </c>
      <c r="AR989" s="17">
        <v>5.1680717226103699E-2</v>
      </c>
      <c r="AS989" s="17"/>
      <c r="AT989" s="17">
        <v>4.2380231967905899E-2</v>
      </c>
      <c r="AU989" s="17">
        <v>5.5202495123974203E-2</v>
      </c>
      <c r="AV989" s="17"/>
      <c r="AW989" s="17">
        <v>3.1749600172850098E-2</v>
      </c>
      <c r="AX989" s="17">
        <v>5.1108124891694501E-2</v>
      </c>
    </row>
    <row r="990" spans="2:50" x14ac:dyDescent="0.35">
      <c r="B990" t="s">
        <v>406</v>
      </c>
      <c r="C990" s="17">
        <v>5.5621121989250899E-2</v>
      </c>
      <c r="D990" s="17">
        <v>6.12146107320704E-2</v>
      </c>
      <c r="E990" s="17">
        <v>5.0609157888009203E-2</v>
      </c>
      <c r="F990" s="17"/>
      <c r="G990" s="17">
        <v>8.3818551600817207E-2</v>
      </c>
      <c r="H990" s="17">
        <v>9.0148302492662202E-2</v>
      </c>
      <c r="I990" s="17">
        <v>6.8433799757695396E-2</v>
      </c>
      <c r="J990" s="17">
        <v>3.4171354304608603E-2</v>
      </c>
      <c r="K990" s="17">
        <v>2.94452869365779E-2</v>
      </c>
      <c r="L990" s="17">
        <v>4.2193280558173299E-2</v>
      </c>
      <c r="M990" s="17"/>
      <c r="N990" s="17">
        <v>4.3069712695068901E-2</v>
      </c>
      <c r="O990" s="17">
        <v>6.17047877794073E-2</v>
      </c>
      <c r="P990" s="17">
        <v>6.5910591610570807E-2</v>
      </c>
      <c r="Q990" s="17">
        <v>5.4456382811268897E-2</v>
      </c>
      <c r="R990" s="17"/>
      <c r="S990" s="17">
        <v>6.8715546918806103E-2</v>
      </c>
      <c r="T990" s="17">
        <v>5.1951912820658801E-2</v>
      </c>
      <c r="U990" s="17">
        <v>2.7903576266141102E-2</v>
      </c>
      <c r="V990" s="17">
        <v>6.5093531809531202E-2</v>
      </c>
      <c r="W990" s="17">
        <v>4.5593913014389302E-2</v>
      </c>
      <c r="X990" s="17">
        <v>7.4583926433312506E-2</v>
      </c>
      <c r="Y990" s="17">
        <v>2.37453951630783E-2</v>
      </c>
      <c r="Z990" s="17">
        <v>6.5723469775127705E-2</v>
      </c>
      <c r="AA990" s="17">
        <v>6.9817340219821902E-2</v>
      </c>
      <c r="AB990" s="17" t="s">
        <v>74</v>
      </c>
      <c r="AC990" s="17" t="s">
        <v>74</v>
      </c>
      <c r="AD990" s="17" t="s">
        <v>74</v>
      </c>
      <c r="AE990" s="17"/>
      <c r="AF990" s="17">
        <v>3.8075454929398803E-2</v>
      </c>
      <c r="AG990" s="17">
        <v>6.2741419511485805E-2</v>
      </c>
      <c r="AH990" s="17">
        <v>0.12329104578424301</v>
      </c>
      <c r="AI990" s="17"/>
      <c r="AJ990" s="17">
        <v>3.6733393544247497E-2</v>
      </c>
      <c r="AK990" s="17">
        <v>6.1809936906175603E-2</v>
      </c>
      <c r="AL990" s="17">
        <v>6.7681936846485394E-2</v>
      </c>
      <c r="AM990" s="17">
        <v>8.8317536224360393E-2</v>
      </c>
      <c r="AN990" s="17">
        <v>0.103372237028199</v>
      </c>
      <c r="AO990" s="17"/>
      <c r="AP990" s="17">
        <v>5.90738530047882E-2</v>
      </c>
      <c r="AQ990" s="17">
        <v>6.8146297652856305E-2</v>
      </c>
      <c r="AR990" s="17">
        <v>5.70615779757132E-2</v>
      </c>
      <c r="AS990" s="17"/>
      <c r="AT990" s="17">
        <v>5.0110063408820398E-2</v>
      </c>
      <c r="AU990" s="17">
        <v>6.7445002077584401E-2</v>
      </c>
      <c r="AV990" s="17"/>
      <c r="AW990" s="17">
        <v>4.7241430154792603E-2</v>
      </c>
      <c r="AX990" s="17">
        <v>5.82779524535815E-2</v>
      </c>
    </row>
    <row r="991" spans="2:50" x14ac:dyDescent="0.35">
      <c r="B991" t="s">
        <v>407</v>
      </c>
      <c r="C991" s="17">
        <v>9.2522321508277192E-3</v>
      </c>
      <c r="D991" s="17">
        <v>1.21843163316401E-2</v>
      </c>
      <c r="E991" s="17">
        <v>6.5486421695858396E-3</v>
      </c>
      <c r="F991" s="17"/>
      <c r="G991" s="17">
        <v>1.7121634402946999E-2</v>
      </c>
      <c r="H991" s="17">
        <v>4.5791725887271897E-3</v>
      </c>
      <c r="I991" s="17">
        <v>1.8216229784289401E-2</v>
      </c>
      <c r="J991" s="17">
        <v>8.9790631252243593E-3</v>
      </c>
      <c r="K991" s="17">
        <v>0</v>
      </c>
      <c r="L991" s="17">
        <v>9.3418270239068006E-3</v>
      </c>
      <c r="M991" s="17"/>
      <c r="N991" s="17">
        <v>1.2372835976607099E-2</v>
      </c>
      <c r="O991" s="17">
        <v>7.1411235162735101E-3</v>
      </c>
      <c r="P991" s="17">
        <v>3.7542728439001502E-3</v>
      </c>
      <c r="Q991" s="17">
        <v>1.3014618738589299E-2</v>
      </c>
      <c r="R991" s="17"/>
      <c r="S991" s="17">
        <v>4.9601481335573997E-3</v>
      </c>
      <c r="T991" s="17">
        <v>1.1032758326646699E-2</v>
      </c>
      <c r="U991" s="17">
        <v>1.04868903433122E-2</v>
      </c>
      <c r="V991" s="17">
        <v>1.3687417502317299E-2</v>
      </c>
      <c r="W991" s="17">
        <v>1.77601405660857E-2</v>
      </c>
      <c r="X991" s="17">
        <v>1.8243833012854399E-2</v>
      </c>
      <c r="Y991" s="17">
        <v>0</v>
      </c>
      <c r="Z991" s="17">
        <v>1.3373315389805299E-2</v>
      </c>
      <c r="AA991" s="17">
        <v>0</v>
      </c>
      <c r="AB991" s="17" t="s">
        <v>74</v>
      </c>
      <c r="AC991" s="17" t="s">
        <v>74</v>
      </c>
      <c r="AD991" s="17" t="s">
        <v>74</v>
      </c>
      <c r="AE991" s="17"/>
      <c r="AF991" s="17">
        <v>1.6359244113789799E-2</v>
      </c>
      <c r="AG991" s="17">
        <v>1.9491508590684099E-3</v>
      </c>
      <c r="AH991" s="17">
        <v>1.51279385405662E-2</v>
      </c>
      <c r="AI991" s="17"/>
      <c r="AJ991" s="17">
        <v>1.0477858965927799E-2</v>
      </c>
      <c r="AK991" s="17">
        <v>5.4797263550276903E-3</v>
      </c>
      <c r="AL991" s="17">
        <v>0</v>
      </c>
      <c r="AM991" s="17">
        <v>0</v>
      </c>
      <c r="AN991" s="17">
        <v>1.9450871695285501E-2</v>
      </c>
      <c r="AO991" s="17"/>
      <c r="AP991" s="17">
        <v>1.42380059857293E-2</v>
      </c>
      <c r="AQ991" s="17">
        <v>0</v>
      </c>
      <c r="AR991" s="17">
        <v>2.47082967501965E-2</v>
      </c>
      <c r="AS991" s="17"/>
      <c r="AT991" s="17">
        <v>8.8724680309741604E-3</v>
      </c>
      <c r="AU991" s="17">
        <v>7.6850934147566202E-3</v>
      </c>
      <c r="AV991" s="17"/>
      <c r="AW991" s="17">
        <v>7.9635527455913305E-3</v>
      </c>
      <c r="AX991" s="17">
        <v>9.6608155176418006E-3</v>
      </c>
    </row>
    <row r="992" spans="2:50" x14ac:dyDescent="0.35">
      <c r="B992" t="s">
        <v>70</v>
      </c>
      <c r="C992" s="17">
        <v>0.14008698843482401</v>
      </c>
      <c r="D992" s="17">
        <v>0.132280243413603</v>
      </c>
      <c r="E992" s="17">
        <v>0.147917120438425</v>
      </c>
      <c r="F992" s="17"/>
      <c r="G992" s="17">
        <v>5.4271861501865103E-2</v>
      </c>
      <c r="H992" s="17">
        <v>0.103932167931921</v>
      </c>
      <c r="I992" s="17">
        <v>0.102271478895861</v>
      </c>
      <c r="J992" s="17">
        <v>0.135926896253831</v>
      </c>
      <c r="K992" s="17">
        <v>0.22408759775947501</v>
      </c>
      <c r="L992" s="17">
        <v>0.176984541724895</v>
      </c>
      <c r="M992" s="17"/>
      <c r="N992" s="17">
        <v>0.12220408521807399</v>
      </c>
      <c r="O992" s="17">
        <v>0.16003092043234299</v>
      </c>
      <c r="P992" s="17">
        <v>0.12789263394626399</v>
      </c>
      <c r="Q992" s="17">
        <v>0.14708053568826299</v>
      </c>
      <c r="R992" s="17"/>
      <c r="S992" s="17">
        <v>0.12505367484544799</v>
      </c>
      <c r="T992" s="17">
        <v>0.16397727010143201</v>
      </c>
      <c r="U992" s="17">
        <v>0.202998608739939</v>
      </c>
      <c r="V992" s="17">
        <v>0.16301929558165301</v>
      </c>
      <c r="W992" s="17">
        <v>7.7749476359931902E-2</v>
      </c>
      <c r="X992" s="17">
        <v>8.1215038493127306E-2</v>
      </c>
      <c r="Y992" s="17">
        <v>0.189721615344874</v>
      </c>
      <c r="Z992" s="17">
        <v>0.12261669684497099</v>
      </c>
      <c r="AA992" s="17">
        <v>0.11745201050740101</v>
      </c>
      <c r="AB992" s="17" t="s">
        <v>74</v>
      </c>
      <c r="AC992" s="17" t="s">
        <v>74</v>
      </c>
      <c r="AD992" s="17" t="s">
        <v>74</v>
      </c>
      <c r="AE992" s="17"/>
      <c r="AF992" s="17">
        <v>0.15335876693061701</v>
      </c>
      <c r="AG992" s="17">
        <v>0.14277322159344499</v>
      </c>
      <c r="AH992" s="17">
        <v>0.101572872190945</v>
      </c>
      <c r="AI992" s="17"/>
      <c r="AJ992" s="17">
        <v>0.12054967048039</v>
      </c>
      <c r="AK992" s="17">
        <v>0.121482558317557</v>
      </c>
      <c r="AL992" s="17">
        <v>0.140305848428668</v>
      </c>
      <c r="AM992" s="17">
        <v>0.20110208713031499</v>
      </c>
      <c r="AN992" s="17">
        <v>0.193838882526463</v>
      </c>
      <c r="AO992" s="17"/>
      <c r="AP992" s="17">
        <v>9.4378434038709894E-2</v>
      </c>
      <c r="AQ992" s="17">
        <v>0.11585869939759</v>
      </c>
      <c r="AR992" s="17">
        <v>0.13376595144152401</v>
      </c>
      <c r="AS992" s="17"/>
      <c r="AT992" s="17">
        <v>0.12561937349794899</v>
      </c>
      <c r="AU992" s="17">
        <v>0.17109690422030999</v>
      </c>
      <c r="AV992" s="17"/>
      <c r="AW992" s="17">
        <v>0.102028100878472</v>
      </c>
      <c r="AX992" s="17">
        <v>0.15215378204678501</v>
      </c>
    </row>
    <row r="993" spans="2:50" x14ac:dyDescent="0.35">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row>
    <row r="994" spans="2:50" x14ac:dyDescent="0.35">
      <c r="B994" s="6" t="s">
        <v>411</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row>
    <row r="995" spans="2:50" x14ac:dyDescent="0.35">
      <c r="B995" s="24" t="s">
        <v>76</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row>
    <row r="996" spans="2:50" x14ac:dyDescent="0.35">
      <c r="B996" t="s">
        <v>403</v>
      </c>
      <c r="C996" s="17">
        <v>7.7759632662093806E-2</v>
      </c>
      <c r="D996" s="17">
        <v>5.2446265221222102E-2</v>
      </c>
      <c r="E996" s="17">
        <v>0.101704941539555</v>
      </c>
      <c r="F996" s="17"/>
      <c r="G996" s="17">
        <v>0.102263805440709</v>
      </c>
      <c r="H996" s="17">
        <v>7.5871307509510905E-2</v>
      </c>
      <c r="I996" s="17">
        <v>9.7851545271644205E-2</v>
      </c>
      <c r="J996" s="17">
        <v>4.4450412681839399E-2</v>
      </c>
      <c r="K996" s="17">
        <v>6.8981323217205903E-2</v>
      </c>
      <c r="L996" s="17">
        <v>8.3963202761535793E-2</v>
      </c>
      <c r="M996" s="17"/>
      <c r="N996" s="17">
        <v>3.4324791914955702E-2</v>
      </c>
      <c r="O996" s="17">
        <v>5.92708667593543E-2</v>
      </c>
      <c r="P996" s="17">
        <v>9.1142157635645801E-2</v>
      </c>
      <c r="Q996" s="17">
        <v>0.132807849415748</v>
      </c>
      <c r="R996" s="17"/>
      <c r="S996" s="17">
        <v>8.6324978696134494E-2</v>
      </c>
      <c r="T996" s="17">
        <v>9.5826980133542503E-2</v>
      </c>
      <c r="U996" s="17">
        <v>7.1962178720466702E-2</v>
      </c>
      <c r="V996" s="17">
        <v>3.1457714530282399E-2</v>
      </c>
      <c r="W996" s="17">
        <v>7.8971793003163301E-2</v>
      </c>
      <c r="X996" s="17">
        <v>4.75533454740108E-2</v>
      </c>
      <c r="Y996" s="17">
        <v>8.0816067211605294E-2</v>
      </c>
      <c r="Z996" s="17">
        <v>6.82312884290385E-2</v>
      </c>
      <c r="AA996" s="17">
        <v>0.113476522288516</v>
      </c>
      <c r="AB996" s="17" t="s">
        <v>74</v>
      </c>
      <c r="AC996" s="17" t="s">
        <v>74</v>
      </c>
      <c r="AD996" s="17" t="s">
        <v>74</v>
      </c>
      <c r="AE996" s="17"/>
      <c r="AF996" s="17">
        <v>8.8727101870160793E-2</v>
      </c>
      <c r="AG996" s="17">
        <v>6.0846619290319898E-2</v>
      </c>
      <c r="AH996" s="17">
        <v>8.0227638409917604E-2</v>
      </c>
      <c r="AI996" s="17"/>
      <c r="AJ996" s="17">
        <v>7.3354736348327496E-2</v>
      </c>
      <c r="AK996" s="17">
        <v>7.6684143715607195E-2</v>
      </c>
      <c r="AL996" s="17">
        <v>6.0795076068344701E-2</v>
      </c>
      <c r="AM996" s="17">
        <v>0</v>
      </c>
      <c r="AN996" s="17">
        <v>9.3100852080570104E-2</v>
      </c>
      <c r="AO996" s="17"/>
      <c r="AP996" s="17">
        <v>6.9121589979326895E-2</v>
      </c>
      <c r="AQ996" s="17">
        <v>7.5981818405249202E-2</v>
      </c>
      <c r="AR996" s="17">
        <v>0.15138130294020399</v>
      </c>
      <c r="AS996" s="17"/>
      <c r="AT996" s="17">
        <v>7.9592422725193304E-2</v>
      </c>
      <c r="AU996" s="17">
        <v>7.4316049133338197E-2</v>
      </c>
      <c r="AV996" s="17"/>
      <c r="AW996" s="17">
        <v>5.9802209980822703E-2</v>
      </c>
      <c r="AX996" s="17">
        <v>8.3453138889169304E-2</v>
      </c>
    </row>
    <row r="997" spans="2:50" x14ac:dyDescent="0.35">
      <c r="B997" t="s">
        <v>404</v>
      </c>
      <c r="C997" s="17">
        <v>0.29486653361804599</v>
      </c>
      <c r="D997" s="17">
        <v>0.31540006618614203</v>
      </c>
      <c r="E997" s="17">
        <v>0.27530166601138101</v>
      </c>
      <c r="F997" s="17"/>
      <c r="G997" s="17">
        <v>0.24117092756053499</v>
      </c>
      <c r="H997" s="17">
        <v>0.33325889944304998</v>
      </c>
      <c r="I997" s="17">
        <v>0.30576377899894702</v>
      </c>
      <c r="J997" s="17">
        <v>0.31389458880296001</v>
      </c>
      <c r="K997" s="17">
        <v>0.29736963716500198</v>
      </c>
      <c r="L997" s="17">
        <v>0.26803537026882202</v>
      </c>
      <c r="M997" s="17"/>
      <c r="N997" s="17">
        <v>0.31267515126860201</v>
      </c>
      <c r="O997" s="17">
        <v>0.30320454282020298</v>
      </c>
      <c r="P997" s="17">
        <v>0.319986841594185</v>
      </c>
      <c r="Q997" s="17">
        <v>0.244907154025678</v>
      </c>
      <c r="R997" s="17"/>
      <c r="S997" s="17">
        <v>0.337992994070764</v>
      </c>
      <c r="T997" s="17">
        <v>0.23894688155198901</v>
      </c>
      <c r="U997" s="17">
        <v>0.28600266412469399</v>
      </c>
      <c r="V997" s="17">
        <v>0.26591169701227402</v>
      </c>
      <c r="W997" s="17">
        <v>0.26441981882501298</v>
      </c>
      <c r="X997" s="17">
        <v>0.41194456130675799</v>
      </c>
      <c r="Y997" s="17">
        <v>0.27665335668518898</v>
      </c>
      <c r="Z997" s="17">
        <v>0.32195863228330301</v>
      </c>
      <c r="AA997" s="17">
        <v>0.27356596515410297</v>
      </c>
      <c r="AB997" s="17" t="s">
        <v>74</v>
      </c>
      <c r="AC997" s="17" t="s">
        <v>74</v>
      </c>
      <c r="AD997" s="17" t="s">
        <v>74</v>
      </c>
      <c r="AE997" s="17"/>
      <c r="AF997" s="17">
        <v>0.27815584031798102</v>
      </c>
      <c r="AG997" s="17">
        <v>0.32542636662958702</v>
      </c>
      <c r="AH997" s="17">
        <v>0.26087803556522399</v>
      </c>
      <c r="AI997" s="17"/>
      <c r="AJ997" s="17">
        <v>0.31010428363419701</v>
      </c>
      <c r="AK997" s="17">
        <v>0.31314654842186801</v>
      </c>
      <c r="AL997" s="17">
        <v>0.27779248941103002</v>
      </c>
      <c r="AM997" s="17">
        <v>0.28913027086106902</v>
      </c>
      <c r="AN997" s="17">
        <v>0.22535940392883</v>
      </c>
      <c r="AO997" s="17"/>
      <c r="AP997" s="17">
        <v>0.32306359929251999</v>
      </c>
      <c r="AQ997" s="17">
        <v>0.32681551439050499</v>
      </c>
      <c r="AR997" s="17">
        <v>0.22377273270701301</v>
      </c>
      <c r="AS997" s="17"/>
      <c r="AT997" s="17">
        <v>0.29796255718063303</v>
      </c>
      <c r="AU997" s="17">
        <v>0.28987953486182999</v>
      </c>
      <c r="AV997" s="17"/>
      <c r="AW997" s="17">
        <v>0.37287136571531498</v>
      </c>
      <c r="AX997" s="17">
        <v>0.27013464390477498</v>
      </c>
    </row>
    <row r="998" spans="2:50" x14ac:dyDescent="0.35">
      <c r="B998" t="s">
        <v>405</v>
      </c>
      <c r="C998" s="17">
        <v>0.34162796302674397</v>
      </c>
      <c r="D998" s="17">
        <v>0.36083959928651099</v>
      </c>
      <c r="E998" s="17">
        <v>0.32266978994981699</v>
      </c>
      <c r="F998" s="17"/>
      <c r="G998" s="17">
        <v>0.34893338717067302</v>
      </c>
      <c r="H998" s="17">
        <v>0.34649117427349102</v>
      </c>
      <c r="I998" s="17">
        <v>0.36481207056493198</v>
      </c>
      <c r="J998" s="17">
        <v>0.34701350365667399</v>
      </c>
      <c r="K998" s="17">
        <v>0.28530019524252698</v>
      </c>
      <c r="L998" s="17">
        <v>0.35315960104052602</v>
      </c>
      <c r="M998" s="17"/>
      <c r="N998" s="17">
        <v>0.36702986134821403</v>
      </c>
      <c r="O998" s="17">
        <v>0.33778019507018198</v>
      </c>
      <c r="P998" s="17">
        <v>0.300490967269047</v>
      </c>
      <c r="Q998" s="17">
        <v>0.354130630777586</v>
      </c>
      <c r="R998" s="17"/>
      <c r="S998" s="17">
        <v>0.31121121059518603</v>
      </c>
      <c r="T998" s="17">
        <v>0.30998530606889402</v>
      </c>
      <c r="U998" s="17">
        <v>0.32158100929637601</v>
      </c>
      <c r="V998" s="17">
        <v>0.37350437951883497</v>
      </c>
      <c r="W998" s="17">
        <v>0.420500697731646</v>
      </c>
      <c r="X998" s="17">
        <v>0.339514261741718</v>
      </c>
      <c r="Y998" s="17">
        <v>0.34457634973692602</v>
      </c>
      <c r="Z998" s="17">
        <v>0.317833680396929</v>
      </c>
      <c r="AA998" s="17">
        <v>0.36265650188159498</v>
      </c>
      <c r="AB998" s="17" t="s">
        <v>74</v>
      </c>
      <c r="AC998" s="17" t="s">
        <v>74</v>
      </c>
      <c r="AD998" s="17" t="s">
        <v>74</v>
      </c>
      <c r="AE998" s="17"/>
      <c r="AF998" s="17">
        <v>0.34027538703349303</v>
      </c>
      <c r="AG998" s="17">
        <v>0.32721581240783598</v>
      </c>
      <c r="AH998" s="17">
        <v>0.37859651419939699</v>
      </c>
      <c r="AI998" s="17"/>
      <c r="AJ998" s="17">
        <v>0.352466828110375</v>
      </c>
      <c r="AK998" s="17">
        <v>0.33559044376341102</v>
      </c>
      <c r="AL998" s="17">
        <v>0.393321239535945</v>
      </c>
      <c r="AM998" s="17">
        <v>0.37288014651929702</v>
      </c>
      <c r="AN998" s="17">
        <v>0.32792246338830799</v>
      </c>
      <c r="AO998" s="17"/>
      <c r="AP998" s="17">
        <v>0.359966828883103</v>
      </c>
      <c r="AQ998" s="17">
        <v>0.33538827864945298</v>
      </c>
      <c r="AR998" s="17">
        <v>0.39246633337102999</v>
      </c>
      <c r="AS998" s="17"/>
      <c r="AT998" s="17">
        <v>0.35317086714950602</v>
      </c>
      <c r="AU998" s="17">
        <v>0.316521551328724</v>
      </c>
      <c r="AV998" s="17"/>
      <c r="AW998" s="17">
        <v>0.345155118615668</v>
      </c>
      <c r="AX998" s="17">
        <v>0.34050965765153302</v>
      </c>
    </row>
    <row r="999" spans="2:50" x14ac:dyDescent="0.35">
      <c r="B999" t="s">
        <v>406</v>
      </c>
      <c r="C999" s="17">
        <v>0.110846542477834</v>
      </c>
      <c r="D999" s="17">
        <v>0.113398742005017</v>
      </c>
      <c r="E999" s="17">
        <v>0.108887477035159</v>
      </c>
      <c r="F999" s="17"/>
      <c r="G999" s="17">
        <v>0.17010345191409601</v>
      </c>
      <c r="H999" s="17">
        <v>0.10220006450829899</v>
      </c>
      <c r="I999" s="17">
        <v>0.111190414749591</v>
      </c>
      <c r="J999" s="17">
        <v>0.12943091231230699</v>
      </c>
      <c r="K999" s="17">
        <v>8.9442981322971696E-2</v>
      </c>
      <c r="L999" s="17">
        <v>9.1577521556719998E-2</v>
      </c>
      <c r="M999" s="17"/>
      <c r="N999" s="17">
        <v>0.112704382317326</v>
      </c>
      <c r="O999" s="17">
        <v>0.12178576781893199</v>
      </c>
      <c r="P999" s="17">
        <v>0.134655161858901</v>
      </c>
      <c r="Q999" s="17">
        <v>7.7958535865487094E-2</v>
      </c>
      <c r="R999" s="17"/>
      <c r="S999" s="17">
        <v>0.11633742160147099</v>
      </c>
      <c r="T999" s="17">
        <v>0.15721962560205099</v>
      </c>
      <c r="U999" s="17">
        <v>9.0959456369009206E-2</v>
      </c>
      <c r="V999" s="17">
        <v>0.13466569315347701</v>
      </c>
      <c r="W999" s="17">
        <v>8.8935616759272001E-2</v>
      </c>
      <c r="X999" s="17">
        <v>6.3339047618413594E-2</v>
      </c>
      <c r="Y999" s="17">
        <v>6.2501504421400594E-2</v>
      </c>
      <c r="Z999" s="17">
        <v>0.157283468167421</v>
      </c>
      <c r="AA999" s="17">
        <v>0.113738500197633</v>
      </c>
      <c r="AB999" s="17" t="s">
        <v>74</v>
      </c>
      <c r="AC999" s="17" t="s">
        <v>74</v>
      </c>
      <c r="AD999" s="17" t="s">
        <v>74</v>
      </c>
      <c r="AE999" s="17"/>
      <c r="AF999" s="17">
        <v>8.8598382295180494E-2</v>
      </c>
      <c r="AG999" s="17">
        <v>0.12950098755206099</v>
      </c>
      <c r="AH999" s="17">
        <v>0.119795302804361</v>
      </c>
      <c r="AI999" s="17"/>
      <c r="AJ999" s="17">
        <v>0.112138779343764</v>
      </c>
      <c r="AK999" s="17">
        <v>0.121589986006684</v>
      </c>
      <c r="AL999" s="17">
        <v>8.1619814046490699E-2</v>
      </c>
      <c r="AM999" s="17">
        <v>8.8317536224360393E-2</v>
      </c>
      <c r="AN999" s="17">
        <v>0.133423238803595</v>
      </c>
      <c r="AO999" s="17"/>
      <c r="AP999" s="17">
        <v>0.130154696849824</v>
      </c>
      <c r="AQ999" s="17">
        <v>0.11293644040806899</v>
      </c>
      <c r="AR999" s="17">
        <v>7.9498690974339703E-2</v>
      </c>
      <c r="AS999" s="17"/>
      <c r="AT999" s="17">
        <v>0.108345441052088</v>
      </c>
      <c r="AU999" s="17">
        <v>0.116647166751405</v>
      </c>
      <c r="AV999" s="17"/>
      <c r="AW999" s="17">
        <v>9.4098801077557706E-2</v>
      </c>
      <c r="AX999" s="17">
        <v>0.116156512156911</v>
      </c>
    </row>
    <row r="1000" spans="2:50" x14ac:dyDescent="0.35">
      <c r="B1000" t="s">
        <v>407</v>
      </c>
      <c r="C1000" s="17">
        <v>4.4788955983710799E-2</v>
      </c>
      <c r="D1000" s="17">
        <v>3.1677999968705003E-2</v>
      </c>
      <c r="E1000" s="17">
        <v>5.7208642966863898E-2</v>
      </c>
      <c r="F1000" s="17"/>
      <c r="G1000" s="17">
        <v>8.0253518824254202E-2</v>
      </c>
      <c r="H1000" s="17">
        <v>6.7039419428752897E-2</v>
      </c>
      <c r="I1000" s="17">
        <v>3.9593369411881497E-2</v>
      </c>
      <c r="J1000" s="17">
        <v>2.2181498540334701E-2</v>
      </c>
      <c r="K1000" s="17">
        <v>4.7460105616595701E-2</v>
      </c>
      <c r="L1000" s="17">
        <v>3.0782731590387899E-2</v>
      </c>
      <c r="M1000" s="17"/>
      <c r="N1000" s="17">
        <v>4.3549110479738903E-2</v>
      </c>
      <c r="O1000" s="17">
        <v>4.63302155787658E-2</v>
      </c>
      <c r="P1000" s="17">
        <v>3.8837589874131301E-2</v>
      </c>
      <c r="Q1000" s="17">
        <v>5.0278432790993602E-2</v>
      </c>
      <c r="R1000" s="17"/>
      <c r="S1000" s="17">
        <v>4.0793661545236198E-2</v>
      </c>
      <c r="T1000" s="17">
        <v>4.8366695333281501E-2</v>
      </c>
      <c r="U1000" s="17">
        <v>8.1809748119586898E-2</v>
      </c>
      <c r="V1000" s="17">
        <v>3.1922769441197298E-2</v>
      </c>
      <c r="W1000" s="17">
        <v>4.8993426420929999E-2</v>
      </c>
      <c r="X1000" s="17">
        <v>3.7857660012828101E-2</v>
      </c>
      <c r="Y1000" s="17">
        <v>6.6513548225435495E-2</v>
      </c>
      <c r="Z1000" s="17">
        <v>2.7453080736279101E-2</v>
      </c>
      <c r="AA1000" s="17">
        <v>1.98148561052389E-2</v>
      </c>
      <c r="AB1000" s="17" t="s">
        <v>74</v>
      </c>
      <c r="AC1000" s="17" t="s">
        <v>74</v>
      </c>
      <c r="AD1000" s="17" t="s">
        <v>74</v>
      </c>
      <c r="AE1000" s="17"/>
      <c r="AF1000" s="17">
        <v>5.7188786346559203E-2</v>
      </c>
      <c r="AG1000" s="17">
        <v>3.0349313403305499E-2</v>
      </c>
      <c r="AH1000" s="17">
        <v>3.7916322950977702E-2</v>
      </c>
      <c r="AI1000" s="17"/>
      <c r="AJ1000" s="17">
        <v>3.9336897967785701E-2</v>
      </c>
      <c r="AK1000" s="17">
        <v>3.7996127353153102E-2</v>
      </c>
      <c r="AL1000" s="17">
        <v>5.9622944956350302E-2</v>
      </c>
      <c r="AM1000" s="17">
        <v>0</v>
      </c>
      <c r="AN1000" s="17">
        <v>6.3294651042150193E-2</v>
      </c>
      <c r="AO1000" s="17"/>
      <c r="AP1000" s="17">
        <v>3.6197967644591801E-2</v>
      </c>
      <c r="AQ1000" s="17">
        <v>3.68664186286356E-2</v>
      </c>
      <c r="AR1000" s="17">
        <v>4.9094819774102599E-2</v>
      </c>
      <c r="AS1000" s="17"/>
      <c r="AT1000" s="17">
        <v>4.5312887669475999E-2</v>
      </c>
      <c r="AU1000" s="17">
        <v>4.1509650123457899E-2</v>
      </c>
      <c r="AV1000" s="17"/>
      <c r="AW1000" s="17">
        <v>3.4291345544631299E-2</v>
      </c>
      <c r="AX1000" s="17">
        <v>4.8117284968618397E-2</v>
      </c>
    </row>
    <row r="1001" spans="2:50" x14ac:dyDescent="0.35">
      <c r="B1001" t="s">
        <v>70</v>
      </c>
      <c r="C1001" s="17">
        <v>0.13011037223157201</v>
      </c>
      <c r="D1001" s="17">
        <v>0.126237327332404</v>
      </c>
      <c r="E1001" s="17">
        <v>0.13422748249722299</v>
      </c>
      <c r="F1001" s="17"/>
      <c r="G1001" s="17">
        <v>5.7274909089732297E-2</v>
      </c>
      <c r="H1001" s="17">
        <v>7.5139134836896396E-2</v>
      </c>
      <c r="I1001" s="17">
        <v>8.0788821003004399E-2</v>
      </c>
      <c r="J1001" s="17">
        <v>0.14302908400588499</v>
      </c>
      <c r="K1001" s="17">
        <v>0.21144575743569699</v>
      </c>
      <c r="L1001" s="17">
        <v>0.17248157278200901</v>
      </c>
      <c r="M1001" s="17"/>
      <c r="N1001" s="17">
        <v>0.129716702671163</v>
      </c>
      <c r="O1001" s="17">
        <v>0.131628411952563</v>
      </c>
      <c r="P1001" s="17">
        <v>0.11488728176809</v>
      </c>
      <c r="Q1001" s="17">
        <v>0.13991739712450699</v>
      </c>
      <c r="R1001" s="17"/>
      <c r="S1001" s="17">
        <v>0.107339733491209</v>
      </c>
      <c r="T1001" s="17">
        <v>0.14965451131024199</v>
      </c>
      <c r="U1001" s="17">
        <v>0.14768494336986801</v>
      </c>
      <c r="V1001" s="17">
        <v>0.162537746343934</v>
      </c>
      <c r="W1001" s="17">
        <v>9.8178647259975896E-2</v>
      </c>
      <c r="X1001" s="17">
        <v>9.9791123846271701E-2</v>
      </c>
      <c r="Y1001" s="17">
        <v>0.168939173719444</v>
      </c>
      <c r="Z1001" s="17">
        <v>0.10723984998703</v>
      </c>
      <c r="AA1001" s="17">
        <v>0.116747654372913</v>
      </c>
      <c r="AB1001" s="17" t="s">
        <v>74</v>
      </c>
      <c r="AC1001" s="17" t="s">
        <v>74</v>
      </c>
      <c r="AD1001" s="17" t="s">
        <v>74</v>
      </c>
      <c r="AE1001" s="17"/>
      <c r="AF1001" s="17">
        <v>0.14705450213662499</v>
      </c>
      <c r="AG1001" s="17">
        <v>0.12666090071689001</v>
      </c>
      <c r="AH1001" s="17">
        <v>0.122586186070123</v>
      </c>
      <c r="AI1001" s="17"/>
      <c r="AJ1001" s="17">
        <v>0.112598474595551</v>
      </c>
      <c r="AK1001" s="17">
        <v>0.11499275073927701</v>
      </c>
      <c r="AL1001" s="17">
        <v>0.12684843598184001</v>
      </c>
      <c r="AM1001" s="17">
        <v>0.24967204639527299</v>
      </c>
      <c r="AN1001" s="17">
        <v>0.15689939075654699</v>
      </c>
      <c r="AO1001" s="17"/>
      <c r="AP1001" s="17">
        <v>8.1495317350634797E-2</v>
      </c>
      <c r="AQ1001" s="17">
        <v>0.112011529518088</v>
      </c>
      <c r="AR1001" s="17">
        <v>0.10378612023331001</v>
      </c>
      <c r="AS1001" s="17"/>
      <c r="AT1001" s="17">
        <v>0.115615824223103</v>
      </c>
      <c r="AU1001" s="17">
        <v>0.16112604780124501</v>
      </c>
      <c r="AV1001" s="17"/>
      <c r="AW1001" s="17">
        <v>9.3781159066005301E-2</v>
      </c>
      <c r="AX1001" s="17">
        <v>0.141628762428993</v>
      </c>
    </row>
    <row r="1002" spans="2:50" x14ac:dyDescent="0.35">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row>
    <row r="1003" spans="2:50" x14ac:dyDescent="0.35">
      <c r="B1003" s="6" t="s">
        <v>412</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row>
    <row r="1004" spans="2:50" x14ac:dyDescent="0.35">
      <c r="B1004" s="24" t="s">
        <v>76</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row>
    <row r="1005" spans="2:50" x14ac:dyDescent="0.35">
      <c r="B1005" t="s">
        <v>403</v>
      </c>
      <c r="C1005" s="17">
        <v>0.25804773577318502</v>
      </c>
      <c r="D1005" s="17">
        <v>0.25744620100393301</v>
      </c>
      <c r="E1005" s="17">
        <v>0.25959936843690001</v>
      </c>
      <c r="F1005" s="17"/>
      <c r="G1005" s="17">
        <v>0.21438592020772301</v>
      </c>
      <c r="H1005" s="17">
        <v>0.31455006392786</v>
      </c>
      <c r="I1005" s="17">
        <v>0.274088037309763</v>
      </c>
      <c r="J1005" s="17">
        <v>0.26554037041348</v>
      </c>
      <c r="K1005" s="17">
        <v>0.24490954038385601</v>
      </c>
      <c r="L1005" s="17">
        <v>0.228924885842477</v>
      </c>
      <c r="M1005" s="17"/>
      <c r="N1005" s="17">
        <v>0.236864090994655</v>
      </c>
      <c r="O1005" s="17">
        <v>0.26670708408747101</v>
      </c>
      <c r="P1005" s="17">
        <v>0.23674245265146501</v>
      </c>
      <c r="Q1005" s="17">
        <v>0.28996388335982198</v>
      </c>
      <c r="R1005" s="17"/>
      <c r="S1005" s="17">
        <v>0.27563202978641499</v>
      </c>
      <c r="T1005" s="17">
        <v>0.21845291430349401</v>
      </c>
      <c r="U1005" s="17">
        <v>0.24282226839444601</v>
      </c>
      <c r="V1005" s="17">
        <v>0.21709484567356799</v>
      </c>
      <c r="W1005" s="17">
        <v>0.25514234049883899</v>
      </c>
      <c r="X1005" s="17">
        <v>0.34529949197996801</v>
      </c>
      <c r="Y1005" s="17">
        <v>0.229969830638932</v>
      </c>
      <c r="Z1005" s="17">
        <v>0.29790053642641101</v>
      </c>
      <c r="AA1005" s="17">
        <v>0.270775223874266</v>
      </c>
      <c r="AB1005" s="17" t="s">
        <v>74</v>
      </c>
      <c r="AC1005" s="17" t="s">
        <v>74</v>
      </c>
      <c r="AD1005" s="17" t="s">
        <v>74</v>
      </c>
      <c r="AE1005" s="17"/>
      <c r="AF1005" s="17">
        <v>0.27055893978966</v>
      </c>
      <c r="AG1005" s="17">
        <v>0.27051109316238098</v>
      </c>
      <c r="AH1005" s="17">
        <v>0.23890624719175799</v>
      </c>
      <c r="AI1005" s="17"/>
      <c r="AJ1005" s="17">
        <v>0.26713575318803001</v>
      </c>
      <c r="AK1005" s="17">
        <v>0.268534530160006</v>
      </c>
      <c r="AL1005" s="17">
        <v>0.227317955278968</v>
      </c>
      <c r="AM1005" s="17">
        <v>0.29122456293619697</v>
      </c>
      <c r="AN1005" s="17">
        <v>0.25303379470564702</v>
      </c>
      <c r="AO1005" s="17"/>
      <c r="AP1005" s="17">
        <v>0.233402124500969</v>
      </c>
      <c r="AQ1005" s="17">
        <v>0.26910798933456098</v>
      </c>
      <c r="AR1005" s="17">
        <v>0.302231864409991</v>
      </c>
      <c r="AS1005" s="17"/>
      <c r="AT1005" s="17">
        <v>0.252871456363988</v>
      </c>
      <c r="AU1005" s="17">
        <v>0.27019809278235302</v>
      </c>
      <c r="AV1005" s="17"/>
      <c r="AW1005" s="17">
        <v>0.30665217965224001</v>
      </c>
      <c r="AX1005" s="17">
        <v>0.24263741165258801</v>
      </c>
    </row>
    <row r="1006" spans="2:50" x14ac:dyDescent="0.35">
      <c r="B1006" t="s">
        <v>404</v>
      </c>
      <c r="C1006" s="17">
        <v>0.38094805096594297</v>
      </c>
      <c r="D1006" s="17">
        <v>0.35484018513523902</v>
      </c>
      <c r="E1006" s="17">
        <v>0.40528448977359199</v>
      </c>
      <c r="F1006" s="17"/>
      <c r="G1006" s="17">
        <v>0.375232536287045</v>
      </c>
      <c r="H1006" s="17">
        <v>0.352236505283542</v>
      </c>
      <c r="I1006" s="17">
        <v>0.377231194976623</v>
      </c>
      <c r="J1006" s="17">
        <v>0.400483360282614</v>
      </c>
      <c r="K1006" s="17">
        <v>0.40482519994370098</v>
      </c>
      <c r="L1006" s="17">
        <v>0.37662796363183298</v>
      </c>
      <c r="M1006" s="17"/>
      <c r="N1006" s="17">
        <v>0.41242731713814601</v>
      </c>
      <c r="O1006" s="17">
        <v>0.36385497138576001</v>
      </c>
      <c r="P1006" s="17">
        <v>0.40517282069728899</v>
      </c>
      <c r="Q1006" s="17">
        <v>0.348089252077178</v>
      </c>
      <c r="R1006" s="17"/>
      <c r="S1006" s="17">
        <v>0.35625569125452</v>
      </c>
      <c r="T1006" s="17">
        <v>0.42568064283395002</v>
      </c>
      <c r="U1006" s="17">
        <v>0.35790225318038699</v>
      </c>
      <c r="V1006" s="17">
        <v>0.40562942993796702</v>
      </c>
      <c r="W1006" s="17">
        <v>0.42259809045209701</v>
      </c>
      <c r="X1006" s="17">
        <v>0.36115322910971498</v>
      </c>
      <c r="Y1006" s="17">
        <v>0.37112409054606199</v>
      </c>
      <c r="Z1006" s="17">
        <v>0.37344110821683901</v>
      </c>
      <c r="AA1006" s="17">
        <v>0.350508633769123</v>
      </c>
      <c r="AB1006" s="17" t="s">
        <v>74</v>
      </c>
      <c r="AC1006" s="17" t="s">
        <v>74</v>
      </c>
      <c r="AD1006" s="17" t="s">
        <v>74</v>
      </c>
      <c r="AE1006" s="17"/>
      <c r="AF1006" s="17">
        <v>0.37375574052128502</v>
      </c>
      <c r="AG1006" s="17">
        <v>0.38725505749226102</v>
      </c>
      <c r="AH1006" s="17">
        <v>0.36647574002432698</v>
      </c>
      <c r="AI1006" s="17"/>
      <c r="AJ1006" s="17">
        <v>0.406933726180563</v>
      </c>
      <c r="AK1006" s="17">
        <v>0.38463554194213001</v>
      </c>
      <c r="AL1006" s="17">
        <v>0.35321950219342901</v>
      </c>
      <c r="AM1006" s="17">
        <v>0.30693897373860302</v>
      </c>
      <c r="AN1006" s="17">
        <v>0.31717730445497</v>
      </c>
      <c r="AO1006" s="17"/>
      <c r="AP1006" s="17">
        <v>0.41137267424110502</v>
      </c>
      <c r="AQ1006" s="17">
        <v>0.41266015399674799</v>
      </c>
      <c r="AR1006" s="17">
        <v>0.340962668467509</v>
      </c>
      <c r="AS1006" s="17"/>
      <c r="AT1006" s="17">
        <v>0.40268613099435602</v>
      </c>
      <c r="AU1006" s="17">
        <v>0.33735692705762799</v>
      </c>
      <c r="AV1006" s="17"/>
      <c r="AW1006" s="17">
        <v>0.38004351416417098</v>
      </c>
      <c r="AX1006" s="17">
        <v>0.38123483966635502</v>
      </c>
    </row>
    <row r="1007" spans="2:50" x14ac:dyDescent="0.35">
      <c r="B1007" t="s">
        <v>405</v>
      </c>
      <c r="C1007" s="17">
        <v>0.15670811719497399</v>
      </c>
      <c r="D1007" s="17">
        <v>0.19445007450020599</v>
      </c>
      <c r="E1007" s="17">
        <v>0.119730183781401</v>
      </c>
      <c r="F1007" s="17"/>
      <c r="G1007" s="17">
        <v>0.186066098958587</v>
      </c>
      <c r="H1007" s="17">
        <v>0.15951777494170599</v>
      </c>
      <c r="I1007" s="17">
        <v>0.18310690817646</v>
      </c>
      <c r="J1007" s="17">
        <v>0.123776782771372</v>
      </c>
      <c r="K1007" s="17">
        <v>0.136660001838457</v>
      </c>
      <c r="L1007" s="17">
        <v>0.16032310499858299</v>
      </c>
      <c r="M1007" s="17"/>
      <c r="N1007" s="17">
        <v>0.15414214085123501</v>
      </c>
      <c r="O1007" s="17">
        <v>0.15797068956510801</v>
      </c>
      <c r="P1007" s="17">
        <v>0.16132339420786301</v>
      </c>
      <c r="Q1007" s="17">
        <v>0.15166905236330999</v>
      </c>
      <c r="R1007" s="17"/>
      <c r="S1007" s="17">
        <v>0.17173728607514199</v>
      </c>
      <c r="T1007" s="17">
        <v>0.13022070457830001</v>
      </c>
      <c r="U1007" s="17">
        <v>0.19335533577184799</v>
      </c>
      <c r="V1007" s="17">
        <v>0.13596501340205699</v>
      </c>
      <c r="W1007" s="17">
        <v>0.18462503801849001</v>
      </c>
      <c r="X1007" s="17">
        <v>8.8650759143795804E-2</v>
      </c>
      <c r="Y1007" s="17">
        <v>0.18622210735153399</v>
      </c>
      <c r="Z1007" s="17">
        <v>0.17582059767352001</v>
      </c>
      <c r="AA1007" s="17">
        <v>0.167538429994469</v>
      </c>
      <c r="AB1007" s="17" t="s">
        <v>74</v>
      </c>
      <c r="AC1007" s="17" t="s">
        <v>74</v>
      </c>
      <c r="AD1007" s="17" t="s">
        <v>74</v>
      </c>
      <c r="AE1007" s="17"/>
      <c r="AF1007" s="17">
        <v>0.16131038001074199</v>
      </c>
      <c r="AG1007" s="17">
        <v>0.14916729904769599</v>
      </c>
      <c r="AH1007" s="17">
        <v>0.126048341462554</v>
      </c>
      <c r="AI1007" s="17"/>
      <c r="AJ1007" s="17">
        <v>0.15852827669677899</v>
      </c>
      <c r="AK1007" s="17">
        <v>0.177646045795016</v>
      </c>
      <c r="AL1007" s="17">
        <v>0.22163556697860801</v>
      </c>
      <c r="AM1007" s="17">
        <v>6.3846880705567099E-2</v>
      </c>
      <c r="AN1007" s="17">
        <v>0.113638415651771</v>
      </c>
      <c r="AO1007" s="17"/>
      <c r="AP1007" s="17">
        <v>0.16279314069137299</v>
      </c>
      <c r="AQ1007" s="17">
        <v>0.154658287001402</v>
      </c>
      <c r="AR1007" s="17">
        <v>0.19336061313324801</v>
      </c>
      <c r="AS1007" s="17"/>
      <c r="AT1007" s="17">
        <v>0.16856833000822299</v>
      </c>
      <c r="AU1007" s="17">
        <v>0.13266538529236099</v>
      </c>
      <c r="AV1007" s="17"/>
      <c r="AW1007" s="17">
        <v>0.1644369273113</v>
      </c>
      <c r="AX1007" s="17">
        <v>0.154257652598455</v>
      </c>
    </row>
    <row r="1008" spans="2:50" x14ac:dyDescent="0.35">
      <c r="B1008" t="s">
        <v>406</v>
      </c>
      <c r="C1008" s="17">
        <v>6.0715349626499403E-2</v>
      </c>
      <c r="D1008" s="17">
        <v>5.2068828526519999E-2</v>
      </c>
      <c r="E1008" s="17">
        <v>6.9025562765824305E-2</v>
      </c>
      <c r="F1008" s="17"/>
      <c r="G1008" s="17">
        <v>0.117215065503776</v>
      </c>
      <c r="H1008" s="17">
        <v>6.4602126025074494E-2</v>
      </c>
      <c r="I1008" s="17">
        <v>8.0343411997573694E-2</v>
      </c>
      <c r="J1008" s="17">
        <v>4.6848130027045798E-2</v>
      </c>
      <c r="K1008" s="17">
        <v>1.68832303013303E-2</v>
      </c>
      <c r="L1008" s="17">
        <v>5.8680027568847402E-2</v>
      </c>
      <c r="M1008" s="17"/>
      <c r="N1008" s="17">
        <v>6.0663522635913202E-2</v>
      </c>
      <c r="O1008" s="17">
        <v>6.8489119618946007E-2</v>
      </c>
      <c r="P1008" s="17">
        <v>6.5203240833466194E-2</v>
      </c>
      <c r="Q1008" s="17">
        <v>4.9506672001738E-2</v>
      </c>
      <c r="R1008" s="17"/>
      <c r="S1008" s="17">
        <v>7.4814164645780307E-2</v>
      </c>
      <c r="T1008" s="17">
        <v>6.6890399627819896E-2</v>
      </c>
      <c r="U1008" s="17">
        <v>4.7874474876520003E-2</v>
      </c>
      <c r="V1008" s="17">
        <v>6.8406681384285198E-2</v>
      </c>
      <c r="W1008" s="17">
        <v>5.0918202427382202E-2</v>
      </c>
      <c r="X1008" s="17">
        <v>6.8512778365883098E-2</v>
      </c>
      <c r="Y1008" s="17">
        <v>2.6874886455048201E-2</v>
      </c>
      <c r="Z1008" s="17">
        <v>3.1125089821626199E-2</v>
      </c>
      <c r="AA1008" s="17">
        <v>7.6398522048689896E-2</v>
      </c>
      <c r="AB1008" s="17" t="s">
        <v>74</v>
      </c>
      <c r="AC1008" s="17" t="s">
        <v>74</v>
      </c>
      <c r="AD1008" s="17" t="s">
        <v>74</v>
      </c>
      <c r="AE1008" s="17"/>
      <c r="AF1008" s="17">
        <v>3.4697073947759297E-2</v>
      </c>
      <c r="AG1008" s="17">
        <v>6.3719926249469303E-2</v>
      </c>
      <c r="AH1008" s="17">
        <v>0.123266896520802</v>
      </c>
      <c r="AI1008" s="17"/>
      <c r="AJ1008" s="17">
        <v>5.2294100647228899E-2</v>
      </c>
      <c r="AK1008" s="17">
        <v>4.4199277660495598E-2</v>
      </c>
      <c r="AL1008" s="17">
        <v>4.7530745156430902E-2</v>
      </c>
      <c r="AM1008" s="17">
        <v>8.8317536224360393E-2</v>
      </c>
      <c r="AN1008" s="17">
        <v>0.111977759728525</v>
      </c>
      <c r="AO1008" s="17"/>
      <c r="AP1008" s="17">
        <v>9.2828324769154799E-2</v>
      </c>
      <c r="AQ1008" s="17">
        <v>5.0358216833020199E-2</v>
      </c>
      <c r="AR1008" s="17">
        <v>2.3797250958247199E-2</v>
      </c>
      <c r="AS1008" s="17"/>
      <c r="AT1008" s="17">
        <v>5.5013631362522603E-2</v>
      </c>
      <c r="AU1008" s="17">
        <v>7.0297458083268399E-2</v>
      </c>
      <c r="AV1008" s="17"/>
      <c r="AW1008" s="17">
        <v>5.4453600164433E-2</v>
      </c>
      <c r="AX1008" s="17">
        <v>6.2700674034541798E-2</v>
      </c>
    </row>
    <row r="1009" spans="2:50" x14ac:dyDescent="0.35">
      <c r="B1009" t="s">
        <v>407</v>
      </c>
      <c r="C1009" s="17">
        <v>1.44049071195133E-2</v>
      </c>
      <c r="D1009" s="17">
        <v>1.85770225206849E-2</v>
      </c>
      <c r="E1009" s="17">
        <v>1.0562675024318201E-2</v>
      </c>
      <c r="F1009" s="17"/>
      <c r="G1009" s="17">
        <v>1.7121634402946999E-2</v>
      </c>
      <c r="H1009" s="17">
        <v>1.95256298330947E-2</v>
      </c>
      <c r="I1009" s="17">
        <v>1.1684584392978099E-2</v>
      </c>
      <c r="J1009" s="17">
        <v>1.38045869797993E-2</v>
      </c>
      <c r="K1009" s="17">
        <v>1.26416264349024E-2</v>
      </c>
      <c r="L1009" s="17">
        <v>1.30123701041743E-2</v>
      </c>
      <c r="M1009" s="17"/>
      <c r="N1009" s="17">
        <v>1.7485039752337402E-2</v>
      </c>
      <c r="O1009" s="17">
        <v>1.06045716156474E-2</v>
      </c>
      <c r="P1009" s="17">
        <v>1.26445176317344E-2</v>
      </c>
      <c r="Q1009" s="17">
        <v>1.6743924663844199E-2</v>
      </c>
      <c r="R1009" s="17"/>
      <c r="S1009" s="17">
        <v>1.6078565610342401E-2</v>
      </c>
      <c r="T1009" s="17">
        <v>1.8738179638217601E-2</v>
      </c>
      <c r="U1009" s="17">
        <v>1.2562950233188101E-2</v>
      </c>
      <c r="V1009" s="17">
        <v>1.3687417502317299E-2</v>
      </c>
      <c r="W1009" s="17">
        <v>8.9668522432601299E-3</v>
      </c>
      <c r="X1009" s="17">
        <v>1.8243833012854399E-2</v>
      </c>
      <c r="Y1009" s="17">
        <v>1.15979005907624E-2</v>
      </c>
      <c r="Z1009" s="17">
        <v>2.7453080736279101E-2</v>
      </c>
      <c r="AA1009" s="17">
        <v>6.7676429350424401E-3</v>
      </c>
      <c r="AB1009" s="17" t="s">
        <v>74</v>
      </c>
      <c r="AC1009" s="17" t="s">
        <v>74</v>
      </c>
      <c r="AD1009" s="17" t="s">
        <v>74</v>
      </c>
      <c r="AE1009" s="17"/>
      <c r="AF1009" s="17">
        <v>2.4011290146640701E-2</v>
      </c>
      <c r="AG1009" s="17">
        <v>7.1351495928767298E-3</v>
      </c>
      <c r="AH1009" s="17">
        <v>1.51279385405662E-2</v>
      </c>
      <c r="AI1009" s="17"/>
      <c r="AJ1009" s="17">
        <v>1.3519215218863999E-2</v>
      </c>
      <c r="AK1009" s="17">
        <v>5.4797263550276903E-3</v>
      </c>
      <c r="AL1009" s="17">
        <v>2.3447794410724799E-2</v>
      </c>
      <c r="AM1009" s="17">
        <v>0</v>
      </c>
      <c r="AN1009" s="17">
        <v>2.8764729635144998E-2</v>
      </c>
      <c r="AO1009" s="17"/>
      <c r="AP1009" s="17">
        <v>2.2560011660817399E-2</v>
      </c>
      <c r="AQ1009" s="17">
        <v>0</v>
      </c>
      <c r="AR1009" s="17">
        <v>3.5861482797695E-2</v>
      </c>
      <c r="AS1009" s="17"/>
      <c r="AT1009" s="17">
        <v>1.02416100788566E-2</v>
      </c>
      <c r="AU1009" s="17">
        <v>2.07875845223876E-2</v>
      </c>
      <c r="AV1009" s="17"/>
      <c r="AW1009" s="17">
        <v>7.9635527455913305E-3</v>
      </c>
      <c r="AX1009" s="17">
        <v>1.6447176318699401E-2</v>
      </c>
    </row>
    <row r="1010" spans="2:50" x14ac:dyDescent="0.35">
      <c r="B1010" t="s">
        <v>70</v>
      </c>
      <c r="C1010" s="17">
        <v>0.12917583931988499</v>
      </c>
      <c r="D1010" s="17">
        <v>0.122617688313417</v>
      </c>
      <c r="E1010" s="17">
        <v>0.13579772021796499</v>
      </c>
      <c r="F1010" s="17"/>
      <c r="G1010" s="17">
        <v>8.9978744639921004E-2</v>
      </c>
      <c r="H1010" s="17">
        <v>8.9567899988722999E-2</v>
      </c>
      <c r="I1010" s="17">
        <v>7.3545863146602303E-2</v>
      </c>
      <c r="J1010" s="17">
        <v>0.14954676952568899</v>
      </c>
      <c r="K1010" s="17">
        <v>0.184080401097753</v>
      </c>
      <c r="L1010" s="17">
        <v>0.16243164785408501</v>
      </c>
      <c r="M1010" s="17"/>
      <c r="N1010" s="17">
        <v>0.11841788862771301</v>
      </c>
      <c r="O1010" s="17">
        <v>0.13237356372706699</v>
      </c>
      <c r="P1010" s="17">
        <v>0.118913573978182</v>
      </c>
      <c r="Q1010" s="17">
        <v>0.14402721553410799</v>
      </c>
      <c r="R1010" s="17"/>
      <c r="S1010" s="17">
        <v>0.1054822626278</v>
      </c>
      <c r="T1010" s="17">
        <v>0.14001715901821901</v>
      </c>
      <c r="U1010" s="17">
        <v>0.145482717543611</v>
      </c>
      <c r="V1010" s="17">
        <v>0.159216612099805</v>
      </c>
      <c r="W1010" s="17">
        <v>7.7749476359931902E-2</v>
      </c>
      <c r="X1010" s="17">
        <v>0.118139908387783</v>
      </c>
      <c r="Y1010" s="17">
        <v>0.17421118441766201</v>
      </c>
      <c r="Z1010" s="17">
        <v>9.4259587125325006E-2</v>
      </c>
      <c r="AA1010" s="17">
        <v>0.128011547378409</v>
      </c>
      <c r="AB1010" s="17" t="s">
        <v>74</v>
      </c>
      <c r="AC1010" s="17" t="s">
        <v>74</v>
      </c>
      <c r="AD1010" s="17" t="s">
        <v>74</v>
      </c>
      <c r="AE1010" s="17"/>
      <c r="AF1010" s="17">
        <v>0.13566657558391301</v>
      </c>
      <c r="AG1010" s="17">
        <v>0.12221147445531499</v>
      </c>
      <c r="AH1010" s="17">
        <v>0.13017483625999199</v>
      </c>
      <c r="AI1010" s="17"/>
      <c r="AJ1010" s="17">
        <v>0.10158892806853601</v>
      </c>
      <c r="AK1010" s="17">
        <v>0.119504878087325</v>
      </c>
      <c r="AL1010" s="17">
        <v>0.12684843598184001</v>
      </c>
      <c r="AM1010" s="17">
        <v>0.24967204639527299</v>
      </c>
      <c r="AN1010" s="17">
        <v>0.17540799582394101</v>
      </c>
      <c r="AO1010" s="17"/>
      <c r="AP1010" s="17">
        <v>7.7043724136581004E-2</v>
      </c>
      <c r="AQ1010" s="17">
        <v>0.11321535283426901</v>
      </c>
      <c r="AR1010" s="17">
        <v>0.10378612023331001</v>
      </c>
      <c r="AS1010" s="17"/>
      <c r="AT1010" s="17">
        <v>0.11061884119205299</v>
      </c>
      <c r="AU1010" s="17">
        <v>0.168694552262002</v>
      </c>
      <c r="AV1010" s="17"/>
      <c r="AW1010" s="17">
        <v>8.6450225962265898E-2</v>
      </c>
      <c r="AX1010" s="17">
        <v>0.14272224572936101</v>
      </c>
    </row>
    <row r="1011" spans="2:50" x14ac:dyDescent="0.35">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row>
    <row r="1012" spans="2:50" x14ac:dyDescent="0.35">
      <c r="B1012" s="6" t="s">
        <v>413</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row>
    <row r="1013" spans="2:50" x14ac:dyDescent="0.35">
      <c r="B1013" s="24" t="s">
        <v>76</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row>
    <row r="1014" spans="2:50" x14ac:dyDescent="0.35">
      <c r="B1014" t="s">
        <v>403</v>
      </c>
      <c r="C1014" s="17">
        <v>0.114321834639303</v>
      </c>
      <c r="D1014" s="17">
        <v>8.7271048236843396E-2</v>
      </c>
      <c r="E1014" s="17">
        <v>0.140030421831181</v>
      </c>
      <c r="F1014" s="17"/>
      <c r="G1014" s="17">
        <v>0.138391894080059</v>
      </c>
      <c r="H1014" s="17">
        <v>0.15070411622919999</v>
      </c>
      <c r="I1014" s="17">
        <v>8.75982837576713E-2</v>
      </c>
      <c r="J1014" s="17">
        <v>8.8376858930609106E-2</v>
      </c>
      <c r="K1014" s="17">
        <v>9.0831549060775799E-2</v>
      </c>
      <c r="L1014" s="17">
        <v>0.13054596286439599</v>
      </c>
      <c r="M1014" s="17"/>
      <c r="N1014" s="17">
        <v>9.5641999826169902E-2</v>
      </c>
      <c r="O1014" s="17">
        <v>7.3901482787876394E-2</v>
      </c>
      <c r="P1014" s="17">
        <v>0.14869745487771399</v>
      </c>
      <c r="Q1014" s="17">
        <v>0.14748810645997801</v>
      </c>
      <c r="R1014" s="17"/>
      <c r="S1014" s="17">
        <v>0.126239873413593</v>
      </c>
      <c r="T1014" s="17">
        <v>9.9926738370761298E-2</v>
      </c>
      <c r="U1014" s="17">
        <v>0.113720891685074</v>
      </c>
      <c r="V1014" s="17">
        <v>0.10491840745446</v>
      </c>
      <c r="W1014" s="17">
        <v>0.131693292874907</v>
      </c>
      <c r="X1014" s="17">
        <v>0.111556444373415</v>
      </c>
      <c r="Y1014" s="17">
        <v>8.7072690203675598E-2</v>
      </c>
      <c r="Z1014" s="17">
        <v>7.4800372781902699E-2</v>
      </c>
      <c r="AA1014" s="17">
        <v>0.15247431663073399</v>
      </c>
      <c r="AB1014" s="17" t="s">
        <v>74</v>
      </c>
      <c r="AC1014" s="17" t="s">
        <v>74</v>
      </c>
      <c r="AD1014" s="17" t="s">
        <v>74</v>
      </c>
      <c r="AE1014" s="17"/>
      <c r="AF1014" s="17">
        <v>0.14043503714067301</v>
      </c>
      <c r="AG1014" s="17">
        <v>8.5519758100449303E-2</v>
      </c>
      <c r="AH1014" s="17">
        <v>0.11484099232236</v>
      </c>
      <c r="AI1014" s="17"/>
      <c r="AJ1014" s="17">
        <v>0.126664316044547</v>
      </c>
      <c r="AK1014" s="17">
        <v>9.9527907611054706E-2</v>
      </c>
      <c r="AL1014" s="17">
        <v>5.27703578259981E-2</v>
      </c>
      <c r="AM1014" s="17">
        <v>6.7535115702916898E-2</v>
      </c>
      <c r="AN1014" s="17">
        <v>0.12922530371495</v>
      </c>
      <c r="AO1014" s="17"/>
      <c r="AP1014" s="17">
        <v>0.11054029936773099</v>
      </c>
      <c r="AQ1014" s="17">
        <v>0.104622994794486</v>
      </c>
      <c r="AR1014" s="17">
        <v>0.142927054367192</v>
      </c>
      <c r="AS1014" s="17"/>
      <c r="AT1014" s="17">
        <v>0.12131266387619</v>
      </c>
      <c r="AU1014" s="17">
        <v>0.100261636072819</v>
      </c>
      <c r="AV1014" s="17"/>
      <c r="AW1014" s="17">
        <v>0.11479694792816</v>
      </c>
      <c r="AX1014" s="17">
        <v>0.114171197183322</v>
      </c>
    </row>
    <row r="1015" spans="2:50" x14ac:dyDescent="0.35">
      <c r="B1015" t="s">
        <v>404</v>
      </c>
      <c r="C1015" s="17">
        <v>0.31896862551306499</v>
      </c>
      <c r="D1015" s="17">
        <v>0.33753910000022802</v>
      </c>
      <c r="E1015" s="17">
        <v>0.30133003382659301</v>
      </c>
      <c r="F1015" s="17"/>
      <c r="G1015" s="17">
        <v>0.27319239775058202</v>
      </c>
      <c r="H1015" s="17">
        <v>0.31572074443503501</v>
      </c>
      <c r="I1015" s="17">
        <v>0.394636033097154</v>
      </c>
      <c r="J1015" s="17">
        <v>0.34901874173018999</v>
      </c>
      <c r="K1015" s="17">
        <v>0.31686985112431798</v>
      </c>
      <c r="L1015" s="17">
        <v>0.26858985633549398</v>
      </c>
      <c r="M1015" s="17"/>
      <c r="N1015" s="17">
        <v>0.30895880484195498</v>
      </c>
      <c r="O1015" s="17">
        <v>0.37680530587117</v>
      </c>
      <c r="P1015" s="17">
        <v>0.31344607026273102</v>
      </c>
      <c r="Q1015" s="17">
        <v>0.27481885965960701</v>
      </c>
      <c r="R1015" s="17"/>
      <c r="S1015" s="17">
        <v>0.34196360138194198</v>
      </c>
      <c r="T1015" s="17">
        <v>0.274052309315784</v>
      </c>
      <c r="U1015" s="17">
        <v>0.28561815401284901</v>
      </c>
      <c r="V1015" s="17">
        <v>0.25868547628481697</v>
      </c>
      <c r="W1015" s="17">
        <v>0.34180184247651502</v>
      </c>
      <c r="X1015" s="17">
        <v>0.447706690868375</v>
      </c>
      <c r="Y1015" s="17">
        <v>0.30438326805621502</v>
      </c>
      <c r="Z1015" s="17">
        <v>0.39370889610939602</v>
      </c>
      <c r="AA1015" s="17">
        <v>0.28859403380398702</v>
      </c>
      <c r="AB1015" s="17" t="s">
        <v>74</v>
      </c>
      <c r="AC1015" s="17" t="s">
        <v>74</v>
      </c>
      <c r="AD1015" s="17" t="s">
        <v>74</v>
      </c>
      <c r="AE1015" s="17"/>
      <c r="AF1015" s="17">
        <v>0.28184692898777303</v>
      </c>
      <c r="AG1015" s="17">
        <v>0.36150937228494701</v>
      </c>
      <c r="AH1015" s="17">
        <v>0.32158007984714798</v>
      </c>
      <c r="AI1015" s="17"/>
      <c r="AJ1015" s="17">
        <v>0.32828679406413802</v>
      </c>
      <c r="AK1015" s="17">
        <v>0.32272058503367901</v>
      </c>
      <c r="AL1015" s="17">
        <v>0.350457007821183</v>
      </c>
      <c r="AM1015" s="17">
        <v>0.120199495775327</v>
      </c>
      <c r="AN1015" s="17">
        <v>0.28002190686460199</v>
      </c>
      <c r="AO1015" s="17"/>
      <c r="AP1015" s="17">
        <v>0.36982869118772499</v>
      </c>
      <c r="AQ1015" s="17">
        <v>0.35065418216470401</v>
      </c>
      <c r="AR1015" s="17">
        <v>0.24858547489479199</v>
      </c>
      <c r="AS1015" s="17"/>
      <c r="AT1015" s="17">
        <v>0.319947072571444</v>
      </c>
      <c r="AU1015" s="17">
        <v>0.31853870945165902</v>
      </c>
      <c r="AV1015" s="17"/>
      <c r="AW1015" s="17">
        <v>0.39211629022029998</v>
      </c>
      <c r="AX1015" s="17">
        <v>0.29577672922045101</v>
      </c>
    </row>
    <row r="1016" spans="2:50" x14ac:dyDescent="0.35">
      <c r="B1016" t="s">
        <v>405</v>
      </c>
      <c r="C1016" s="17">
        <v>0.22545001788031299</v>
      </c>
      <c r="D1016" s="17">
        <v>0.244226196461172</v>
      </c>
      <c r="E1016" s="17">
        <v>0.20645305857119001</v>
      </c>
      <c r="F1016" s="17"/>
      <c r="G1016" s="17">
        <v>0.27352655271578702</v>
      </c>
      <c r="H1016" s="17">
        <v>0.23191272682887201</v>
      </c>
      <c r="I1016" s="17">
        <v>0.23167539519444999</v>
      </c>
      <c r="J1016" s="17">
        <v>0.18764117234660099</v>
      </c>
      <c r="K1016" s="17">
        <v>0.207179494189321</v>
      </c>
      <c r="L1016" s="17">
        <v>0.23446598423665899</v>
      </c>
      <c r="M1016" s="17"/>
      <c r="N1016" s="17">
        <v>0.25693181521231101</v>
      </c>
      <c r="O1016" s="17">
        <v>0.206864744385482</v>
      </c>
      <c r="P1016" s="17">
        <v>0.216525020240391</v>
      </c>
      <c r="Q1016" s="17">
        <v>0.221354636282071</v>
      </c>
      <c r="R1016" s="17"/>
      <c r="S1016" s="17">
        <v>0.19932945494443</v>
      </c>
      <c r="T1016" s="17">
        <v>0.238622936871624</v>
      </c>
      <c r="U1016" s="17">
        <v>0.19807427564284599</v>
      </c>
      <c r="V1016" s="17">
        <v>0.25046399084828203</v>
      </c>
      <c r="W1016" s="17">
        <v>0.26697953106633499</v>
      </c>
      <c r="X1016" s="17">
        <v>0.16687401967259599</v>
      </c>
      <c r="Y1016" s="17">
        <v>0.26533304206382302</v>
      </c>
      <c r="Z1016" s="17">
        <v>0.271169523737951</v>
      </c>
      <c r="AA1016" s="17">
        <v>0.213323040952862</v>
      </c>
      <c r="AB1016" s="17" t="s">
        <v>74</v>
      </c>
      <c r="AC1016" s="17" t="s">
        <v>74</v>
      </c>
      <c r="AD1016" s="17" t="s">
        <v>74</v>
      </c>
      <c r="AE1016" s="17"/>
      <c r="AF1016" s="17">
        <v>0.212951996134428</v>
      </c>
      <c r="AG1016" s="17">
        <v>0.22091818969377799</v>
      </c>
      <c r="AH1016" s="17">
        <v>0.22694414659866599</v>
      </c>
      <c r="AI1016" s="17"/>
      <c r="AJ1016" s="17">
        <v>0.21977680449015499</v>
      </c>
      <c r="AK1016" s="17">
        <v>0.25635839134584498</v>
      </c>
      <c r="AL1016" s="17">
        <v>0.21954230492256199</v>
      </c>
      <c r="AM1016" s="17">
        <v>0.32085441924297498</v>
      </c>
      <c r="AN1016" s="17">
        <v>0.192032000749876</v>
      </c>
      <c r="AO1016" s="17"/>
      <c r="AP1016" s="17">
        <v>0.22022100770759101</v>
      </c>
      <c r="AQ1016" s="17">
        <v>0.237554078214158</v>
      </c>
      <c r="AR1016" s="17">
        <v>0.27670398251110101</v>
      </c>
      <c r="AS1016" s="17"/>
      <c r="AT1016" s="17">
        <v>0.236884537213463</v>
      </c>
      <c r="AU1016" s="17">
        <v>0.19998083129531199</v>
      </c>
      <c r="AV1016" s="17"/>
      <c r="AW1016" s="17">
        <v>0.23378968022726401</v>
      </c>
      <c r="AX1016" s="17">
        <v>0.222805878999871</v>
      </c>
    </row>
    <row r="1017" spans="2:50" x14ac:dyDescent="0.35">
      <c r="B1017" t="s">
        <v>406</v>
      </c>
      <c r="C1017" s="17">
        <v>0.119983176654245</v>
      </c>
      <c r="D1017" s="17">
        <v>0.12519082515445301</v>
      </c>
      <c r="E1017" s="17">
        <v>0.115578503144636</v>
      </c>
      <c r="F1017" s="17"/>
      <c r="G1017" s="17">
        <v>0.187824734357845</v>
      </c>
      <c r="H1017" s="17">
        <v>0.14403889036103501</v>
      </c>
      <c r="I1017" s="17">
        <v>0.12524804451133301</v>
      </c>
      <c r="J1017" s="17">
        <v>0.14492936971862599</v>
      </c>
      <c r="K1017" s="17">
        <v>7.8279540235495604E-2</v>
      </c>
      <c r="L1017" s="17">
        <v>7.8954334962462E-2</v>
      </c>
      <c r="M1017" s="17"/>
      <c r="N1017" s="17">
        <v>0.115180219129131</v>
      </c>
      <c r="O1017" s="17">
        <v>0.14737541573179</v>
      </c>
      <c r="P1017" s="17">
        <v>0.13657843814525</v>
      </c>
      <c r="Q1017" s="17">
        <v>8.3652318838835504E-2</v>
      </c>
      <c r="R1017" s="17"/>
      <c r="S1017" s="17">
        <v>0.14231726043620199</v>
      </c>
      <c r="T1017" s="17">
        <v>0.136890504828733</v>
      </c>
      <c r="U1017" s="17">
        <v>8.61445140026562E-2</v>
      </c>
      <c r="V1017" s="17">
        <v>0.124473658875782</v>
      </c>
      <c r="W1017" s="17">
        <v>8.7714174161894504E-2</v>
      </c>
      <c r="X1017" s="17">
        <v>9.3161526300358996E-2</v>
      </c>
      <c r="Y1017" s="17">
        <v>7.86337858459627E-2</v>
      </c>
      <c r="Z1017" s="17">
        <v>0.11025142978949901</v>
      </c>
      <c r="AA1017" s="17">
        <v>0.17267184513820999</v>
      </c>
      <c r="AB1017" s="17" t="s">
        <v>74</v>
      </c>
      <c r="AC1017" s="17" t="s">
        <v>74</v>
      </c>
      <c r="AD1017" s="17" t="s">
        <v>74</v>
      </c>
      <c r="AE1017" s="17"/>
      <c r="AF1017" s="17">
        <v>0.119973513243364</v>
      </c>
      <c r="AG1017" s="17">
        <v>0.121690856235213</v>
      </c>
      <c r="AH1017" s="17">
        <v>0.12766704146007299</v>
      </c>
      <c r="AI1017" s="17"/>
      <c r="AJ1017" s="17">
        <v>0.11900790236271901</v>
      </c>
      <c r="AK1017" s="17">
        <v>0.13431536022882701</v>
      </c>
      <c r="AL1017" s="17">
        <v>0.131323001391559</v>
      </c>
      <c r="AM1017" s="17">
        <v>8.8317536224360393E-2</v>
      </c>
      <c r="AN1017" s="17">
        <v>0.120314154671518</v>
      </c>
      <c r="AO1017" s="17"/>
      <c r="AP1017" s="17">
        <v>0.12387897985218101</v>
      </c>
      <c r="AQ1017" s="17">
        <v>0.130839694231972</v>
      </c>
      <c r="AR1017" s="17">
        <v>0.131132097160538</v>
      </c>
      <c r="AS1017" s="17"/>
      <c r="AT1017" s="17">
        <v>0.119402759837346</v>
      </c>
      <c r="AU1017" s="17">
        <v>0.12180779017273501</v>
      </c>
      <c r="AV1017" s="17"/>
      <c r="AW1017" s="17">
        <v>0.113235076539841</v>
      </c>
      <c r="AX1017" s="17">
        <v>0.122122701390295</v>
      </c>
    </row>
    <row r="1018" spans="2:50" x14ac:dyDescent="0.35">
      <c r="B1018" t="s">
        <v>407</v>
      </c>
      <c r="C1018" s="17">
        <v>6.0960488397591099E-2</v>
      </c>
      <c r="D1018" s="17">
        <v>4.8039998312919503E-2</v>
      </c>
      <c r="E1018" s="17">
        <v>7.3264270115505306E-2</v>
      </c>
      <c r="F1018" s="17"/>
      <c r="G1018" s="17">
        <v>4.1366545959676003E-2</v>
      </c>
      <c r="H1018" s="17">
        <v>5.9113888611223103E-2</v>
      </c>
      <c r="I1018" s="17">
        <v>6.6618841046943503E-2</v>
      </c>
      <c r="J1018" s="17">
        <v>5.8951468545208198E-2</v>
      </c>
      <c r="K1018" s="17">
        <v>8.9679680461620295E-2</v>
      </c>
      <c r="L1018" s="17">
        <v>4.8940358571362301E-2</v>
      </c>
      <c r="M1018" s="17"/>
      <c r="N1018" s="17">
        <v>6.0346812553416597E-2</v>
      </c>
      <c r="O1018" s="17">
        <v>5.2418510091280901E-2</v>
      </c>
      <c r="P1018" s="17">
        <v>4.5354463161017503E-2</v>
      </c>
      <c r="Q1018" s="17">
        <v>8.0570547383028102E-2</v>
      </c>
      <c r="R1018" s="17"/>
      <c r="S1018" s="17">
        <v>5.0830184198313901E-2</v>
      </c>
      <c r="T1018" s="17">
        <v>7.9293586890801293E-2</v>
      </c>
      <c r="U1018" s="17">
        <v>0.117322328049223</v>
      </c>
      <c r="V1018" s="17">
        <v>6.4868763293602E-2</v>
      </c>
      <c r="W1018" s="17">
        <v>6.2417122846668602E-2</v>
      </c>
      <c r="X1018" s="17">
        <v>3.65926175543657E-2</v>
      </c>
      <c r="Y1018" s="17">
        <v>6.4747933166634394E-2</v>
      </c>
      <c r="Z1018" s="17">
        <v>4.2829927594220801E-2</v>
      </c>
      <c r="AA1018" s="17">
        <v>2.5264907962087201E-2</v>
      </c>
      <c r="AB1018" s="17" t="s">
        <v>74</v>
      </c>
      <c r="AC1018" s="17" t="s">
        <v>74</v>
      </c>
      <c r="AD1018" s="17" t="s">
        <v>74</v>
      </c>
      <c r="AE1018" s="17"/>
      <c r="AF1018" s="17">
        <v>8.0133995539840602E-2</v>
      </c>
      <c r="AG1018" s="17">
        <v>4.6441871432623898E-2</v>
      </c>
      <c r="AH1018" s="17">
        <v>6.35359131683636E-2</v>
      </c>
      <c r="AI1018" s="17"/>
      <c r="AJ1018" s="17">
        <v>6.1592820872523803E-2</v>
      </c>
      <c r="AK1018" s="17">
        <v>5.14733773901805E-2</v>
      </c>
      <c r="AL1018" s="17">
        <v>6.6712105208977204E-2</v>
      </c>
      <c r="AM1018" s="17">
        <v>0</v>
      </c>
      <c r="AN1018" s="17">
        <v>9.3254387851108997E-2</v>
      </c>
      <c r="AO1018" s="17"/>
      <c r="AP1018" s="17">
        <v>4.6728241184701799E-2</v>
      </c>
      <c r="AQ1018" s="17">
        <v>4.60625710703969E-2</v>
      </c>
      <c r="AR1018" s="17">
        <v>7.4547552958869306E-2</v>
      </c>
      <c r="AS1018" s="17"/>
      <c r="AT1018" s="17">
        <v>6.4773905247917998E-2</v>
      </c>
      <c r="AU1018" s="17">
        <v>5.0874274414895199E-2</v>
      </c>
      <c r="AV1018" s="17"/>
      <c r="AW1018" s="17">
        <v>5.0134299018830902E-2</v>
      </c>
      <c r="AX1018" s="17">
        <v>6.4392995263276104E-2</v>
      </c>
    </row>
    <row r="1019" spans="2:50" x14ac:dyDescent="0.35">
      <c r="B1019" t="s">
        <v>70</v>
      </c>
      <c r="C1019" s="17">
        <v>0.160315856915484</v>
      </c>
      <c r="D1019" s="17">
        <v>0.157732831834384</v>
      </c>
      <c r="E1019" s="17">
        <v>0.163343712510894</v>
      </c>
      <c r="F1019" s="17"/>
      <c r="G1019" s="17">
        <v>8.5697875136051704E-2</v>
      </c>
      <c r="H1019" s="17">
        <v>9.8509633534635196E-2</v>
      </c>
      <c r="I1019" s="17">
        <v>9.4223402392448502E-2</v>
      </c>
      <c r="J1019" s="17">
        <v>0.17108238872876599</v>
      </c>
      <c r="K1019" s="17">
        <v>0.21715988492846999</v>
      </c>
      <c r="L1019" s="17">
        <v>0.238503503029628</v>
      </c>
      <c r="M1019" s="17"/>
      <c r="N1019" s="17">
        <v>0.16294034843701699</v>
      </c>
      <c r="O1019" s="17">
        <v>0.14263454113240001</v>
      </c>
      <c r="P1019" s="17">
        <v>0.13939855331289699</v>
      </c>
      <c r="Q1019" s="17">
        <v>0.19211553137647999</v>
      </c>
      <c r="R1019" s="17"/>
      <c r="S1019" s="17">
        <v>0.139319625625519</v>
      </c>
      <c r="T1019" s="17">
        <v>0.17121392372229599</v>
      </c>
      <c r="U1019" s="17">
        <v>0.199119836607351</v>
      </c>
      <c r="V1019" s="17">
        <v>0.196589703243057</v>
      </c>
      <c r="W1019" s="17">
        <v>0.10939403657368101</v>
      </c>
      <c r="X1019" s="17">
        <v>0.14410870123089001</v>
      </c>
      <c r="Y1019" s="17">
        <v>0.19982928066368899</v>
      </c>
      <c r="Z1019" s="17">
        <v>0.10723984998703</v>
      </c>
      <c r="AA1019" s="17">
        <v>0.14767185551212</v>
      </c>
      <c r="AB1019" s="17" t="s">
        <v>74</v>
      </c>
      <c r="AC1019" s="17" t="s">
        <v>74</v>
      </c>
      <c r="AD1019" s="17" t="s">
        <v>74</v>
      </c>
      <c r="AE1019" s="17"/>
      <c r="AF1019" s="17">
        <v>0.164658528953921</v>
      </c>
      <c r="AG1019" s="17">
        <v>0.163919952252989</v>
      </c>
      <c r="AH1019" s="17">
        <v>0.14543182660338899</v>
      </c>
      <c r="AI1019" s="17"/>
      <c r="AJ1019" s="17">
        <v>0.144671362165918</v>
      </c>
      <c r="AK1019" s="17">
        <v>0.135604378390414</v>
      </c>
      <c r="AL1019" s="17">
        <v>0.179195222829721</v>
      </c>
      <c r="AM1019" s="17">
        <v>0.40309343305442102</v>
      </c>
      <c r="AN1019" s="17">
        <v>0.18515224614794501</v>
      </c>
      <c r="AO1019" s="17"/>
      <c r="AP1019" s="17">
        <v>0.12880278070007001</v>
      </c>
      <c r="AQ1019" s="17">
        <v>0.130266479524283</v>
      </c>
      <c r="AR1019" s="17">
        <v>0.126103838107508</v>
      </c>
      <c r="AS1019" s="17"/>
      <c r="AT1019" s="17">
        <v>0.13767906125363999</v>
      </c>
      <c r="AU1019" s="17">
        <v>0.20853675859258</v>
      </c>
      <c r="AV1019" s="17"/>
      <c r="AW1019" s="17">
        <v>9.5927706065603802E-2</v>
      </c>
      <c r="AX1019" s="17">
        <v>0.18073049794278501</v>
      </c>
    </row>
    <row r="1020" spans="2:50" x14ac:dyDescent="0.35">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row>
    <row r="1021" spans="2:50" x14ac:dyDescent="0.35">
      <c r="B1021" s="6" t="s">
        <v>414</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row>
    <row r="1022" spans="2:50" x14ac:dyDescent="0.35">
      <c r="B1022" s="24" t="s">
        <v>76</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row>
    <row r="1023" spans="2:50" x14ac:dyDescent="0.35">
      <c r="B1023" t="s">
        <v>403</v>
      </c>
      <c r="C1023" s="17">
        <v>3.5611716502735598E-2</v>
      </c>
      <c r="D1023" s="17">
        <v>2.25525041763933E-2</v>
      </c>
      <c r="E1023" s="17">
        <v>4.7947868283366897E-2</v>
      </c>
      <c r="F1023" s="17"/>
      <c r="G1023" s="17">
        <v>4.8320861208797097E-2</v>
      </c>
      <c r="H1023" s="17">
        <v>4.4737335316522603E-2</v>
      </c>
      <c r="I1023" s="17">
        <v>4.6131132094670201E-2</v>
      </c>
      <c r="J1023" s="17">
        <v>2.4793289939617099E-2</v>
      </c>
      <c r="K1023" s="17">
        <v>1.5735489095006799E-2</v>
      </c>
      <c r="L1023" s="17">
        <v>3.7250160960435902E-2</v>
      </c>
      <c r="M1023" s="17"/>
      <c r="N1023" s="17">
        <v>2.52425496914736E-2</v>
      </c>
      <c r="O1023" s="17">
        <v>3.5413531554872403E-2</v>
      </c>
      <c r="P1023" s="17">
        <v>3.2899632394595403E-2</v>
      </c>
      <c r="Q1023" s="17">
        <v>4.9770352275162001E-2</v>
      </c>
      <c r="R1023" s="17"/>
      <c r="S1023" s="17">
        <v>5.0091593093446199E-2</v>
      </c>
      <c r="T1023" s="17">
        <v>5.0424816162570898E-2</v>
      </c>
      <c r="U1023" s="17">
        <v>0</v>
      </c>
      <c r="V1023" s="17">
        <v>1.6524950295583901E-2</v>
      </c>
      <c r="W1023" s="17">
        <v>3.7468104339994701E-2</v>
      </c>
      <c r="X1023" s="17">
        <v>3.7044167817015097E-2</v>
      </c>
      <c r="Y1023" s="17">
        <v>1.8088803367241401E-2</v>
      </c>
      <c r="Z1023" s="17">
        <v>7.0077754752966306E-2</v>
      </c>
      <c r="AA1023" s="17">
        <v>4.1734909537737903E-2</v>
      </c>
      <c r="AB1023" s="17" t="s">
        <v>74</v>
      </c>
      <c r="AC1023" s="17" t="s">
        <v>74</v>
      </c>
      <c r="AD1023" s="17" t="s">
        <v>74</v>
      </c>
      <c r="AE1023" s="17"/>
      <c r="AF1023" s="17">
        <v>4.5986295017471E-2</v>
      </c>
      <c r="AG1023" s="17">
        <v>2.2482068618628798E-2</v>
      </c>
      <c r="AH1023" s="17">
        <v>4.3203761970299799E-2</v>
      </c>
      <c r="AI1023" s="17"/>
      <c r="AJ1023" s="17">
        <v>3.1854068859864401E-2</v>
      </c>
      <c r="AK1023" s="17">
        <v>4.1263357882922402E-2</v>
      </c>
      <c r="AL1023" s="17">
        <v>2.0639563417931099E-2</v>
      </c>
      <c r="AM1023" s="17">
        <v>0</v>
      </c>
      <c r="AN1023" s="17">
        <v>5.0647632722352301E-2</v>
      </c>
      <c r="AO1023" s="17"/>
      <c r="AP1023" s="17">
        <v>3.3776627261966202E-2</v>
      </c>
      <c r="AQ1023" s="17">
        <v>3.2148881869877702E-2</v>
      </c>
      <c r="AR1023" s="17">
        <v>4.7486526014077601E-2</v>
      </c>
      <c r="AS1023" s="17"/>
      <c r="AT1023" s="17">
        <v>3.7497461642850699E-2</v>
      </c>
      <c r="AU1023" s="17">
        <v>3.1843274403254102E-2</v>
      </c>
      <c r="AV1023" s="17"/>
      <c r="AW1023" s="17">
        <v>3.1019616344731899E-2</v>
      </c>
      <c r="AX1023" s="17">
        <v>3.7067668802183103E-2</v>
      </c>
    </row>
    <row r="1024" spans="2:50" x14ac:dyDescent="0.35">
      <c r="B1024" t="s">
        <v>404</v>
      </c>
      <c r="C1024" s="17">
        <v>0.101293703583777</v>
      </c>
      <c r="D1024" s="17">
        <v>0.128577754116346</v>
      </c>
      <c r="E1024" s="17">
        <v>7.6194161154314002E-2</v>
      </c>
      <c r="F1024" s="17"/>
      <c r="G1024" s="17">
        <v>9.24021524470479E-2</v>
      </c>
      <c r="H1024" s="17">
        <v>0.141770281845228</v>
      </c>
      <c r="I1024" s="17">
        <v>0.10594644932906799</v>
      </c>
      <c r="J1024" s="17">
        <v>7.2585587019504294E-2</v>
      </c>
      <c r="K1024" s="17">
        <v>9.6054651970917504E-2</v>
      </c>
      <c r="L1024" s="17">
        <v>9.68190568615305E-2</v>
      </c>
      <c r="M1024" s="17"/>
      <c r="N1024" s="17">
        <v>0.102962619117054</v>
      </c>
      <c r="O1024" s="17">
        <v>8.1986654462037303E-2</v>
      </c>
      <c r="P1024" s="17">
        <v>0.142747760761124</v>
      </c>
      <c r="Q1024" s="17">
        <v>8.0694413010258606E-2</v>
      </c>
      <c r="R1024" s="17"/>
      <c r="S1024" s="17">
        <v>0.12519070877720401</v>
      </c>
      <c r="T1024" s="17">
        <v>6.5125991911772999E-2</v>
      </c>
      <c r="U1024" s="17">
        <v>7.2047660483484002E-2</v>
      </c>
      <c r="V1024" s="17">
        <v>0.11803196237644401</v>
      </c>
      <c r="W1024" s="17">
        <v>8.62516935323899E-2</v>
      </c>
      <c r="X1024" s="17">
        <v>0.12989665518354299</v>
      </c>
      <c r="Y1024" s="17">
        <v>7.6074001565698504E-2</v>
      </c>
      <c r="Z1024" s="17">
        <v>0.12169103800589</v>
      </c>
      <c r="AA1024" s="17">
        <v>0.124843072137915</v>
      </c>
      <c r="AB1024" s="17" t="s">
        <v>74</v>
      </c>
      <c r="AC1024" s="17" t="s">
        <v>74</v>
      </c>
      <c r="AD1024" s="17" t="s">
        <v>74</v>
      </c>
      <c r="AE1024" s="17"/>
      <c r="AF1024" s="17">
        <v>9.3071895447044195E-2</v>
      </c>
      <c r="AG1024" s="17">
        <v>0.13356740520347599</v>
      </c>
      <c r="AH1024" s="17">
        <v>5.6923089965638801E-2</v>
      </c>
      <c r="AI1024" s="17"/>
      <c r="AJ1024" s="17">
        <v>0.11907131597458601</v>
      </c>
      <c r="AK1024" s="17">
        <v>9.7235932324342203E-2</v>
      </c>
      <c r="AL1024" s="17">
        <v>9.4457640666761294E-2</v>
      </c>
      <c r="AM1024" s="17">
        <v>6.7112663237874098E-2</v>
      </c>
      <c r="AN1024" s="17">
        <v>5.3983786721444202E-2</v>
      </c>
      <c r="AO1024" s="17"/>
      <c r="AP1024" s="17">
        <v>0.152117411996289</v>
      </c>
      <c r="AQ1024" s="17">
        <v>9.1260643519638293E-2</v>
      </c>
      <c r="AR1024" s="17">
        <v>0.109818548691937</v>
      </c>
      <c r="AS1024" s="17"/>
      <c r="AT1024" s="17">
        <v>9.9141400984526701E-2</v>
      </c>
      <c r="AU1024" s="17">
        <v>0.10631536279654701</v>
      </c>
      <c r="AV1024" s="17"/>
      <c r="AW1024" s="17">
        <v>9.6374876122950898E-2</v>
      </c>
      <c r="AX1024" s="17">
        <v>0.10285324669167099</v>
      </c>
    </row>
    <row r="1025" spans="2:50" x14ac:dyDescent="0.35">
      <c r="B1025" t="s">
        <v>405</v>
      </c>
      <c r="C1025" s="17">
        <v>0.57328698144156598</v>
      </c>
      <c r="D1025" s="17">
        <v>0.56753472825834905</v>
      </c>
      <c r="E1025" s="17">
        <v>0.57702400403971499</v>
      </c>
      <c r="F1025" s="17"/>
      <c r="G1025" s="17">
        <v>0.584228007964537</v>
      </c>
      <c r="H1025" s="17">
        <v>0.53225720474556304</v>
      </c>
      <c r="I1025" s="17">
        <v>0.574878748255641</v>
      </c>
      <c r="J1025" s="17">
        <v>0.58546076727803298</v>
      </c>
      <c r="K1025" s="17">
        <v>0.53272832700046202</v>
      </c>
      <c r="L1025" s="17">
        <v>0.61602958774038197</v>
      </c>
      <c r="M1025" s="17"/>
      <c r="N1025" s="17">
        <v>0.57498129491768102</v>
      </c>
      <c r="O1025" s="17">
        <v>0.58981206496551997</v>
      </c>
      <c r="P1025" s="17">
        <v>0.55138090642306403</v>
      </c>
      <c r="Q1025" s="17">
        <v>0.58038578212265401</v>
      </c>
      <c r="R1025" s="17"/>
      <c r="S1025" s="17">
        <v>0.55461781715183001</v>
      </c>
      <c r="T1025" s="17">
        <v>0.56292392353940301</v>
      </c>
      <c r="U1025" s="17">
        <v>0.65464719820097805</v>
      </c>
      <c r="V1025" s="17">
        <v>0.57752368092153905</v>
      </c>
      <c r="W1025" s="17">
        <v>0.59952551519524799</v>
      </c>
      <c r="X1025" s="17">
        <v>0.54584694309560899</v>
      </c>
      <c r="Y1025" s="17">
        <v>0.62524966438865404</v>
      </c>
      <c r="Z1025" s="17">
        <v>0.52725824746041305</v>
      </c>
      <c r="AA1025" s="17">
        <v>0.52394435264764405</v>
      </c>
      <c r="AB1025" s="17" t="s">
        <v>74</v>
      </c>
      <c r="AC1025" s="17" t="s">
        <v>74</v>
      </c>
      <c r="AD1025" s="17" t="s">
        <v>74</v>
      </c>
      <c r="AE1025" s="17"/>
      <c r="AF1025" s="17">
        <v>0.56866784847546503</v>
      </c>
      <c r="AG1025" s="17">
        <v>0.55437501801969302</v>
      </c>
      <c r="AH1025" s="17">
        <v>0.58901783072393599</v>
      </c>
      <c r="AI1025" s="17"/>
      <c r="AJ1025" s="17">
        <v>0.59081777715573103</v>
      </c>
      <c r="AK1025" s="17">
        <v>0.59361263088913097</v>
      </c>
      <c r="AL1025" s="17">
        <v>0.58380019683872197</v>
      </c>
      <c r="AM1025" s="17">
        <v>0.53105087343692503</v>
      </c>
      <c r="AN1025" s="17">
        <v>0.51851405951422203</v>
      </c>
      <c r="AO1025" s="17"/>
      <c r="AP1025" s="17">
        <v>0.55022388410198897</v>
      </c>
      <c r="AQ1025" s="17">
        <v>0.60517188122486298</v>
      </c>
      <c r="AR1025" s="17">
        <v>0.576441698942735</v>
      </c>
      <c r="AS1025" s="17"/>
      <c r="AT1025" s="17">
        <v>0.58214872652666605</v>
      </c>
      <c r="AU1025" s="17">
        <v>0.55763848607119804</v>
      </c>
      <c r="AV1025" s="17"/>
      <c r="AW1025" s="17">
        <v>0.577043428058576</v>
      </c>
      <c r="AX1025" s="17">
        <v>0.57209597800052503</v>
      </c>
    </row>
    <row r="1026" spans="2:50" x14ac:dyDescent="0.35">
      <c r="B1026" t="s">
        <v>406</v>
      </c>
      <c r="C1026" s="17">
        <v>0.14178866069618301</v>
      </c>
      <c r="D1026" s="17">
        <v>0.14034800889085</v>
      </c>
      <c r="E1026" s="17">
        <v>0.14367828382699899</v>
      </c>
      <c r="F1026" s="17"/>
      <c r="G1026" s="17">
        <v>0.187456212831383</v>
      </c>
      <c r="H1026" s="17">
        <v>0.17988784393541901</v>
      </c>
      <c r="I1026" s="17">
        <v>0.166339699790436</v>
      </c>
      <c r="J1026" s="17">
        <v>0.16819078862919601</v>
      </c>
      <c r="K1026" s="17">
        <v>0.115955823294437</v>
      </c>
      <c r="L1026" s="17">
        <v>7.5077681683841505E-2</v>
      </c>
      <c r="M1026" s="17"/>
      <c r="N1026" s="17">
        <v>0.14910474021984399</v>
      </c>
      <c r="O1026" s="17">
        <v>0.15469094871351799</v>
      </c>
      <c r="P1026" s="17">
        <v>0.143931078630083</v>
      </c>
      <c r="Q1026" s="17">
        <v>0.12036698170912299</v>
      </c>
      <c r="R1026" s="17"/>
      <c r="S1026" s="17">
        <v>0.15993521050521101</v>
      </c>
      <c r="T1026" s="17">
        <v>0.138011081138361</v>
      </c>
      <c r="U1026" s="17">
        <v>0.105624418041318</v>
      </c>
      <c r="V1026" s="17">
        <v>0.106394619076354</v>
      </c>
      <c r="W1026" s="17">
        <v>0.15747146209906299</v>
      </c>
      <c r="X1026" s="17">
        <v>0.16585979403894499</v>
      </c>
      <c r="Y1026" s="17">
        <v>8.6922617303810498E-2</v>
      </c>
      <c r="Z1026" s="17">
        <v>0.17334005726560001</v>
      </c>
      <c r="AA1026" s="17">
        <v>0.18282675101302601</v>
      </c>
      <c r="AB1026" s="17" t="s">
        <v>74</v>
      </c>
      <c r="AC1026" s="17" t="s">
        <v>74</v>
      </c>
      <c r="AD1026" s="17" t="s">
        <v>74</v>
      </c>
      <c r="AE1026" s="17"/>
      <c r="AF1026" s="17">
        <v>0.118792178492138</v>
      </c>
      <c r="AG1026" s="17">
        <v>0.15937483156968199</v>
      </c>
      <c r="AH1026" s="17">
        <v>0.15758225089550201</v>
      </c>
      <c r="AI1026" s="17"/>
      <c r="AJ1026" s="17">
        <v>0.131777222754556</v>
      </c>
      <c r="AK1026" s="17">
        <v>0.14348173454468699</v>
      </c>
      <c r="AL1026" s="17">
        <v>0.15085204943656699</v>
      </c>
      <c r="AM1026" s="17">
        <v>0.15216441692992799</v>
      </c>
      <c r="AN1026" s="17">
        <v>0.17328994856195801</v>
      </c>
      <c r="AO1026" s="17"/>
      <c r="AP1026" s="17">
        <v>0.159299176600395</v>
      </c>
      <c r="AQ1026" s="17">
        <v>0.15178608385598799</v>
      </c>
      <c r="AR1026" s="17">
        <v>0.15989803178390199</v>
      </c>
      <c r="AS1026" s="17"/>
      <c r="AT1026" s="17">
        <v>0.14887801258615699</v>
      </c>
      <c r="AU1026" s="17">
        <v>0.122585214968749</v>
      </c>
      <c r="AV1026" s="17"/>
      <c r="AW1026" s="17">
        <v>0.18305794634872899</v>
      </c>
      <c r="AX1026" s="17">
        <v>0.12870399153067</v>
      </c>
    </row>
    <row r="1027" spans="2:50" x14ac:dyDescent="0.35">
      <c r="B1027" t="s">
        <v>407</v>
      </c>
      <c r="C1027" s="17">
        <v>3.4276655617833399E-2</v>
      </c>
      <c r="D1027" s="17">
        <v>2.89972147250727E-2</v>
      </c>
      <c r="E1027" s="17">
        <v>3.9340031019928799E-2</v>
      </c>
      <c r="F1027" s="17"/>
      <c r="G1027" s="17">
        <v>3.9394620541535703E-2</v>
      </c>
      <c r="H1027" s="17">
        <v>3.4262905204222899E-2</v>
      </c>
      <c r="I1027" s="17">
        <v>3.31581073835822E-2</v>
      </c>
      <c r="J1027" s="17">
        <v>3.6879312387860998E-2</v>
      </c>
      <c r="K1027" s="17">
        <v>5.6434672403683599E-2</v>
      </c>
      <c r="L1027" s="17">
        <v>1.5767301854338601E-2</v>
      </c>
      <c r="M1027" s="17"/>
      <c r="N1027" s="17">
        <v>3.9549797532155699E-2</v>
      </c>
      <c r="O1027" s="17">
        <v>3.1063916508107099E-2</v>
      </c>
      <c r="P1027" s="17">
        <v>2.1711848623160401E-2</v>
      </c>
      <c r="Q1027" s="17">
        <v>3.9051715505412102E-2</v>
      </c>
      <c r="R1027" s="17"/>
      <c r="S1027" s="17">
        <v>1.01448707679498E-2</v>
      </c>
      <c r="T1027" s="17">
        <v>5.7009437131103402E-2</v>
      </c>
      <c r="U1027" s="17">
        <v>4.1957242843065602E-2</v>
      </c>
      <c r="V1027" s="17">
        <v>5.1259630143121598E-2</v>
      </c>
      <c r="W1027" s="17">
        <v>4.1533748473373003E-2</v>
      </c>
      <c r="X1027" s="17">
        <v>4.0137401371761298E-2</v>
      </c>
      <c r="Y1027" s="17">
        <v>3.3891404413086697E-2</v>
      </c>
      <c r="Z1027" s="17">
        <v>1.3373315389805299E-2</v>
      </c>
      <c r="AA1027" s="17">
        <v>1.3046100499121799E-2</v>
      </c>
      <c r="AB1027" s="17" t="s">
        <v>74</v>
      </c>
      <c r="AC1027" s="17" t="s">
        <v>74</v>
      </c>
      <c r="AD1027" s="17" t="s">
        <v>74</v>
      </c>
      <c r="AE1027" s="17"/>
      <c r="AF1027" s="17">
        <v>4.0790345828055997E-2</v>
      </c>
      <c r="AG1027" s="17">
        <v>2.1485171121381302E-2</v>
      </c>
      <c r="AH1027" s="17">
        <v>6.4013163257384598E-2</v>
      </c>
      <c r="AI1027" s="17"/>
      <c r="AJ1027" s="17">
        <v>3.05348372015295E-2</v>
      </c>
      <c r="AK1027" s="17">
        <v>2.7433794189022399E-2</v>
      </c>
      <c r="AL1027" s="17">
        <v>3.43313788762575E-2</v>
      </c>
      <c r="AM1027" s="17">
        <v>0</v>
      </c>
      <c r="AN1027" s="17">
        <v>7.3823077244877203E-2</v>
      </c>
      <c r="AO1027" s="17"/>
      <c r="AP1027" s="17">
        <v>3.8697401512752E-2</v>
      </c>
      <c r="AQ1027" s="17">
        <v>2.80672969394128E-2</v>
      </c>
      <c r="AR1027" s="17">
        <v>2.47082967501965E-2</v>
      </c>
      <c r="AS1027" s="17"/>
      <c r="AT1027" s="17">
        <v>3.6748425444631701E-2</v>
      </c>
      <c r="AU1027" s="17">
        <v>2.9274154774474901E-2</v>
      </c>
      <c r="AV1027" s="17"/>
      <c r="AW1027" s="17">
        <v>3.14259172335302E-2</v>
      </c>
      <c r="AX1027" s="17">
        <v>3.5180498949411401E-2</v>
      </c>
    </row>
    <row r="1028" spans="2:50" x14ac:dyDescent="0.35">
      <c r="B1028" t="s">
        <v>70</v>
      </c>
      <c r="C1028" s="17">
        <v>0.11374228215790499</v>
      </c>
      <c r="D1028" s="17">
        <v>0.111989789832988</v>
      </c>
      <c r="E1028" s="17">
        <v>0.11581565167567701</v>
      </c>
      <c r="F1028" s="17"/>
      <c r="G1028" s="17">
        <v>4.8198145006699403E-2</v>
      </c>
      <c r="H1028" s="17">
        <v>6.7084428953045505E-2</v>
      </c>
      <c r="I1028" s="17">
        <v>7.3545863146602303E-2</v>
      </c>
      <c r="J1028" s="17">
        <v>0.112090254745789</v>
      </c>
      <c r="K1028" s="17">
        <v>0.183091036235492</v>
      </c>
      <c r="L1028" s="17">
        <v>0.159056210899472</v>
      </c>
      <c r="M1028" s="17"/>
      <c r="N1028" s="17">
        <v>0.108158998521793</v>
      </c>
      <c r="O1028" s="17">
        <v>0.107032883795945</v>
      </c>
      <c r="P1028" s="17">
        <v>0.107328773167974</v>
      </c>
      <c r="Q1028" s="17">
        <v>0.12973075537739101</v>
      </c>
      <c r="R1028" s="17"/>
      <c r="S1028" s="17">
        <v>0.10001979970435999</v>
      </c>
      <c r="T1028" s="17">
        <v>0.126504750116788</v>
      </c>
      <c r="U1028" s="17">
        <v>0.125723480431154</v>
      </c>
      <c r="V1028" s="17">
        <v>0.130265157186957</v>
      </c>
      <c r="W1028" s="17">
        <v>7.7749476359931902E-2</v>
      </c>
      <c r="X1028" s="17">
        <v>8.1215038493127306E-2</v>
      </c>
      <c r="Y1028" s="17">
        <v>0.15977350896150899</v>
      </c>
      <c r="Z1028" s="17">
        <v>9.4259587125325006E-2</v>
      </c>
      <c r="AA1028" s="17">
        <v>0.11360481416455501</v>
      </c>
      <c r="AB1028" s="17" t="s">
        <v>74</v>
      </c>
      <c r="AC1028" s="17" t="s">
        <v>74</v>
      </c>
      <c r="AD1028" s="17" t="s">
        <v>74</v>
      </c>
      <c r="AE1028" s="17"/>
      <c r="AF1028" s="17">
        <v>0.132691436739826</v>
      </c>
      <c r="AG1028" s="17">
        <v>0.108715505467138</v>
      </c>
      <c r="AH1028" s="17">
        <v>8.9259903187238504E-2</v>
      </c>
      <c r="AI1028" s="17"/>
      <c r="AJ1028" s="17">
        <v>9.5944778053732097E-2</v>
      </c>
      <c r="AK1028" s="17">
        <v>9.6972550169894201E-2</v>
      </c>
      <c r="AL1028" s="17">
        <v>0.115919170763761</v>
      </c>
      <c r="AM1028" s="17">
        <v>0.24967204639527299</v>
      </c>
      <c r="AN1028" s="17">
        <v>0.129741495235146</v>
      </c>
      <c r="AO1028" s="17"/>
      <c r="AP1028" s="17">
        <v>6.5885498526609701E-2</v>
      </c>
      <c r="AQ1028" s="17">
        <v>9.1565212590220393E-2</v>
      </c>
      <c r="AR1028" s="17">
        <v>8.1646897817152994E-2</v>
      </c>
      <c r="AS1028" s="17"/>
      <c r="AT1028" s="17">
        <v>9.5585972815168105E-2</v>
      </c>
      <c r="AU1028" s="17">
        <v>0.15234350698577601</v>
      </c>
      <c r="AV1028" s="17"/>
      <c r="AW1028" s="17">
        <v>8.1078215891482702E-2</v>
      </c>
      <c r="AX1028" s="17">
        <v>0.12409861602554</v>
      </c>
    </row>
    <row r="1029" spans="2:50" x14ac:dyDescent="0.35">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row>
    <row r="1030" spans="2:50" x14ac:dyDescent="0.35">
      <c r="B1030" s="6" t="s">
        <v>415</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row>
    <row r="1031" spans="2:50" x14ac:dyDescent="0.35">
      <c r="B1031" s="24" t="s">
        <v>76</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row>
    <row r="1032" spans="2:50" x14ac:dyDescent="0.35">
      <c r="B1032" t="s">
        <v>403</v>
      </c>
      <c r="C1032" s="17">
        <v>3.0261885577743501E-2</v>
      </c>
      <c r="D1032" s="17">
        <v>2.7408781282750799E-2</v>
      </c>
      <c r="E1032" s="17">
        <v>3.3043243810082702E-2</v>
      </c>
      <c r="F1032" s="17"/>
      <c r="G1032" s="17">
        <v>6.7786956703240198E-2</v>
      </c>
      <c r="H1032" s="17">
        <v>6.5593087527750601E-2</v>
      </c>
      <c r="I1032" s="17">
        <v>3.6168382458193399E-2</v>
      </c>
      <c r="J1032" s="17">
        <v>1.47969479349838E-2</v>
      </c>
      <c r="K1032" s="17">
        <v>5.6529369533687701E-3</v>
      </c>
      <c r="L1032" s="17">
        <v>1.1543823733885E-2</v>
      </c>
      <c r="M1032" s="17"/>
      <c r="N1032" s="17">
        <v>2.5788907558787801E-2</v>
      </c>
      <c r="O1032" s="17">
        <v>2.40637718518396E-2</v>
      </c>
      <c r="P1032" s="17">
        <v>3.8423556311160199E-2</v>
      </c>
      <c r="Q1032" s="17">
        <v>3.4694191729513699E-2</v>
      </c>
      <c r="R1032" s="17"/>
      <c r="S1032" s="17">
        <v>4.3175227323877401E-2</v>
      </c>
      <c r="T1032" s="17">
        <v>2.4286561360722599E-2</v>
      </c>
      <c r="U1032" s="17">
        <v>2.7321810147213601E-2</v>
      </c>
      <c r="V1032" s="17">
        <v>3.1188518525686999E-2</v>
      </c>
      <c r="W1032" s="17">
        <v>2.0896067186505E-2</v>
      </c>
      <c r="X1032" s="17">
        <v>4.7751193923757901E-2</v>
      </c>
      <c r="Y1032" s="17">
        <v>1.89647585467239E-2</v>
      </c>
      <c r="Z1032" s="17">
        <v>1.3567954191557E-2</v>
      </c>
      <c r="AA1032" s="17">
        <v>3.05576947518361E-2</v>
      </c>
      <c r="AB1032" s="17" t="s">
        <v>74</v>
      </c>
      <c r="AC1032" s="17" t="s">
        <v>74</v>
      </c>
      <c r="AD1032" s="17" t="s">
        <v>74</v>
      </c>
      <c r="AE1032" s="17"/>
      <c r="AF1032" s="17">
        <v>2.5463161468651602E-2</v>
      </c>
      <c r="AG1032" s="17">
        <v>3.4791280776613601E-2</v>
      </c>
      <c r="AH1032" s="17">
        <v>2.6400749029976099E-2</v>
      </c>
      <c r="AI1032" s="17"/>
      <c r="AJ1032" s="17">
        <v>2.6042446107156399E-2</v>
      </c>
      <c r="AK1032" s="17">
        <v>3.6673531705433998E-2</v>
      </c>
      <c r="AL1032" s="17">
        <v>2.68566838324239E-2</v>
      </c>
      <c r="AM1032" s="17">
        <v>0</v>
      </c>
      <c r="AN1032" s="17">
        <v>3.8306483275635898E-2</v>
      </c>
      <c r="AO1032" s="17"/>
      <c r="AP1032" s="17">
        <v>3.8137030060521E-2</v>
      </c>
      <c r="AQ1032" s="17">
        <v>2.56541712019141E-2</v>
      </c>
      <c r="AR1032" s="17">
        <v>5.6531452115592497E-2</v>
      </c>
      <c r="AS1032" s="17"/>
      <c r="AT1032" s="17">
        <v>2.7657142023415501E-2</v>
      </c>
      <c r="AU1032" s="17">
        <v>3.5870486546889402E-2</v>
      </c>
      <c r="AV1032" s="17"/>
      <c r="AW1032" s="17">
        <v>2.9863197306596999E-2</v>
      </c>
      <c r="AX1032" s="17">
        <v>3.03882920334318E-2</v>
      </c>
    </row>
    <row r="1033" spans="2:50" x14ac:dyDescent="0.35">
      <c r="B1033" t="s">
        <v>404</v>
      </c>
      <c r="C1033" s="17">
        <v>7.4765483535325902E-2</v>
      </c>
      <c r="D1033" s="17">
        <v>9.9199898795501298E-2</v>
      </c>
      <c r="E1033" s="17">
        <v>5.22262506163792E-2</v>
      </c>
      <c r="F1033" s="17"/>
      <c r="G1033" s="17">
        <v>0.108019865391367</v>
      </c>
      <c r="H1033" s="17">
        <v>0.11410943741943</v>
      </c>
      <c r="I1033" s="17">
        <v>4.2661794134453299E-2</v>
      </c>
      <c r="J1033" s="17">
        <v>6.7204826388435099E-2</v>
      </c>
      <c r="K1033" s="17">
        <v>9.5812956545426695E-2</v>
      </c>
      <c r="L1033" s="17">
        <v>4.4858168863209598E-2</v>
      </c>
      <c r="M1033" s="17"/>
      <c r="N1033" s="17">
        <v>7.3146480372894104E-2</v>
      </c>
      <c r="O1033" s="17">
        <v>5.4353834074555997E-2</v>
      </c>
      <c r="P1033" s="17">
        <v>0.110655740823612</v>
      </c>
      <c r="Q1033" s="17">
        <v>6.7062070663003598E-2</v>
      </c>
      <c r="R1033" s="17"/>
      <c r="S1033" s="17">
        <v>0.111420050826467</v>
      </c>
      <c r="T1033" s="17">
        <v>5.7667446477363403E-2</v>
      </c>
      <c r="U1033" s="17">
        <v>3.7386703425937098E-2</v>
      </c>
      <c r="V1033" s="17">
        <v>4.5433305342536798E-2</v>
      </c>
      <c r="W1033" s="17">
        <v>0.109144613413496</v>
      </c>
      <c r="X1033" s="17">
        <v>3.7205791745049503E-2</v>
      </c>
      <c r="Y1033" s="17">
        <v>7.5912520517743096E-2</v>
      </c>
      <c r="Z1033" s="17">
        <v>0.103047079349841</v>
      </c>
      <c r="AA1033" s="17">
        <v>0.10229432116412999</v>
      </c>
      <c r="AB1033" s="17" t="s">
        <v>74</v>
      </c>
      <c r="AC1033" s="17" t="s">
        <v>74</v>
      </c>
      <c r="AD1033" s="17" t="s">
        <v>74</v>
      </c>
      <c r="AE1033" s="17"/>
      <c r="AF1033" s="17">
        <v>7.41475676709272E-2</v>
      </c>
      <c r="AG1033" s="17">
        <v>7.5972083783630906E-2</v>
      </c>
      <c r="AH1033" s="17">
        <v>6.7453671284941702E-2</v>
      </c>
      <c r="AI1033" s="17"/>
      <c r="AJ1033" s="17">
        <v>7.4440339048863505E-2</v>
      </c>
      <c r="AK1033" s="17">
        <v>6.4339413306917406E-2</v>
      </c>
      <c r="AL1033" s="17">
        <v>3.1589163536443698E-2</v>
      </c>
      <c r="AM1033" s="17">
        <v>6.7535115702916898E-2</v>
      </c>
      <c r="AN1033" s="17">
        <v>9.6454643864217898E-2</v>
      </c>
      <c r="AO1033" s="17"/>
      <c r="AP1033" s="17">
        <v>8.1882374113923795E-2</v>
      </c>
      <c r="AQ1033" s="17">
        <v>8.0637204571539806E-2</v>
      </c>
      <c r="AR1033" s="17">
        <v>4.6769120862494198E-2</v>
      </c>
      <c r="AS1033" s="17"/>
      <c r="AT1033" s="17">
        <v>6.5589287461508994E-2</v>
      </c>
      <c r="AU1033" s="17">
        <v>9.4362256939164793E-2</v>
      </c>
      <c r="AV1033" s="17"/>
      <c r="AW1033" s="17">
        <v>5.8435701292903999E-2</v>
      </c>
      <c r="AX1033" s="17">
        <v>7.9942936811011403E-2</v>
      </c>
    </row>
    <row r="1034" spans="2:50" x14ac:dyDescent="0.35">
      <c r="B1034" t="s">
        <v>405</v>
      </c>
      <c r="C1034" s="17">
        <v>0.51252914225092305</v>
      </c>
      <c r="D1034" s="17">
        <v>0.483329792394111</v>
      </c>
      <c r="E1034" s="17">
        <v>0.53793679470338096</v>
      </c>
      <c r="F1034" s="17"/>
      <c r="G1034" s="17">
        <v>0.48733896066923399</v>
      </c>
      <c r="H1034" s="17">
        <v>0.45774058922143401</v>
      </c>
      <c r="I1034" s="17">
        <v>0.56095577154070098</v>
      </c>
      <c r="J1034" s="17">
        <v>0.50988710978654805</v>
      </c>
      <c r="K1034" s="17">
        <v>0.49616813563247802</v>
      </c>
      <c r="L1034" s="17">
        <v>0.54270720186339805</v>
      </c>
      <c r="M1034" s="17"/>
      <c r="N1034" s="17">
        <v>0.54088327759683996</v>
      </c>
      <c r="O1034" s="17">
        <v>0.52883776020658102</v>
      </c>
      <c r="P1034" s="17">
        <v>0.45655961711515097</v>
      </c>
      <c r="Q1034" s="17">
        <v>0.51667959108524197</v>
      </c>
      <c r="R1034" s="17"/>
      <c r="S1034" s="17">
        <v>0.425600619931706</v>
      </c>
      <c r="T1034" s="17">
        <v>0.52918465446031004</v>
      </c>
      <c r="U1034" s="17">
        <v>0.54754110237565201</v>
      </c>
      <c r="V1034" s="17">
        <v>0.52489790186896801</v>
      </c>
      <c r="W1034" s="17">
        <v>0.49081803391797602</v>
      </c>
      <c r="X1034" s="17">
        <v>0.56375838102910703</v>
      </c>
      <c r="Y1034" s="17">
        <v>0.54030455667425803</v>
      </c>
      <c r="Z1034" s="17">
        <v>0.46832437264804599</v>
      </c>
      <c r="AA1034" s="17">
        <v>0.52704568331263302</v>
      </c>
      <c r="AB1034" s="17" t="s">
        <v>74</v>
      </c>
      <c r="AC1034" s="17" t="s">
        <v>74</v>
      </c>
      <c r="AD1034" s="17" t="s">
        <v>74</v>
      </c>
      <c r="AE1034" s="17"/>
      <c r="AF1034" s="17">
        <v>0.50914724458014804</v>
      </c>
      <c r="AG1034" s="17">
        <v>0.51368635531122597</v>
      </c>
      <c r="AH1034" s="17">
        <v>0.47470398125679197</v>
      </c>
      <c r="AI1034" s="17"/>
      <c r="AJ1034" s="17">
        <v>0.52943714774405404</v>
      </c>
      <c r="AK1034" s="17">
        <v>0.52233195779633901</v>
      </c>
      <c r="AL1034" s="17">
        <v>0.58447691704703997</v>
      </c>
      <c r="AM1034" s="17">
        <v>0.56376483258366294</v>
      </c>
      <c r="AN1034" s="17">
        <v>0.44997284731305198</v>
      </c>
      <c r="AO1034" s="17"/>
      <c r="AP1034" s="17">
        <v>0.51105464866762895</v>
      </c>
      <c r="AQ1034" s="17">
        <v>0.55495559015938101</v>
      </c>
      <c r="AR1034" s="17">
        <v>0.52086554144899599</v>
      </c>
      <c r="AS1034" s="17"/>
      <c r="AT1034" s="17">
        <v>0.51752922144316404</v>
      </c>
      <c r="AU1034" s="17">
        <v>0.50465950823978301</v>
      </c>
      <c r="AV1034" s="17"/>
      <c r="AW1034" s="17">
        <v>0.54620346720874702</v>
      </c>
      <c r="AX1034" s="17">
        <v>0.50185249993744196</v>
      </c>
    </row>
    <row r="1035" spans="2:50" x14ac:dyDescent="0.35">
      <c r="B1035" t="s">
        <v>406</v>
      </c>
      <c r="C1035" s="17">
        <v>0.176754957596371</v>
      </c>
      <c r="D1035" s="17">
        <v>0.190519136357166</v>
      </c>
      <c r="E1035" s="17">
        <v>0.164574738380945</v>
      </c>
      <c r="F1035" s="17"/>
      <c r="G1035" s="17">
        <v>0.167708938921901</v>
      </c>
      <c r="H1035" s="17">
        <v>0.23269524286173901</v>
      </c>
      <c r="I1035" s="17">
        <v>0.228224018470433</v>
      </c>
      <c r="J1035" s="17">
        <v>0.18530113411951701</v>
      </c>
      <c r="K1035" s="17">
        <v>0.10928798701095099</v>
      </c>
      <c r="L1035" s="17">
        <v>0.14400508392890099</v>
      </c>
      <c r="M1035" s="17"/>
      <c r="N1035" s="17">
        <v>0.15841852871980799</v>
      </c>
      <c r="O1035" s="17">
        <v>0.18937515056506901</v>
      </c>
      <c r="P1035" s="17">
        <v>0.22067220477598601</v>
      </c>
      <c r="Q1035" s="17">
        <v>0.14699247786150099</v>
      </c>
      <c r="R1035" s="17"/>
      <c r="S1035" s="17">
        <v>0.24798997803262099</v>
      </c>
      <c r="T1035" s="17">
        <v>0.135134563497746</v>
      </c>
      <c r="U1035" s="17">
        <v>0.11912544341567199</v>
      </c>
      <c r="V1035" s="17">
        <v>0.19048910939439501</v>
      </c>
      <c r="W1035" s="17">
        <v>0.199217332606619</v>
      </c>
      <c r="X1035" s="17">
        <v>0.15862309512184899</v>
      </c>
      <c r="Y1035" s="17">
        <v>0.116696341565885</v>
      </c>
      <c r="Z1035" s="17">
        <v>0.21912163308913399</v>
      </c>
      <c r="AA1035" s="17">
        <v>0.20588466041939699</v>
      </c>
      <c r="AB1035" s="17" t="s">
        <v>74</v>
      </c>
      <c r="AC1035" s="17" t="s">
        <v>74</v>
      </c>
      <c r="AD1035" s="17" t="s">
        <v>74</v>
      </c>
      <c r="AE1035" s="17"/>
      <c r="AF1035" s="17">
        <v>0.15824377615585</v>
      </c>
      <c r="AG1035" s="17">
        <v>0.18546162341435299</v>
      </c>
      <c r="AH1035" s="17">
        <v>0.249597114770371</v>
      </c>
      <c r="AI1035" s="17"/>
      <c r="AJ1035" s="17">
        <v>0.18058778090123401</v>
      </c>
      <c r="AK1035" s="17">
        <v>0.19105985141981099</v>
      </c>
      <c r="AL1035" s="17">
        <v>0.14343668235006901</v>
      </c>
      <c r="AM1035" s="17">
        <v>6.3846880705567099E-2</v>
      </c>
      <c r="AN1035" s="17">
        <v>0.17349639888587101</v>
      </c>
      <c r="AO1035" s="17"/>
      <c r="AP1035" s="17">
        <v>0.21316191548699501</v>
      </c>
      <c r="AQ1035" s="17">
        <v>0.165251831973978</v>
      </c>
      <c r="AR1035" s="17">
        <v>0.18116891074548699</v>
      </c>
      <c r="AS1035" s="17"/>
      <c r="AT1035" s="17">
        <v>0.19031544113557</v>
      </c>
      <c r="AU1035" s="17">
        <v>0.14417685308984399</v>
      </c>
      <c r="AV1035" s="17"/>
      <c r="AW1035" s="17">
        <v>0.20051192268646501</v>
      </c>
      <c r="AX1035" s="17">
        <v>0.169222672419505</v>
      </c>
    </row>
    <row r="1036" spans="2:50" x14ac:dyDescent="0.35">
      <c r="B1036" t="s">
        <v>407</v>
      </c>
      <c r="C1036" s="17">
        <v>8.7091061876980999E-2</v>
      </c>
      <c r="D1036" s="17">
        <v>8.0207129211219502E-2</v>
      </c>
      <c r="E1036" s="17">
        <v>9.3855870895888302E-2</v>
      </c>
      <c r="F1036" s="17"/>
      <c r="G1036" s="17">
        <v>0.131208258973039</v>
      </c>
      <c r="H1036" s="17">
        <v>5.5597490786726399E-2</v>
      </c>
      <c r="I1036" s="17">
        <v>6.0494945963206398E-2</v>
      </c>
      <c r="J1036" s="17">
        <v>9.5854388287147693E-2</v>
      </c>
      <c r="K1036" s="17">
        <v>0.100885478465677</v>
      </c>
      <c r="L1036" s="17">
        <v>9.3127063545429004E-2</v>
      </c>
      <c r="M1036" s="17"/>
      <c r="N1036" s="17">
        <v>7.9789250014671895E-2</v>
      </c>
      <c r="O1036" s="17">
        <v>9.5568841470760099E-2</v>
      </c>
      <c r="P1036" s="17">
        <v>6.5475798852556694E-2</v>
      </c>
      <c r="Q1036" s="17">
        <v>0.101846999118546</v>
      </c>
      <c r="R1036" s="17"/>
      <c r="S1036" s="17">
        <v>7.0157426063562706E-2</v>
      </c>
      <c r="T1036" s="17">
        <v>0.104918579002379</v>
      </c>
      <c r="U1036" s="17">
        <v>0.12176605563226001</v>
      </c>
      <c r="V1036" s="17">
        <v>5.5272177352372699E-2</v>
      </c>
      <c r="W1036" s="17">
        <v>8.9832021164065107E-2</v>
      </c>
      <c r="X1036" s="17">
        <v>0.11144649968711</v>
      </c>
      <c r="Y1036" s="17">
        <v>0.103491814259143</v>
      </c>
      <c r="Z1036" s="17">
        <v>8.8699110734391795E-2</v>
      </c>
      <c r="AA1036" s="17">
        <v>5.0402790294246103E-2</v>
      </c>
      <c r="AB1036" s="17" t="s">
        <v>74</v>
      </c>
      <c r="AC1036" s="17" t="s">
        <v>74</v>
      </c>
      <c r="AD1036" s="17" t="s">
        <v>74</v>
      </c>
      <c r="AE1036" s="17"/>
      <c r="AF1036" s="17">
        <v>9.2206815930498995E-2</v>
      </c>
      <c r="AG1036" s="17">
        <v>7.6587559121735996E-2</v>
      </c>
      <c r="AH1036" s="17">
        <v>8.6257004350736799E-2</v>
      </c>
      <c r="AI1036" s="17"/>
      <c r="AJ1036" s="17">
        <v>9.03716366308802E-2</v>
      </c>
      <c r="AK1036" s="17">
        <v>8.22495982744193E-2</v>
      </c>
      <c r="AL1036" s="17">
        <v>7.2503567327542207E-2</v>
      </c>
      <c r="AM1036" s="17">
        <v>0</v>
      </c>
      <c r="AN1036" s="17">
        <v>0.12201752346290599</v>
      </c>
      <c r="AO1036" s="17"/>
      <c r="AP1036" s="17">
        <v>8.3391708722432498E-2</v>
      </c>
      <c r="AQ1036" s="17">
        <v>8.1106232555100202E-2</v>
      </c>
      <c r="AR1036" s="17">
        <v>9.0878854594119901E-2</v>
      </c>
      <c r="AS1036" s="17"/>
      <c r="AT1036" s="17">
        <v>9.4599723267894606E-2</v>
      </c>
      <c r="AU1036" s="17">
        <v>7.1808161069323501E-2</v>
      </c>
      <c r="AV1036" s="17"/>
      <c r="AW1036" s="17">
        <v>7.8558457012529295E-2</v>
      </c>
      <c r="AX1036" s="17">
        <v>8.9796374314695004E-2</v>
      </c>
    </row>
    <row r="1037" spans="2:50" x14ac:dyDescent="0.35">
      <c r="B1037" t="s">
        <v>70</v>
      </c>
      <c r="C1037" s="17">
        <v>0.118597469162655</v>
      </c>
      <c r="D1037" s="17">
        <v>0.119335261959251</v>
      </c>
      <c r="E1037" s="17">
        <v>0.118363101593323</v>
      </c>
      <c r="F1037" s="17"/>
      <c r="G1037" s="17">
        <v>3.7937019341218403E-2</v>
      </c>
      <c r="H1037" s="17">
        <v>7.4264152182919804E-2</v>
      </c>
      <c r="I1037" s="17">
        <v>7.1495087433012805E-2</v>
      </c>
      <c r="J1037" s="17">
        <v>0.12695559348336799</v>
      </c>
      <c r="K1037" s="17">
        <v>0.19219250539209801</v>
      </c>
      <c r="L1037" s="17">
        <v>0.163758658065177</v>
      </c>
      <c r="M1037" s="17"/>
      <c r="N1037" s="17">
        <v>0.121973555736999</v>
      </c>
      <c r="O1037" s="17">
        <v>0.10780064183119401</v>
      </c>
      <c r="P1037" s="17">
        <v>0.10821308212153399</v>
      </c>
      <c r="Q1037" s="17">
        <v>0.132724669542194</v>
      </c>
      <c r="R1037" s="17"/>
      <c r="S1037" s="17">
        <v>0.10165669782176499</v>
      </c>
      <c r="T1037" s="17">
        <v>0.14880819520148</v>
      </c>
      <c r="U1037" s="17">
        <v>0.14685888500326499</v>
      </c>
      <c r="V1037" s="17">
        <v>0.15271898751603999</v>
      </c>
      <c r="W1037" s="17">
        <v>9.0091931711338696E-2</v>
      </c>
      <c r="X1037" s="17">
        <v>8.1215038493127306E-2</v>
      </c>
      <c r="Y1037" s="17">
        <v>0.14463000843624699</v>
      </c>
      <c r="Z1037" s="17">
        <v>0.10723984998703</v>
      </c>
      <c r="AA1037" s="17">
        <v>8.3814850057756907E-2</v>
      </c>
      <c r="AB1037" s="17" t="s">
        <v>74</v>
      </c>
      <c r="AC1037" s="17" t="s">
        <v>74</v>
      </c>
      <c r="AD1037" s="17" t="s">
        <v>74</v>
      </c>
      <c r="AE1037" s="17"/>
      <c r="AF1037" s="17">
        <v>0.14079143419392401</v>
      </c>
      <c r="AG1037" s="17">
        <v>0.11350109759244</v>
      </c>
      <c r="AH1037" s="17">
        <v>9.5587479307182602E-2</v>
      </c>
      <c r="AI1037" s="17"/>
      <c r="AJ1037" s="17">
        <v>9.9120649567811303E-2</v>
      </c>
      <c r="AK1037" s="17">
        <v>0.103345647497079</v>
      </c>
      <c r="AL1037" s="17">
        <v>0.14113698590648099</v>
      </c>
      <c r="AM1037" s="17">
        <v>0.30485317100785297</v>
      </c>
      <c r="AN1037" s="17">
        <v>0.119752103198317</v>
      </c>
      <c r="AO1037" s="17"/>
      <c r="AP1037" s="17">
        <v>7.2372322948499407E-2</v>
      </c>
      <c r="AQ1037" s="17">
        <v>9.2394969538087499E-2</v>
      </c>
      <c r="AR1037" s="17">
        <v>0.10378612023331001</v>
      </c>
      <c r="AS1037" s="17"/>
      <c r="AT1037" s="17">
        <v>0.10430918466844701</v>
      </c>
      <c r="AU1037" s="17">
        <v>0.14912273411499499</v>
      </c>
      <c r="AV1037" s="17"/>
      <c r="AW1037" s="17">
        <v>8.6427254492757705E-2</v>
      </c>
      <c r="AX1037" s="17">
        <v>0.12879722448391601</v>
      </c>
    </row>
    <row r="1038" spans="2:50" x14ac:dyDescent="0.35">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row>
    <row r="1039" spans="2:50" x14ac:dyDescent="0.35">
      <c r="B1039" s="6" t="s">
        <v>416</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row>
    <row r="1040" spans="2:50" x14ac:dyDescent="0.35">
      <c r="B1040" s="24" t="s">
        <v>76</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row>
    <row r="1041" spans="2:50" x14ac:dyDescent="0.35">
      <c r="B1041" t="s">
        <v>403</v>
      </c>
      <c r="C1041" s="17">
        <v>3.2184880314961702E-2</v>
      </c>
      <c r="D1041" s="17">
        <v>3.0372685507576599E-2</v>
      </c>
      <c r="E1041" s="17">
        <v>3.4001223824125897E-2</v>
      </c>
      <c r="F1041" s="17"/>
      <c r="G1041" s="17">
        <v>6.07864966719424E-2</v>
      </c>
      <c r="H1041" s="17">
        <v>4.2054112170975898E-2</v>
      </c>
      <c r="I1041" s="17">
        <v>2.81916677374075E-2</v>
      </c>
      <c r="J1041" s="17">
        <v>2.0302574850925199E-2</v>
      </c>
      <c r="K1041" s="17">
        <v>4.3410747404157901E-2</v>
      </c>
      <c r="L1041" s="17">
        <v>1.5856397613700501E-2</v>
      </c>
      <c r="M1041" s="17"/>
      <c r="N1041" s="17">
        <v>3.96393733155391E-2</v>
      </c>
      <c r="O1041" s="17">
        <v>2.6739255286039501E-2</v>
      </c>
      <c r="P1041" s="17">
        <v>2.3013169265987399E-2</v>
      </c>
      <c r="Q1041" s="17">
        <v>3.8235052188613998E-2</v>
      </c>
      <c r="R1041" s="17"/>
      <c r="S1041" s="17">
        <v>5.4005021571199199E-2</v>
      </c>
      <c r="T1041" s="17">
        <v>3.5194640747112101E-2</v>
      </c>
      <c r="U1041" s="17">
        <v>9.7616733713494896E-3</v>
      </c>
      <c r="V1041" s="17">
        <v>6.7070686672301696E-3</v>
      </c>
      <c r="W1041" s="17">
        <v>0</v>
      </c>
      <c r="X1041" s="17">
        <v>3.9701549298579102E-2</v>
      </c>
      <c r="Y1041" s="17">
        <v>1.8203998183312399E-2</v>
      </c>
      <c r="Z1041" s="17">
        <v>6.1988801805278999E-2</v>
      </c>
      <c r="AA1041" s="17">
        <v>5.6033344083689603E-2</v>
      </c>
      <c r="AB1041" s="17" t="s">
        <v>74</v>
      </c>
      <c r="AC1041" s="17" t="s">
        <v>74</v>
      </c>
      <c r="AD1041" s="17" t="s">
        <v>74</v>
      </c>
      <c r="AE1041" s="17"/>
      <c r="AF1041" s="17">
        <v>2.4772880870015199E-2</v>
      </c>
      <c r="AG1041" s="17">
        <v>3.1454769083125202E-2</v>
      </c>
      <c r="AH1041" s="17">
        <v>4.7965269229538698E-2</v>
      </c>
      <c r="AI1041" s="17"/>
      <c r="AJ1041" s="17">
        <v>2.72371814507366E-2</v>
      </c>
      <c r="AK1041" s="17">
        <v>3.87603037861401E-2</v>
      </c>
      <c r="AL1041" s="17">
        <v>1.00211743709567E-2</v>
      </c>
      <c r="AM1041" s="17">
        <v>0</v>
      </c>
      <c r="AN1041" s="17">
        <v>4.3943669023029999E-2</v>
      </c>
      <c r="AO1041" s="17"/>
      <c r="AP1041" s="17">
        <v>3.8129444093336698E-2</v>
      </c>
      <c r="AQ1041" s="17">
        <v>4.0461712855735701E-2</v>
      </c>
      <c r="AR1041" s="17">
        <v>2.3701685294934001E-2</v>
      </c>
      <c r="AS1041" s="17"/>
      <c r="AT1041" s="17">
        <v>3.1954687473307597E-2</v>
      </c>
      <c r="AU1041" s="17">
        <v>3.2830343035185797E-2</v>
      </c>
      <c r="AV1041" s="17"/>
      <c r="AW1041" s="17">
        <v>3.1313799447012597E-2</v>
      </c>
      <c r="AX1041" s="17">
        <v>3.2461061615250697E-2</v>
      </c>
    </row>
    <row r="1042" spans="2:50" x14ac:dyDescent="0.35">
      <c r="B1042" t="s">
        <v>404</v>
      </c>
      <c r="C1042" s="17">
        <v>0.11953515289708901</v>
      </c>
      <c r="D1042" s="17">
        <v>0.13312851695426201</v>
      </c>
      <c r="E1042" s="17">
        <v>0.10729504815923201</v>
      </c>
      <c r="F1042" s="17"/>
      <c r="G1042" s="17">
        <v>0.15016840197046299</v>
      </c>
      <c r="H1042" s="17">
        <v>0.15201767080099901</v>
      </c>
      <c r="I1042" s="17">
        <v>9.3559035089791104E-2</v>
      </c>
      <c r="J1042" s="17">
        <v>0.116242004821869</v>
      </c>
      <c r="K1042" s="17">
        <v>0.123600518253978</v>
      </c>
      <c r="L1042" s="17">
        <v>0.100022913782379</v>
      </c>
      <c r="M1042" s="17"/>
      <c r="N1042" s="17">
        <v>8.2417756867559894E-2</v>
      </c>
      <c r="O1042" s="17">
        <v>0.11432102311238</v>
      </c>
      <c r="P1042" s="17">
        <v>0.169395246433552</v>
      </c>
      <c r="Q1042" s="17">
        <v>0.122547958392898</v>
      </c>
      <c r="R1042" s="17"/>
      <c r="S1042" s="17">
        <v>0.131238666656433</v>
      </c>
      <c r="T1042" s="17">
        <v>0.109627953668839</v>
      </c>
      <c r="U1042" s="17">
        <v>8.4340833760437897E-2</v>
      </c>
      <c r="V1042" s="17">
        <v>0.11090652069552601</v>
      </c>
      <c r="W1042" s="17">
        <v>0.15961126129497899</v>
      </c>
      <c r="X1042" s="17">
        <v>0.121692239614712</v>
      </c>
      <c r="Y1042" s="17">
        <v>9.8294693804721403E-2</v>
      </c>
      <c r="Z1042" s="17">
        <v>0.132771140243342</v>
      </c>
      <c r="AA1042" s="17">
        <v>0.13553841762810201</v>
      </c>
      <c r="AB1042" s="17" t="s">
        <v>74</v>
      </c>
      <c r="AC1042" s="17" t="s">
        <v>74</v>
      </c>
      <c r="AD1042" s="17" t="s">
        <v>74</v>
      </c>
      <c r="AE1042" s="17"/>
      <c r="AF1042" s="17">
        <v>0.12876930561324701</v>
      </c>
      <c r="AG1042" s="17">
        <v>0.118632859723313</v>
      </c>
      <c r="AH1042" s="17">
        <v>6.7312382464848594E-2</v>
      </c>
      <c r="AI1042" s="17"/>
      <c r="AJ1042" s="17">
        <v>0.122362047168511</v>
      </c>
      <c r="AK1042" s="17">
        <v>0.118517176611303</v>
      </c>
      <c r="AL1042" s="17">
        <v>9.1594555823287502E-2</v>
      </c>
      <c r="AM1042" s="17">
        <v>0.19849465964635801</v>
      </c>
      <c r="AN1042" s="17">
        <v>8.6381004785544793E-2</v>
      </c>
      <c r="AO1042" s="17"/>
      <c r="AP1042" s="17">
        <v>0.15057408898527999</v>
      </c>
      <c r="AQ1042" s="17">
        <v>0.108743947033521</v>
      </c>
      <c r="AR1042" s="17">
        <v>0.105578463940825</v>
      </c>
      <c r="AS1042" s="17"/>
      <c r="AT1042" s="17">
        <v>0.105246568756833</v>
      </c>
      <c r="AU1042" s="17">
        <v>0.15006580539116099</v>
      </c>
      <c r="AV1042" s="17"/>
      <c r="AW1042" s="17">
        <v>8.2595259920669795E-2</v>
      </c>
      <c r="AX1042" s="17">
        <v>0.13124716271173201</v>
      </c>
    </row>
    <row r="1043" spans="2:50" x14ac:dyDescent="0.35">
      <c r="B1043" t="s">
        <v>405</v>
      </c>
      <c r="C1043" s="17">
        <v>0.29943524376612002</v>
      </c>
      <c r="D1043" s="17">
        <v>0.33643086658353499</v>
      </c>
      <c r="E1043" s="17">
        <v>0.26218802693660798</v>
      </c>
      <c r="F1043" s="17"/>
      <c r="G1043" s="17">
        <v>0.39711942782265303</v>
      </c>
      <c r="H1043" s="17">
        <v>0.30137457843103699</v>
      </c>
      <c r="I1043" s="17">
        <v>0.37082261041345899</v>
      </c>
      <c r="J1043" s="17">
        <v>0.239058026908195</v>
      </c>
      <c r="K1043" s="17">
        <v>0.25864637061038098</v>
      </c>
      <c r="L1043" s="17">
        <v>0.27534141830587799</v>
      </c>
      <c r="M1043" s="17"/>
      <c r="N1043" s="17">
        <v>0.33616574080240602</v>
      </c>
      <c r="O1043" s="17">
        <v>0.28084763649531502</v>
      </c>
      <c r="P1043" s="17">
        <v>0.26949371156156399</v>
      </c>
      <c r="Q1043" s="17">
        <v>0.30900978800958001</v>
      </c>
      <c r="R1043" s="17"/>
      <c r="S1043" s="17">
        <v>0.30406634825895401</v>
      </c>
      <c r="T1043" s="17">
        <v>0.32182034765791201</v>
      </c>
      <c r="U1043" s="17">
        <v>0.33355359563891601</v>
      </c>
      <c r="V1043" s="17">
        <v>0.31671688715512902</v>
      </c>
      <c r="W1043" s="17">
        <v>0.33095325218426602</v>
      </c>
      <c r="X1043" s="17">
        <v>0.186135006492674</v>
      </c>
      <c r="Y1043" s="17">
        <v>0.32073750191918599</v>
      </c>
      <c r="Z1043" s="17">
        <v>0.30501908130560901</v>
      </c>
      <c r="AA1043" s="17">
        <v>0.27684796292392</v>
      </c>
      <c r="AB1043" s="17" t="s">
        <v>74</v>
      </c>
      <c r="AC1043" s="17" t="s">
        <v>74</v>
      </c>
      <c r="AD1043" s="17" t="s">
        <v>74</v>
      </c>
      <c r="AE1043" s="17"/>
      <c r="AF1043" s="17">
        <v>0.31298766224866198</v>
      </c>
      <c r="AG1043" s="17">
        <v>0.270958093533198</v>
      </c>
      <c r="AH1043" s="17">
        <v>0.27954795128631499</v>
      </c>
      <c r="AI1043" s="17"/>
      <c r="AJ1043" s="17">
        <v>0.33366811022655402</v>
      </c>
      <c r="AK1043" s="17">
        <v>0.292574548948141</v>
      </c>
      <c r="AL1043" s="17">
        <v>0.27331391645850101</v>
      </c>
      <c r="AM1043" s="17">
        <v>0.288468567717244</v>
      </c>
      <c r="AN1043" s="17">
        <v>0.218165570978267</v>
      </c>
      <c r="AO1043" s="17"/>
      <c r="AP1043" s="17">
        <v>0.32255048472679099</v>
      </c>
      <c r="AQ1043" s="17">
        <v>0.30798225064372098</v>
      </c>
      <c r="AR1043" s="17">
        <v>0.32688370978928799</v>
      </c>
      <c r="AS1043" s="17"/>
      <c r="AT1043" s="17">
        <v>0.29972227137671398</v>
      </c>
      <c r="AU1043" s="17">
        <v>0.30035417383943902</v>
      </c>
      <c r="AV1043" s="17"/>
      <c r="AW1043" s="17">
        <v>0.33766970774493399</v>
      </c>
      <c r="AX1043" s="17">
        <v>0.287312782619214</v>
      </c>
    </row>
    <row r="1044" spans="2:50" x14ac:dyDescent="0.35">
      <c r="B1044" t="s">
        <v>406</v>
      </c>
      <c r="C1044" s="17">
        <v>0.341988437959104</v>
      </c>
      <c r="D1044" s="17">
        <v>0.303339227030541</v>
      </c>
      <c r="E1044" s="17">
        <v>0.379405139095084</v>
      </c>
      <c r="F1044" s="17"/>
      <c r="G1044" s="17">
        <v>0.28331101383594998</v>
      </c>
      <c r="H1044" s="17">
        <v>0.336952972794681</v>
      </c>
      <c r="I1044" s="17">
        <v>0.35634326123923799</v>
      </c>
      <c r="J1044" s="17">
        <v>0.42824153589442499</v>
      </c>
      <c r="K1044" s="17">
        <v>0.30077737141584898</v>
      </c>
      <c r="L1044" s="17">
        <v>0.32808039557847202</v>
      </c>
      <c r="M1044" s="17"/>
      <c r="N1044" s="17">
        <v>0.32938212065001299</v>
      </c>
      <c r="O1044" s="17">
        <v>0.35568361606153898</v>
      </c>
      <c r="P1044" s="17">
        <v>0.37586920649022698</v>
      </c>
      <c r="Q1044" s="17">
        <v>0.31571933468341901</v>
      </c>
      <c r="R1044" s="17"/>
      <c r="S1044" s="17">
        <v>0.33404247322380098</v>
      </c>
      <c r="T1044" s="17">
        <v>0.27385239667594902</v>
      </c>
      <c r="U1044" s="17">
        <v>0.34030137920412201</v>
      </c>
      <c r="V1044" s="17">
        <v>0.30777832394492899</v>
      </c>
      <c r="W1044" s="17">
        <v>0.35385582528981502</v>
      </c>
      <c r="X1044" s="17">
        <v>0.48138518011019499</v>
      </c>
      <c r="Y1044" s="17">
        <v>0.29940942294900103</v>
      </c>
      <c r="Z1044" s="17">
        <v>0.327926508541942</v>
      </c>
      <c r="AA1044" s="17">
        <v>0.384020885230142</v>
      </c>
      <c r="AB1044" s="17" t="s">
        <v>74</v>
      </c>
      <c r="AC1044" s="17" t="s">
        <v>74</v>
      </c>
      <c r="AD1044" s="17" t="s">
        <v>74</v>
      </c>
      <c r="AE1044" s="17"/>
      <c r="AF1044" s="17">
        <v>0.29770783638142401</v>
      </c>
      <c r="AG1044" s="17">
        <v>0.38557957274208798</v>
      </c>
      <c r="AH1044" s="17">
        <v>0.42746626219207301</v>
      </c>
      <c r="AI1044" s="17"/>
      <c r="AJ1044" s="17">
        <v>0.31931535072075201</v>
      </c>
      <c r="AK1044" s="17">
        <v>0.37221589633649699</v>
      </c>
      <c r="AL1044" s="17">
        <v>0.354093084940036</v>
      </c>
      <c r="AM1044" s="17">
        <v>0.20818360162854499</v>
      </c>
      <c r="AN1044" s="17">
        <v>0.44569374495611402</v>
      </c>
      <c r="AO1044" s="17"/>
      <c r="AP1044" s="17">
        <v>0.32691919298560901</v>
      </c>
      <c r="AQ1044" s="17">
        <v>0.36666793046330998</v>
      </c>
      <c r="AR1044" s="17">
        <v>0.36714726449082902</v>
      </c>
      <c r="AS1044" s="17"/>
      <c r="AT1044" s="17">
        <v>0.37241166336165299</v>
      </c>
      <c r="AU1044" s="17">
        <v>0.27493433867324202</v>
      </c>
      <c r="AV1044" s="17"/>
      <c r="AW1044" s="17">
        <v>0.382889751808422</v>
      </c>
      <c r="AX1044" s="17">
        <v>0.32902043641289502</v>
      </c>
    </row>
    <row r="1045" spans="2:50" x14ac:dyDescent="0.35">
      <c r="B1045" t="s">
        <v>407</v>
      </c>
      <c r="C1045" s="17">
        <v>5.0448114058386902E-2</v>
      </c>
      <c r="D1045" s="17">
        <v>5.4375129556162902E-2</v>
      </c>
      <c r="E1045" s="17">
        <v>4.6973084909368502E-2</v>
      </c>
      <c r="F1045" s="17"/>
      <c r="G1045" s="17">
        <v>4.52096681229813E-2</v>
      </c>
      <c r="H1045" s="17">
        <v>5.2647987497296801E-2</v>
      </c>
      <c r="I1045" s="17">
        <v>3.8985040684797898E-2</v>
      </c>
      <c r="J1045" s="17">
        <v>6.0302917709404102E-2</v>
      </c>
      <c r="K1045" s="17">
        <v>6.2298001428953399E-2</v>
      </c>
      <c r="L1045" s="17">
        <v>4.4070678726294298E-2</v>
      </c>
      <c r="M1045" s="17"/>
      <c r="N1045" s="17">
        <v>4.8581659994032599E-2</v>
      </c>
      <c r="O1045" s="17">
        <v>5.6220723662179103E-2</v>
      </c>
      <c r="P1045" s="17">
        <v>3.56747617586953E-2</v>
      </c>
      <c r="Q1045" s="17">
        <v>5.5724195309948599E-2</v>
      </c>
      <c r="R1045" s="17"/>
      <c r="S1045" s="17">
        <v>2.3989236388083798E-2</v>
      </c>
      <c r="T1045" s="17">
        <v>8.0156588065162696E-2</v>
      </c>
      <c r="U1045" s="17">
        <v>9.4066160656264095E-2</v>
      </c>
      <c r="V1045" s="17">
        <v>6.3857038935905705E-2</v>
      </c>
      <c r="W1045" s="17">
        <v>5.5258202409476299E-2</v>
      </c>
      <c r="X1045" s="17">
        <v>3.8821396727750999E-2</v>
      </c>
      <c r="Y1045" s="17">
        <v>4.1567568663781598E-2</v>
      </c>
      <c r="Z1045" s="17">
        <v>2.7453080736279101E-2</v>
      </c>
      <c r="AA1045" s="17">
        <v>2.10319348637628E-2</v>
      </c>
      <c r="AB1045" s="17" t="s">
        <v>74</v>
      </c>
      <c r="AC1045" s="17" t="s">
        <v>74</v>
      </c>
      <c r="AD1045" s="17" t="s">
        <v>74</v>
      </c>
      <c r="AE1045" s="17"/>
      <c r="AF1045" s="17">
        <v>6.0305991562823902E-2</v>
      </c>
      <c r="AG1045" s="17">
        <v>4.1570020399386703E-2</v>
      </c>
      <c r="AH1045" s="17">
        <v>3.1296130304841498E-2</v>
      </c>
      <c r="AI1045" s="17"/>
      <c r="AJ1045" s="17">
        <v>5.4126481725048199E-2</v>
      </c>
      <c r="AK1045" s="17">
        <v>4.3184459684447903E-2</v>
      </c>
      <c r="AL1045" s="17">
        <v>8.1944110069725906E-2</v>
      </c>
      <c r="AM1045" s="17">
        <v>0</v>
      </c>
      <c r="AN1045" s="17">
        <v>4.4852017955713197E-2</v>
      </c>
      <c r="AO1045" s="17"/>
      <c r="AP1045" s="17">
        <v>4.3108076668095699E-2</v>
      </c>
      <c r="AQ1045" s="17">
        <v>4.41314218074891E-2</v>
      </c>
      <c r="AR1045" s="17">
        <v>3.2761727749762798E-2</v>
      </c>
      <c r="AS1045" s="17"/>
      <c r="AT1045" s="17">
        <v>5.1780731815247297E-2</v>
      </c>
      <c r="AU1045" s="17">
        <v>4.7913373038527697E-2</v>
      </c>
      <c r="AV1045" s="17"/>
      <c r="AW1045" s="17">
        <v>4.11731520751226E-2</v>
      </c>
      <c r="AX1045" s="17">
        <v>5.3388795176433898E-2</v>
      </c>
    </row>
    <row r="1046" spans="2:50" x14ac:dyDescent="0.35">
      <c r="B1046" t="s">
        <v>70</v>
      </c>
      <c r="C1046" s="17">
        <v>0.15640817100433901</v>
      </c>
      <c r="D1046" s="17">
        <v>0.14235357436792201</v>
      </c>
      <c r="E1046" s="17">
        <v>0.17013747707558199</v>
      </c>
      <c r="F1046" s="17"/>
      <c r="G1046" s="17">
        <v>6.3404991576010705E-2</v>
      </c>
      <c r="H1046" s="17">
        <v>0.11495267830501001</v>
      </c>
      <c r="I1046" s="17">
        <v>0.112098384835306</v>
      </c>
      <c r="J1046" s="17">
        <v>0.13585293981518201</v>
      </c>
      <c r="K1046" s="17">
        <v>0.21126699088668</v>
      </c>
      <c r="L1046" s="17">
        <v>0.236628195993276</v>
      </c>
      <c r="M1046" s="17"/>
      <c r="N1046" s="17">
        <v>0.163813348370449</v>
      </c>
      <c r="O1046" s="17">
        <v>0.16618774538254699</v>
      </c>
      <c r="P1046" s="17">
        <v>0.126553904489974</v>
      </c>
      <c r="Q1046" s="17">
        <v>0.15876367141554101</v>
      </c>
      <c r="R1046" s="17"/>
      <c r="S1046" s="17">
        <v>0.15265825390152901</v>
      </c>
      <c r="T1046" s="17">
        <v>0.17934807318502499</v>
      </c>
      <c r="U1046" s="17">
        <v>0.13797635736891101</v>
      </c>
      <c r="V1046" s="17">
        <v>0.19403416060128001</v>
      </c>
      <c r="W1046" s="17">
        <v>0.100321458821464</v>
      </c>
      <c r="X1046" s="17">
        <v>0.13226462775608899</v>
      </c>
      <c r="Y1046" s="17">
        <v>0.22178681447999801</v>
      </c>
      <c r="Z1046" s="17">
        <v>0.14484138736754901</v>
      </c>
      <c r="AA1046" s="17">
        <v>0.126527455270383</v>
      </c>
      <c r="AB1046" s="17" t="s">
        <v>74</v>
      </c>
      <c r="AC1046" s="17" t="s">
        <v>74</v>
      </c>
      <c r="AD1046" s="17" t="s">
        <v>74</v>
      </c>
      <c r="AE1046" s="17"/>
      <c r="AF1046" s="17">
        <v>0.17545632332382799</v>
      </c>
      <c r="AG1046" s="17">
        <v>0.15180468451888901</v>
      </c>
      <c r="AH1046" s="17">
        <v>0.14641200452238401</v>
      </c>
      <c r="AI1046" s="17"/>
      <c r="AJ1046" s="17">
        <v>0.14329082870839799</v>
      </c>
      <c r="AK1046" s="17">
        <v>0.13474761463347201</v>
      </c>
      <c r="AL1046" s="17">
        <v>0.18903315833749301</v>
      </c>
      <c r="AM1046" s="17">
        <v>0.30485317100785297</v>
      </c>
      <c r="AN1046" s="17">
        <v>0.16096399230133099</v>
      </c>
      <c r="AO1046" s="17"/>
      <c r="AP1046" s="17">
        <v>0.11871871254088801</v>
      </c>
      <c r="AQ1046" s="17">
        <v>0.132012737196223</v>
      </c>
      <c r="AR1046" s="17">
        <v>0.14392714873436099</v>
      </c>
      <c r="AS1046" s="17"/>
      <c r="AT1046" s="17">
        <v>0.13888407721624499</v>
      </c>
      <c r="AU1046" s="17">
        <v>0.193901966022444</v>
      </c>
      <c r="AV1046" s="17"/>
      <c r="AW1046" s="17">
        <v>0.124358329003839</v>
      </c>
      <c r="AX1046" s="17">
        <v>0.166569761464475</v>
      </c>
    </row>
    <row r="1047" spans="2:50" x14ac:dyDescent="0.35">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row>
    <row r="1048" spans="2:50" x14ac:dyDescent="0.35">
      <c r="B1048" s="6" t="s">
        <v>417</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row>
    <row r="1049" spans="2:50" x14ac:dyDescent="0.35">
      <c r="B1049" s="24" t="s">
        <v>76</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row>
    <row r="1050" spans="2:50" x14ac:dyDescent="0.35">
      <c r="B1050" t="s">
        <v>403</v>
      </c>
      <c r="C1050" s="17">
        <v>0.42466827570110199</v>
      </c>
      <c r="D1050" s="17">
        <v>0.40102956296026598</v>
      </c>
      <c r="E1050" s="17">
        <v>0.44837967119162198</v>
      </c>
      <c r="F1050" s="17"/>
      <c r="G1050" s="17">
        <v>0.36993521039225102</v>
      </c>
      <c r="H1050" s="17">
        <v>0.44887363808688202</v>
      </c>
      <c r="I1050" s="17">
        <v>0.42559179026725003</v>
      </c>
      <c r="J1050" s="17">
        <v>0.38795080732633003</v>
      </c>
      <c r="K1050" s="17">
        <v>0.42906312781565498</v>
      </c>
      <c r="L1050" s="17">
        <v>0.45436496068719801</v>
      </c>
      <c r="M1050" s="17"/>
      <c r="N1050" s="17">
        <v>0.39600100490252599</v>
      </c>
      <c r="O1050" s="17">
        <v>0.34910512956628198</v>
      </c>
      <c r="P1050" s="17">
        <v>0.48251335270582701</v>
      </c>
      <c r="Q1050" s="17">
        <v>0.48443270001190097</v>
      </c>
      <c r="R1050" s="17"/>
      <c r="S1050" s="17">
        <v>0.44556180844376497</v>
      </c>
      <c r="T1050" s="17">
        <v>0.41603673387506701</v>
      </c>
      <c r="U1050" s="17">
        <v>0.39485000396953401</v>
      </c>
      <c r="V1050" s="17">
        <v>0.33989643203963599</v>
      </c>
      <c r="W1050" s="17">
        <v>0.36304841817996902</v>
      </c>
      <c r="X1050" s="17">
        <v>0.50132342129919605</v>
      </c>
      <c r="Y1050" s="17">
        <v>0.42847764969034002</v>
      </c>
      <c r="Z1050" s="17">
        <v>0.47971493470580201</v>
      </c>
      <c r="AA1050" s="17">
        <v>0.46103718781682701</v>
      </c>
      <c r="AB1050" s="17" t="s">
        <v>74</v>
      </c>
      <c r="AC1050" s="17" t="s">
        <v>74</v>
      </c>
      <c r="AD1050" s="17" t="s">
        <v>74</v>
      </c>
      <c r="AE1050" s="17"/>
      <c r="AF1050" s="17">
        <v>0.448245410669035</v>
      </c>
      <c r="AG1050" s="17">
        <v>0.38815446513827401</v>
      </c>
      <c r="AH1050" s="17">
        <v>0.44805250124386098</v>
      </c>
      <c r="AI1050" s="17"/>
      <c r="AJ1050" s="17">
        <v>0.45197966065203699</v>
      </c>
      <c r="AK1050" s="17">
        <v>0.409974634191617</v>
      </c>
      <c r="AL1050" s="17">
        <v>0.28716758958135002</v>
      </c>
      <c r="AM1050" s="17">
        <v>0.37679142669173998</v>
      </c>
      <c r="AN1050" s="17">
        <v>0.45039083695533499</v>
      </c>
      <c r="AO1050" s="17"/>
      <c r="AP1050" s="17">
        <v>0.44782392097886697</v>
      </c>
      <c r="AQ1050" s="17">
        <v>0.43681896391709601</v>
      </c>
      <c r="AR1050" s="17">
        <v>0.37225083154671301</v>
      </c>
      <c r="AS1050" s="17"/>
      <c r="AT1050" s="17">
        <v>0.457736456062316</v>
      </c>
      <c r="AU1050" s="17">
        <v>0.35757104153942298</v>
      </c>
      <c r="AV1050" s="17"/>
      <c r="AW1050" s="17">
        <v>0.449854273330485</v>
      </c>
      <c r="AX1050" s="17">
        <v>0.416682907372742</v>
      </c>
    </row>
    <row r="1051" spans="2:50" x14ac:dyDescent="0.35">
      <c r="B1051" t="s">
        <v>404</v>
      </c>
      <c r="C1051" s="17">
        <v>0.273431284752922</v>
      </c>
      <c r="D1051" s="17">
        <v>0.27523770316131502</v>
      </c>
      <c r="E1051" s="17">
        <v>0.27127857920114401</v>
      </c>
      <c r="F1051" s="17"/>
      <c r="G1051" s="17">
        <v>0.29104124026120998</v>
      </c>
      <c r="H1051" s="17">
        <v>0.285748476512105</v>
      </c>
      <c r="I1051" s="17">
        <v>0.26126184137083303</v>
      </c>
      <c r="J1051" s="17">
        <v>0.29475565596645498</v>
      </c>
      <c r="K1051" s="17">
        <v>0.24986451389220601</v>
      </c>
      <c r="L1051" s="17">
        <v>0.26590966451821502</v>
      </c>
      <c r="M1051" s="17"/>
      <c r="N1051" s="17">
        <v>0.296574557249075</v>
      </c>
      <c r="O1051" s="17">
        <v>0.31064837592717698</v>
      </c>
      <c r="P1051" s="17">
        <v>0.27576664961551101</v>
      </c>
      <c r="Q1051" s="17">
        <v>0.21120386640644601</v>
      </c>
      <c r="R1051" s="17"/>
      <c r="S1051" s="17">
        <v>0.206118192121194</v>
      </c>
      <c r="T1051" s="17">
        <v>0.24569791821981099</v>
      </c>
      <c r="U1051" s="17">
        <v>0.23818056031282001</v>
      </c>
      <c r="V1051" s="17">
        <v>0.31898497079969002</v>
      </c>
      <c r="W1051" s="17">
        <v>0.420824032712172</v>
      </c>
      <c r="X1051" s="17">
        <v>0.280609419244785</v>
      </c>
      <c r="Y1051" s="17">
        <v>0.26710295121383898</v>
      </c>
      <c r="Z1051" s="17">
        <v>0.23653779288063101</v>
      </c>
      <c r="AA1051" s="17">
        <v>0.29330915867169099</v>
      </c>
      <c r="AB1051" s="17" t="s">
        <v>74</v>
      </c>
      <c r="AC1051" s="17" t="s">
        <v>74</v>
      </c>
      <c r="AD1051" s="17" t="s">
        <v>74</v>
      </c>
      <c r="AE1051" s="17"/>
      <c r="AF1051" s="17">
        <v>0.266350186317999</v>
      </c>
      <c r="AG1051" s="17">
        <v>0.29914774766615898</v>
      </c>
      <c r="AH1051" s="17">
        <v>0.234819825645356</v>
      </c>
      <c r="AI1051" s="17"/>
      <c r="AJ1051" s="17">
        <v>0.27772141888014901</v>
      </c>
      <c r="AK1051" s="17">
        <v>0.29423343888044101</v>
      </c>
      <c r="AL1051" s="17">
        <v>0.34743638757454098</v>
      </c>
      <c r="AM1051" s="17">
        <v>0.186978728642059</v>
      </c>
      <c r="AN1051" s="17">
        <v>0.223238466019092</v>
      </c>
      <c r="AO1051" s="17"/>
      <c r="AP1051" s="17">
        <v>0.29325421453193101</v>
      </c>
      <c r="AQ1051" s="17">
        <v>0.28088615070738998</v>
      </c>
      <c r="AR1051" s="17">
        <v>0.26800979815790199</v>
      </c>
      <c r="AS1051" s="17"/>
      <c r="AT1051" s="17">
        <v>0.27235161251192502</v>
      </c>
      <c r="AU1051" s="17">
        <v>0.27441349873617399</v>
      </c>
      <c r="AV1051" s="17"/>
      <c r="AW1051" s="17">
        <v>0.29902764261902098</v>
      </c>
      <c r="AX1051" s="17">
        <v>0.26531580930370302</v>
      </c>
    </row>
    <row r="1052" spans="2:50" x14ac:dyDescent="0.35">
      <c r="B1052" t="s">
        <v>405</v>
      </c>
      <c r="C1052" s="17">
        <v>7.7620548474466103E-2</v>
      </c>
      <c r="D1052" s="17">
        <v>9.1181152871509699E-2</v>
      </c>
      <c r="E1052" s="17">
        <v>6.2928867280488202E-2</v>
      </c>
      <c r="F1052" s="17"/>
      <c r="G1052" s="17">
        <v>0.134041040354274</v>
      </c>
      <c r="H1052" s="17">
        <v>6.8071880469722998E-2</v>
      </c>
      <c r="I1052" s="17">
        <v>0.11246798436515799</v>
      </c>
      <c r="J1052" s="17">
        <v>8.8532713283447598E-2</v>
      </c>
      <c r="K1052" s="17">
        <v>5.9202120594926397E-2</v>
      </c>
      <c r="L1052" s="17">
        <v>3.9530815651995198E-2</v>
      </c>
      <c r="M1052" s="17"/>
      <c r="N1052" s="17">
        <v>7.3062242840153099E-2</v>
      </c>
      <c r="O1052" s="17">
        <v>9.1095720960040899E-2</v>
      </c>
      <c r="P1052" s="17">
        <v>6.4161953826332205E-2</v>
      </c>
      <c r="Q1052" s="17">
        <v>8.1293135263453206E-2</v>
      </c>
      <c r="R1052" s="17"/>
      <c r="S1052" s="17">
        <v>0.103720209581166</v>
      </c>
      <c r="T1052" s="17">
        <v>9.2589911060775298E-2</v>
      </c>
      <c r="U1052" s="17">
        <v>8.4021225751997705E-2</v>
      </c>
      <c r="V1052" s="17">
        <v>8.5066208782800204E-2</v>
      </c>
      <c r="W1052" s="17">
        <v>6.9194067653975705E-2</v>
      </c>
      <c r="X1052" s="17">
        <v>4.3618841124066603E-2</v>
      </c>
      <c r="Y1052" s="17">
        <v>7.1606179346482904E-2</v>
      </c>
      <c r="Z1052" s="17">
        <v>5.5014733234863201E-2</v>
      </c>
      <c r="AA1052" s="17">
        <v>6.21579840321351E-2</v>
      </c>
      <c r="AB1052" s="17" t="s">
        <v>74</v>
      </c>
      <c r="AC1052" s="17" t="s">
        <v>74</v>
      </c>
      <c r="AD1052" s="17" t="s">
        <v>74</v>
      </c>
      <c r="AE1052" s="17"/>
      <c r="AF1052" s="17">
        <v>7.1005364690711198E-2</v>
      </c>
      <c r="AG1052" s="17">
        <v>6.3715291144337702E-2</v>
      </c>
      <c r="AH1052" s="17">
        <v>0.104753233360183</v>
      </c>
      <c r="AI1052" s="17"/>
      <c r="AJ1052" s="17">
        <v>8.1665547060272695E-2</v>
      </c>
      <c r="AK1052" s="17">
        <v>6.7309828958859702E-2</v>
      </c>
      <c r="AL1052" s="17">
        <v>0.11937202993016199</v>
      </c>
      <c r="AM1052" s="17">
        <v>9.8240262046567703E-2</v>
      </c>
      <c r="AN1052" s="17">
        <v>6.6887566753936895E-2</v>
      </c>
      <c r="AO1052" s="17"/>
      <c r="AP1052" s="17">
        <v>7.3309168188939802E-2</v>
      </c>
      <c r="AQ1052" s="17">
        <v>7.5546732573440994E-2</v>
      </c>
      <c r="AR1052" s="17">
        <v>9.9117479875330594E-2</v>
      </c>
      <c r="AS1052" s="17"/>
      <c r="AT1052" s="17">
        <v>7.2049826384406199E-2</v>
      </c>
      <c r="AU1052" s="17">
        <v>8.9681055528263706E-2</v>
      </c>
      <c r="AV1052" s="17"/>
      <c r="AW1052" s="17">
        <v>7.5232847586436696E-2</v>
      </c>
      <c r="AX1052" s="17">
        <v>7.8377583050957295E-2</v>
      </c>
    </row>
    <row r="1053" spans="2:50" x14ac:dyDescent="0.35">
      <c r="B1053" t="s">
        <v>406</v>
      </c>
      <c r="C1053" s="17">
        <v>5.8686773447325799E-2</v>
      </c>
      <c r="D1053" s="17">
        <v>7.0680411627737694E-2</v>
      </c>
      <c r="E1053" s="17">
        <v>4.7707717347331501E-2</v>
      </c>
      <c r="F1053" s="17"/>
      <c r="G1053" s="17">
        <v>0.10450633201250301</v>
      </c>
      <c r="H1053" s="17">
        <v>7.1855262700514705E-2</v>
      </c>
      <c r="I1053" s="17">
        <v>6.7976850841076394E-2</v>
      </c>
      <c r="J1053" s="17">
        <v>4.9463884050425101E-2</v>
      </c>
      <c r="K1053" s="17">
        <v>2.8636217977621399E-2</v>
      </c>
      <c r="L1053" s="17">
        <v>4.9204676955519701E-2</v>
      </c>
      <c r="M1053" s="17"/>
      <c r="N1053" s="17">
        <v>6.6479298264525796E-2</v>
      </c>
      <c r="O1053" s="17">
        <v>7.0668863998410797E-2</v>
      </c>
      <c r="P1053" s="17">
        <v>4.0756666562925398E-2</v>
      </c>
      <c r="Q1053" s="17">
        <v>5.4319765838199301E-2</v>
      </c>
      <c r="R1053" s="17"/>
      <c r="S1053" s="17">
        <v>7.9206723722535302E-2</v>
      </c>
      <c r="T1053" s="17">
        <v>5.9796410282852201E-2</v>
      </c>
      <c r="U1053" s="17">
        <v>7.2003179144391694E-2</v>
      </c>
      <c r="V1053" s="17">
        <v>7.2506642433545002E-2</v>
      </c>
      <c r="W1053" s="17">
        <v>4.8998036279168301E-2</v>
      </c>
      <c r="X1053" s="17">
        <v>3.7205791745049503E-2</v>
      </c>
      <c r="Y1053" s="17">
        <v>9.4142591053664407E-3</v>
      </c>
      <c r="Z1053" s="17">
        <v>9.4039608455395093E-2</v>
      </c>
      <c r="AA1053" s="17">
        <v>5.8173824462879102E-2</v>
      </c>
      <c r="AB1053" s="17" t="s">
        <v>74</v>
      </c>
      <c r="AC1053" s="17" t="s">
        <v>74</v>
      </c>
      <c r="AD1053" s="17" t="s">
        <v>74</v>
      </c>
      <c r="AE1053" s="17"/>
      <c r="AF1053" s="17">
        <v>3.8506319847232497E-2</v>
      </c>
      <c r="AG1053" s="17">
        <v>8.1864120502970594E-2</v>
      </c>
      <c r="AH1053" s="17">
        <v>5.7678423428232997E-2</v>
      </c>
      <c r="AI1053" s="17"/>
      <c r="AJ1053" s="17">
        <v>4.8223958254111299E-2</v>
      </c>
      <c r="AK1053" s="17">
        <v>6.9965791820644094E-2</v>
      </c>
      <c r="AL1053" s="17">
        <v>5.9477846545813402E-2</v>
      </c>
      <c r="AM1053" s="17">
        <v>8.8317536224360393E-2</v>
      </c>
      <c r="AN1053" s="17">
        <v>6.08075510449878E-2</v>
      </c>
      <c r="AO1053" s="17"/>
      <c r="AP1053" s="17">
        <v>6.5558054750761596E-2</v>
      </c>
      <c r="AQ1053" s="17">
        <v>6.7564339363058806E-2</v>
      </c>
      <c r="AR1053" s="17">
        <v>6.9427936626965295E-2</v>
      </c>
      <c r="AS1053" s="17"/>
      <c r="AT1053" s="17">
        <v>5.5603177976381299E-2</v>
      </c>
      <c r="AU1053" s="17">
        <v>6.54425040843538E-2</v>
      </c>
      <c r="AV1053" s="17"/>
      <c r="AW1053" s="17">
        <v>5.08009047507356E-2</v>
      </c>
      <c r="AX1053" s="17">
        <v>6.1187034388265997E-2</v>
      </c>
    </row>
    <row r="1054" spans="2:50" x14ac:dyDescent="0.35">
      <c r="B1054" t="s">
        <v>407</v>
      </c>
      <c r="C1054" s="17">
        <v>1.6040629129155E-2</v>
      </c>
      <c r="D1054" s="17">
        <v>1.8825377254108201E-2</v>
      </c>
      <c r="E1054" s="17">
        <v>1.3500712234764E-2</v>
      </c>
      <c r="F1054" s="17"/>
      <c r="G1054" s="17">
        <v>3.6966596165841199E-2</v>
      </c>
      <c r="H1054" s="17">
        <v>1.48690367396402E-2</v>
      </c>
      <c r="I1054" s="17">
        <v>3.6430917157987401E-2</v>
      </c>
      <c r="J1054" s="17">
        <v>1.33359510976173E-2</v>
      </c>
      <c r="K1054" s="17">
        <v>0</v>
      </c>
      <c r="L1054" s="17">
        <v>6.0941057435320804E-3</v>
      </c>
      <c r="M1054" s="17"/>
      <c r="N1054" s="17">
        <v>9.5494323499002304E-3</v>
      </c>
      <c r="O1054" s="17">
        <v>1.7811101179485402E-2</v>
      </c>
      <c r="P1054" s="17">
        <v>1.31851655485574E-2</v>
      </c>
      <c r="Q1054" s="17">
        <v>2.3882694449556999E-2</v>
      </c>
      <c r="R1054" s="17"/>
      <c r="S1054" s="17">
        <v>2.74656209574063E-2</v>
      </c>
      <c r="T1054" s="17">
        <v>1.1032758326646699E-2</v>
      </c>
      <c r="U1054" s="17">
        <v>1.7771678589694698E-2</v>
      </c>
      <c r="V1054" s="17">
        <v>6.2149013792982101E-3</v>
      </c>
      <c r="W1054" s="17">
        <v>8.9668522432601299E-3</v>
      </c>
      <c r="X1054" s="17">
        <v>3.7451402740631801E-2</v>
      </c>
      <c r="Y1054" s="17">
        <v>8.3959212146083994E-3</v>
      </c>
      <c r="Z1054" s="17">
        <v>1.3373315389805299E-2</v>
      </c>
      <c r="AA1054" s="17">
        <v>9.6618456659334599E-3</v>
      </c>
      <c r="AB1054" s="17" t="s">
        <v>74</v>
      </c>
      <c r="AC1054" s="17" t="s">
        <v>74</v>
      </c>
      <c r="AD1054" s="17" t="s">
        <v>74</v>
      </c>
      <c r="AE1054" s="17"/>
      <c r="AF1054" s="17">
        <v>1.8615480994383701E-2</v>
      </c>
      <c r="AG1054" s="17">
        <v>1.1291929306760399E-2</v>
      </c>
      <c r="AH1054" s="17">
        <v>3.3889615076347399E-2</v>
      </c>
      <c r="AI1054" s="17"/>
      <c r="AJ1054" s="17">
        <v>1.34779237001178E-2</v>
      </c>
      <c r="AK1054" s="17">
        <v>2.15807935714676E-2</v>
      </c>
      <c r="AL1054" s="17">
        <v>1.1241411970454101E-2</v>
      </c>
      <c r="AM1054" s="17">
        <v>0</v>
      </c>
      <c r="AN1054" s="17">
        <v>2.2667477720911801E-2</v>
      </c>
      <c r="AO1054" s="17"/>
      <c r="AP1054" s="17">
        <v>1.9628031405494399E-2</v>
      </c>
      <c r="AQ1054" s="17">
        <v>1.50392046257945E-2</v>
      </c>
      <c r="AR1054" s="17">
        <v>3.5861482797695E-2</v>
      </c>
      <c r="AS1054" s="17"/>
      <c r="AT1054" s="17">
        <v>1.06196386765431E-2</v>
      </c>
      <c r="AU1054" s="17">
        <v>2.5065532974411001E-2</v>
      </c>
      <c r="AV1054" s="17"/>
      <c r="AW1054" s="17">
        <v>1.9440116884668401E-2</v>
      </c>
      <c r="AX1054" s="17">
        <v>1.49628015896234E-2</v>
      </c>
    </row>
    <row r="1055" spans="2:50" x14ac:dyDescent="0.35">
      <c r="B1055" t="s">
        <v>70</v>
      </c>
      <c r="C1055" s="17">
        <v>0.14955248849503</v>
      </c>
      <c r="D1055" s="17">
        <v>0.14304579212506399</v>
      </c>
      <c r="E1055" s="17">
        <v>0.15620445274465</v>
      </c>
      <c r="F1055" s="17"/>
      <c r="G1055" s="17">
        <v>6.3509580813920594E-2</v>
      </c>
      <c r="H1055" s="17">
        <v>0.110581705491135</v>
      </c>
      <c r="I1055" s="17">
        <v>9.6270615997694403E-2</v>
      </c>
      <c r="J1055" s="17">
        <v>0.165960988275726</v>
      </c>
      <c r="K1055" s="17">
        <v>0.23323401971959101</v>
      </c>
      <c r="L1055" s="17">
        <v>0.18489577644353999</v>
      </c>
      <c r="M1055" s="17"/>
      <c r="N1055" s="17">
        <v>0.15833346439382001</v>
      </c>
      <c r="O1055" s="17">
        <v>0.16067080836860401</v>
      </c>
      <c r="P1055" s="17">
        <v>0.123616211740847</v>
      </c>
      <c r="Q1055" s="17">
        <v>0.14486783803044401</v>
      </c>
      <c r="R1055" s="17"/>
      <c r="S1055" s="17">
        <v>0.13792744517393299</v>
      </c>
      <c r="T1055" s="17">
        <v>0.174846268234847</v>
      </c>
      <c r="U1055" s="17">
        <v>0.19317335223156201</v>
      </c>
      <c r="V1055" s="17">
        <v>0.17733084456503101</v>
      </c>
      <c r="W1055" s="17">
        <v>8.8968592931454801E-2</v>
      </c>
      <c r="X1055" s="17">
        <v>9.9791123846271701E-2</v>
      </c>
      <c r="Y1055" s="17">
        <v>0.215003039429363</v>
      </c>
      <c r="Z1055" s="17">
        <v>0.12131961533350299</v>
      </c>
      <c r="AA1055" s="17">
        <v>0.115659999350534</v>
      </c>
      <c r="AB1055" s="17" t="s">
        <v>74</v>
      </c>
      <c r="AC1055" s="17" t="s">
        <v>74</v>
      </c>
      <c r="AD1055" s="17" t="s">
        <v>74</v>
      </c>
      <c r="AE1055" s="17"/>
      <c r="AF1055" s="17">
        <v>0.15727723748063799</v>
      </c>
      <c r="AG1055" s="17">
        <v>0.155826446241498</v>
      </c>
      <c r="AH1055" s="17">
        <v>0.120806401246019</v>
      </c>
      <c r="AI1055" s="17"/>
      <c r="AJ1055" s="17">
        <v>0.12693149145331201</v>
      </c>
      <c r="AK1055" s="17">
        <v>0.13693551257697001</v>
      </c>
      <c r="AL1055" s="17">
        <v>0.17530473439767899</v>
      </c>
      <c r="AM1055" s="17">
        <v>0.24967204639527299</v>
      </c>
      <c r="AN1055" s="17">
        <v>0.17600810150573601</v>
      </c>
      <c r="AO1055" s="17"/>
      <c r="AP1055" s="17">
        <v>0.100426610144006</v>
      </c>
      <c r="AQ1055" s="17">
        <v>0.124144608813219</v>
      </c>
      <c r="AR1055" s="17">
        <v>0.15533247099539399</v>
      </c>
      <c r="AS1055" s="17"/>
      <c r="AT1055" s="17">
        <v>0.13163928838842801</v>
      </c>
      <c r="AU1055" s="17">
        <v>0.187826367137374</v>
      </c>
      <c r="AV1055" s="17"/>
      <c r="AW1055" s="17">
        <v>0.10564421482865299</v>
      </c>
      <c r="AX1055" s="17">
        <v>0.163473864294708</v>
      </c>
    </row>
    <row r="1056" spans="2:50" x14ac:dyDescent="0.35">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row>
    <row r="1057" spans="2:50" x14ac:dyDescent="0.35">
      <c r="B1057" s="6" t="s">
        <v>418</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row>
    <row r="1058" spans="2:50" x14ac:dyDescent="0.35">
      <c r="B1058" s="24" t="s">
        <v>76</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row>
    <row r="1059" spans="2:50" x14ac:dyDescent="0.35">
      <c r="B1059" t="s">
        <v>403</v>
      </c>
      <c r="C1059" s="17">
        <v>0.43545335763093201</v>
      </c>
      <c r="D1059" s="17">
        <v>0.420443362545801</v>
      </c>
      <c r="E1059" s="17">
        <v>0.45114539830217698</v>
      </c>
      <c r="F1059" s="17"/>
      <c r="G1059" s="17">
        <v>0.33623279672904799</v>
      </c>
      <c r="H1059" s="17">
        <v>0.45306399704202599</v>
      </c>
      <c r="I1059" s="17">
        <v>0.453668150195636</v>
      </c>
      <c r="J1059" s="17">
        <v>0.43963163130984301</v>
      </c>
      <c r="K1059" s="17">
        <v>0.46931683602275898</v>
      </c>
      <c r="L1059" s="17">
        <v>0.42824337444655303</v>
      </c>
      <c r="M1059" s="17"/>
      <c r="N1059" s="17">
        <v>0.425611402038924</v>
      </c>
      <c r="O1059" s="17">
        <v>0.38234922660953502</v>
      </c>
      <c r="P1059" s="17">
        <v>0.485631788783496</v>
      </c>
      <c r="Q1059" s="17">
        <v>0.45425500394042201</v>
      </c>
      <c r="R1059" s="17"/>
      <c r="S1059" s="17">
        <v>0.41678718457205399</v>
      </c>
      <c r="T1059" s="17">
        <v>0.45350774334940203</v>
      </c>
      <c r="U1059" s="17">
        <v>0.35662507075849698</v>
      </c>
      <c r="V1059" s="17">
        <v>0.39387048935135499</v>
      </c>
      <c r="W1059" s="17">
        <v>0.38723410520742702</v>
      </c>
      <c r="X1059" s="17">
        <v>0.521829740093806</v>
      </c>
      <c r="Y1059" s="17">
        <v>0.43788429529619199</v>
      </c>
      <c r="Z1059" s="17">
        <v>0.46648589876565699</v>
      </c>
      <c r="AA1059" s="17">
        <v>0.48131496853386002</v>
      </c>
      <c r="AB1059" s="17" t="s">
        <v>74</v>
      </c>
      <c r="AC1059" s="17" t="s">
        <v>74</v>
      </c>
      <c r="AD1059" s="17" t="s">
        <v>74</v>
      </c>
      <c r="AE1059" s="17"/>
      <c r="AF1059" s="17">
        <v>0.44867525207208098</v>
      </c>
      <c r="AG1059" s="17">
        <v>0.40835866862756998</v>
      </c>
      <c r="AH1059" s="17">
        <v>0.45370132034166399</v>
      </c>
      <c r="AI1059" s="17"/>
      <c r="AJ1059" s="17">
        <v>0.49813889087625801</v>
      </c>
      <c r="AK1059" s="17">
        <v>0.40494754699116697</v>
      </c>
      <c r="AL1059" s="17">
        <v>0.315310878537581</v>
      </c>
      <c r="AM1059" s="17">
        <v>0.36666955189591599</v>
      </c>
      <c r="AN1059" s="17">
        <v>0.38775371815310999</v>
      </c>
      <c r="AO1059" s="17"/>
      <c r="AP1059" s="17">
        <v>0.49600418596777401</v>
      </c>
      <c r="AQ1059" s="17">
        <v>0.40862237074020502</v>
      </c>
      <c r="AR1059" s="17">
        <v>0.39540013816303499</v>
      </c>
      <c r="AS1059" s="17"/>
      <c r="AT1059" s="17">
        <v>0.46361757698147799</v>
      </c>
      <c r="AU1059" s="17">
        <v>0.37868098687228502</v>
      </c>
      <c r="AV1059" s="17"/>
      <c r="AW1059" s="17">
        <v>0.45666851357444999</v>
      </c>
      <c r="AX1059" s="17">
        <v>0.42872696795816601</v>
      </c>
    </row>
    <row r="1060" spans="2:50" x14ac:dyDescent="0.35">
      <c r="B1060" t="s">
        <v>404</v>
      </c>
      <c r="C1060" s="17">
        <v>0.278938256673399</v>
      </c>
      <c r="D1060" s="17">
        <v>0.29138874854979702</v>
      </c>
      <c r="E1060" s="17">
        <v>0.26686326116572201</v>
      </c>
      <c r="F1060" s="17"/>
      <c r="G1060" s="17">
        <v>0.37421755514536598</v>
      </c>
      <c r="H1060" s="17">
        <v>0.28401839578559501</v>
      </c>
      <c r="I1060" s="17">
        <v>0.25592767456724203</v>
      </c>
      <c r="J1060" s="17">
        <v>0.29550371578766699</v>
      </c>
      <c r="K1060" s="17">
        <v>0.22136377479177399</v>
      </c>
      <c r="L1060" s="17">
        <v>0.276098170385492</v>
      </c>
      <c r="M1060" s="17"/>
      <c r="N1060" s="17">
        <v>0.32817170565943599</v>
      </c>
      <c r="O1060" s="17">
        <v>0.27853808512370398</v>
      </c>
      <c r="P1060" s="17">
        <v>0.27613515308064801</v>
      </c>
      <c r="Q1060" s="17">
        <v>0.23218619621019501</v>
      </c>
      <c r="R1060" s="17"/>
      <c r="S1060" s="17">
        <v>0.26368679543211698</v>
      </c>
      <c r="T1060" s="17">
        <v>0.26571043117041798</v>
      </c>
      <c r="U1060" s="17">
        <v>0.27958335562311099</v>
      </c>
      <c r="V1060" s="17">
        <v>0.33105229017971199</v>
      </c>
      <c r="W1060" s="17">
        <v>0.34860271805925502</v>
      </c>
      <c r="X1060" s="17">
        <v>0.26910543403845599</v>
      </c>
      <c r="Y1060" s="17">
        <v>0.27525035003760301</v>
      </c>
      <c r="Z1060" s="17">
        <v>0.208599930218413</v>
      </c>
      <c r="AA1060" s="17">
        <v>0.260000875056286</v>
      </c>
      <c r="AB1060" s="17" t="s">
        <v>74</v>
      </c>
      <c r="AC1060" s="17" t="s">
        <v>74</v>
      </c>
      <c r="AD1060" s="17" t="s">
        <v>74</v>
      </c>
      <c r="AE1060" s="17"/>
      <c r="AF1060" s="17">
        <v>0.27819896667261201</v>
      </c>
      <c r="AG1060" s="17">
        <v>0.291145547379275</v>
      </c>
      <c r="AH1060" s="17">
        <v>0.21579076438786901</v>
      </c>
      <c r="AI1060" s="17"/>
      <c r="AJ1060" s="17">
        <v>0.25204479545073599</v>
      </c>
      <c r="AK1060" s="17">
        <v>0.315730319132633</v>
      </c>
      <c r="AL1060" s="17">
        <v>0.35436846032387898</v>
      </c>
      <c r="AM1060" s="17">
        <v>0.240159740871871</v>
      </c>
      <c r="AN1060" s="17">
        <v>0.26848512020452198</v>
      </c>
      <c r="AO1060" s="17"/>
      <c r="AP1060" s="17">
        <v>0.26074363569028403</v>
      </c>
      <c r="AQ1060" s="17">
        <v>0.31895050464171298</v>
      </c>
      <c r="AR1060" s="17">
        <v>0.327169923003302</v>
      </c>
      <c r="AS1060" s="17"/>
      <c r="AT1060" s="17">
        <v>0.27273890360978797</v>
      </c>
      <c r="AU1060" s="17">
        <v>0.29067031150240902</v>
      </c>
      <c r="AV1060" s="17"/>
      <c r="AW1060" s="17">
        <v>0.335342478399352</v>
      </c>
      <c r="AX1060" s="17">
        <v>0.26105496722089899</v>
      </c>
    </row>
    <row r="1061" spans="2:50" x14ac:dyDescent="0.35">
      <c r="B1061" t="s">
        <v>405</v>
      </c>
      <c r="C1061" s="17">
        <v>4.95990574701064E-2</v>
      </c>
      <c r="D1061" s="17">
        <v>7.2668989842617396E-2</v>
      </c>
      <c r="E1061" s="17">
        <v>2.59165431618926E-2</v>
      </c>
      <c r="F1061" s="17"/>
      <c r="G1061" s="17">
        <v>5.7151324453527302E-2</v>
      </c>
      <c r="H1061" s="17">
        <v>3.31971115606777E-2</v>
      </c>
      <c r="I1061" s="17">
        <v>6.9172403832118506E-2</v>
      </c>
      <c r="J1061" s="17">
        <v>2.9233352751131099E-2</v>
      </c>
      <c r="K1061" s="17">
        <v>5.9570878129680399E-2</v>
      </c>
      <c r="L1061" s="17">
        <v>5.2203313152707403E-2</v>
      </c>
      <c r="M1061" s="17"/>
      <c r="N1061" s="17">
        <v>3.8234108916862901E-2</v>
      </c>
      <c r="O1061" s="17">
        <v>6.20516494469628E-2</v>
      </c>
      <c r="P1061" s="17">
        <v>3.5797798073037297E-2</v>
      </c>
      <c r="Q1061" s="17">
        <v>6.1617510053964E-2</v>
      </c>
      <c r="R1061" s="17"/>
      <c r="S1061" s="17">
        <v>6.8321399573583394E-2</v>
      </c>
      <c r="T1061" s="17">
        <v>6.0000957464676201E-2</v>
      </c>
      <c r="U1061" s="17">
        <v>7.1554627110277005E-2</v>
      </c>
      <c r="V1061" s="17">
        <v>5.4016889632411601E-2</v>
      </c>
      <c r="W1061" s="17">
        <v>8.0088304695391396E-2</v>
      </c>
      <c r="X1061" s="17">
        <v>0</v>
      </c>
      <c r="Y1061" s="17">
        <v>3.0080377035709101E-2</v>
      </c>
      <c r="Z1061" s="17">
        <v>4.3295138559382398E-2</v>
      </c>
      <c r="AA1061" s="17">
        <v>2.9955001046960202E-2</v>
      </c>
      <c r="AB1061" s="17" t="s">
        <v>74</v>
      </c>
      <c r="AC1061" s="17" t="s">
        <v>74</v>
      </c>
      <c r="AD1061" s="17" t="s">
        <v>74</v>
      </c>
      <c r="AE1061" s="17"/>
      <c r="AF1061" s="17">
        <v>3.8814447396030398E-2</v>
      </c>
      <c r="AG1061" s="17">
        <v>6.6481065228230399E-2</v>
      </c>
      <c r="AH1061" s="17">
        <v>4.1874325096330697E-2</v>
      </c>
      <c r="AI1061" s="17"/>
      <c r="AJ1061" s="17">
        <v>5.4951953315603E-2</v>
      </c>
      <c r="AK1061" s="17">
        <v>5.0334447780100197E-2</v>
      </c>
      <c r="AL1061" s="17">
        <v>8.0316389418601197E-2</v>
      </c>
      <c r="AM1061" s="17">
        <v>0</v>
      </c>
      <c r="AN1061" s="17">
        <v>3.6954373672323897E-2</v>
      </c>
      <c r="AO1061" s="17"/>
      <c r="AP1061" s="17">
        <v>3.9218860451908998E-2</v>
      </c>
      <c r="AQ1061" s="17">
        <v>5.0144062626500903E-2</v>
      </c>
      <c r="AR1061" s="17">
        <v>5.2253420088390401E-2</v>
      </c>
      <c r="AS1061" s="17"/>
      <c r="AT1061" s="17">
        <v>5.2681908090781597E-2</v>
      </c>
      <c r="AU1061" s="17">
        <v>4.33945832268385E-2</v>
      </c>
      <c r="AV1061" s="17"/>
      <c r="AW1061" s="17">
        <v>4.56969512056409E-2</v>
      </c>
      <c r="AX1061" s="17">
        <v>5.0836243157037803E-2</v>
      </c>
    </row>
    <row r="1062" spans="2:50" x14ac:dyDescent="0.35">
      <c r="B1062" t="s">
        <v>406</v>
      </c>
      <c r="C1062" s="17">
        <v>7.2283444648884601E-2</v>
      </c>
      <c r="D1062" s="17">
        <v>6.5573792607950404E-2</v>
      </c>
      <c r="E1062" s="17">
        <v>7.8828653428616793E-2</v>
      </c>
      <c r="F1062" s="17"/>
      <c r="G1062" s="17">
        <v>0.151429869118022</v>
      </c>
      <c r="H1062" s="17">
        <v>0.114113703376843</v>
      </c>
      <c r="I1062" s="17">
        <v>8.6668612882886201E-2</v>
      </c>
      <c r="J1062" s="17">
        <v>5.0349761984259098E-2</v>
      </c>
      <c r="K1062" s="17">
        <v>2.8800100321867E-2</v>
      </c>
      <c r="L1062" s="17">
        <v>4.1765968670654498E-2</v>
      </c>
      <c r="M1062" s="17"/>
      <c r="N1062" s="17">
        <v>5.5746827356792497E-2</v>
      </c>
      <c r="O1062" s="17">
        <v>9.1080017339573605E-2</v>
      </c>
      <c r="P1062" s="17">
        <v>7.0834455716750205E-2</v>
      </c>
      <c r="Q1062" s="17">
        <v>7.2730249021247501E-2</v>
      </c>
      <c r="R1062" s="17"/>
      <c r="S1062" s="17">
        <v>8.7406587732553997E-2</v>
      </c>
      <c r="T1062" s="17">
        <v>5.0891387214399002E-2</v>
      </c>
      <c r="U1062" s="17">
        <v>5.8501954846163801E-2</v>
      </c>
      <c r="V1062" s="17">
        <v>2.48983550929711E-2</v>
      </c>
      <c r="W1062" s="17">
        <v>5.4994533870323797E-2</v>
      </c>
      <c r="X1062" s="17">
        <v>9.2932710974823696E-2</v>
      </c>
      <c r="Y1062" s="17">
        <v>6.4392395317758602E-2</v>
      </c>
      <c r="Z1062" s="17">
        <v>0.130326537392008</v>
      </c>
      <c r="AA1062" s="17">
        <v>0.110845414950949</v>
      </c>
      <c r="AB1062" s="17" t="s">
        <v>74</v>
      </c>
      <c r="AC1062" s="17" t="s">
        <v>74</v>
      </c>
      <c r="AD1062" s="17" t="s">
        <v>74</v>
      </c>
      <c r="AE1062" s="17"/>
      <c r="AF1062" s="17">
        <v>5.1764551158974902E-2</v>
      </c>
      <c r="AG1062" s="17">
        <v>7.4527824710604706E-2</v>
      </c>
      <c r="AH1062" s="17">
        <v>0.14015923535663799</v>
      </c>
      <c r="AI1062" s="17"/>
      <c r="AJ1062" s="17">
        <v>5.2810453121477599E-2</v>
      </c>
      <c r="AK1062" s="17">
        <v>8.8550524652378407E-2</v>
      </c>
      <c r="AL1062" s="17">
        <v>2.68676947166126E-2</v>
      </c>
      <c r="AM1062" s="17">
        <v>8.8317536224360393E-2</v>
      </c>
      <c r="AN1062" s="17">
        <v>0.117636857784692</v>
      </c>
      <c r="AO1062" s="17"/>
      <c r="AP1062" s="17">
        <v>8.9176039290588593E-2</v>
      </c>
      <c r="AQ1062" s="17">
        <v>9.3070300019348906E-2</v>
      </c>
      <c r="AR1062" s="17">
        <v>4.0500630366606401E-2</v>
      </c>
      <c r="AS1062" s="17"/>
      <c r="AT1062" s="17">
        <v>6.3397721942402493E-2</v>
      </c>
      <c r="AU1062" s="17">
        <v>9.1259294853151804E-2</v>
      </c>
      <c r="AV1062" s="17"/>
      <c r="AW1062" s="17">
        <v>4.91424030807169E-2</v>
      </c>
      <c r="AX1062" s="17">
        <v>7.9620447659165594E-2</v>
      </c>
    </row>
    <row r="1063" spans="2:50" x14ac:dyDescent="0.35">
      <c r="B1063" t="s">
        <v>407</v>
      </c>
      <c r="C1063" s="17">
        <v>1.5355100376837899E-2</v>
      </c>
      <c r="D1063" s="17">
        <v>1.7486734482248599E-2</v>
      </c>
      <c r="E1063" s="17">
        <v>1.3422676045735601E-2</v>
      </c>
      <c r="F1063" s="17"/>
      <c r="G1063" s="17">
        <v>2.63593537150025E-2</v>
      </c>
      <c r="H1063" s="17">
        <v>9.4886768137279007E-3</v>
      </c>
      <c r="I1063" s="17">
        <v>3.8457402962142097E-2</v>
      </c>
      <c r="J1063" s="17">
        <v>1.38045869797993E-2</v>
      </c>
      <c r="K1063" s="17">
        <v>0</v>
      </c>
      <c r="L1063" s="17">
        <v>1.00679262626342E-2</v>
      </c>
      <c r="M1063" s="17"/>
      <c r="N1063" s="17">
        <v>1.6896565437961902E-2</v>
      </c>
      <c r="O1063" s="17">
        <v>1.3512394360059099E-2</v>
      </c>
      <c r="P1063" s="17">
        <v>7.4499491700173604E-3</v>
      </c>
      <c r="Q1063" s="17">
        <v>2.2721421633395699E-2</v>
      </c>
      <c r="R1063" s="17"/>
      <c r="S1063" s="17">
        <v>1.9434004829418601E-2</v>
      </c>
      <c r="T1063" s="17">
        <v>1.7464838916283702E-2</v>
      </c>
      <c r="U1063" s="17">
        <v>1.04868903433122E-2</v>
      </c>
      <c r="V1063" s="17">
        <v>2.2119221666281799E-2</v>
      </c>
      <c r="W1063" s="17">
        <v>2.0185968814783101E-2</v>
      </c>
      <c r="X1063" s="17">
        <v>1.8243833012854399E-2</v>
      </c>
      <c r="Y1063" s="17">
        <v>0</v>
      </c>
      <c r="Z1063" s="17">
        <v>1.3373315389805299E-2</v>
      </c>
      <c r="AA1063" s="17">
        <v>1.2689710118869799E-2</v>
      </c>
      <c r="AB1063" s="17" t="s">
        <v>74</v>
      </c>
      <c r="AC1063" s="17" t="s">
        <v>74</v>
      </c>
      <c r="AD1063" s="17" t="s">
        <v>74</v>
      </c>
      <c r="AE1063" s="17"/>
      <c r="AF1063" s="17">
        <v>2.3219222646652701E-2</v>
      </c>
      <c r="AG1063" s="17">
        <v>7.9209561952396194E-3</v>
      </c>
      <c r="AH1063" s="17">
        <v>1.51279385405662E-2</v>
      </c>
      <c r="AI1063" s="17"/>
      <c r="AJ1063" s="17">
        <v>1.53198578841581E-2</v>
      </c>
      <c r="AK1063" s="17">
        <v>8.6109194909360798E-3</v>
      </c>
      <c r="AL1063" s="17">
        <v>3.1472512653071397E-2</v>
      </c>
      <c r="AM1063" s="17">
        <v>0</v>
      </c>
      <c r="AN1063" s="17">
        <v>1.9450871695285501E-2</v>
      </c>
      <c r="AO1063" s="17"/>
      <c r="AP1063" s="17">
        <v>1.44826247461895E-2</v>
      </c>
      <c r="AQ1063" s="17">
        <v>2.2618186986194302E-3</v>
      </c>
      <c r="AR1063" s="17">
        <v>5.59338038239112E-2</v>
      </c>
      <c r="AS1063" s="17"/>
      <c r="AT1063" s="17">
        <v>1.05057762404811E-2</v>
      </c>
      <c r="AU1063" s="17">
        <v>2.3179312729331401E-2</v>
      </c>
      <c r="AV1063" s="17"/>
      <c r="AW1063" s="17">
        <v>1.13541461061575E-2</v>
      </c>
      <c r="AX1063" s="17">
        <v>1.6623626404134801E-2</v>
      </c>
    </row>
    <row r="1064" spans="2:50" x14ac:dyDescent="0.35">
      <c r="B1064" t="s">
        <v>70</v>
      </c>
      <c r="C1064" s="17">
        <v>0.14837078319984001</v>
      </c>
      <c r="D1064" s="17">
        <v>0.13243837197158601</v>
      </c>
      <c r="E1064" s="17">
        <v>0.163823467895856</v>
      </c>
      <c r="F1064" s="17"/>
      <c r="G1064" s="17">
        <v>5.4609100839033503E-2</v>
      </c>
      <c r="H1064" s="17">
        <v>0.10611811542113</v>
      </c>
      <c r="I1064" s="17">
        <v>9.6105755559975595E-2</v>
      </c>
      <c r="J1064" s="17">
        <v>0.1714769511873</v>
      </c>
      <c r="K1064" s="17">
        <v>0.22094841073391899</v>
      </c>
      <c r="L1064" s="17">
        <v>0.19162124708195899</v>
      </c>
      <c r="M1064" s="17"/>
      <c r="N1064" s="17">
        <v>0.13533939059002301</v>
      </c>
      <c r="O1064" s="17">
        <v>0.172468627120166</v>
      </c>
      <c r="P1064" s="17">
        <v>0.124150855176051</v>
      </c>
      <c r="Q1064" s="17">
        <v>0.156489619140776</v>
      </c>
      <c r="R1064" s="17"/>
      <c r="S1064" s="17">
        <v>0.144364027860273</v>
      </c>
      <c r="T1064" s="17">
        <v>0.15242464188482099</v>
      </c>
      <c r="U1064" s="17">
        <v>0.22324810131864001</v>
      </c>
      <c r="V1064" s="17">
        <v>0.17404275407726899</v>
      </c>
      <c r="W1064" s="17">
        <v>0.10889436935282</v>
      </c>
      <c r="X1064" s="17">
        <v>9.7888281880059005E-2</v>
      </c>
      <c r="Y1064" s="17">
        <v>0.19239258231273701</v>
      </c>
      <c r="Z1064" s="17">
        <v>0.13791917967473499</v>
      </c>
      <c r="AA1064" s="17">
        <v>0.105194030293075</v>
      </c>
      <c r="AB1064" s="17" t="s">
        <v>74</v>
      </c>
      <c r="AC1064" s="17" t="s">
        <v>74</v>
      </c>
      <c r="AD1064" s="17" t="s">
        <v>74</v>
      </c>
      <c r="AE1064" s="17"/>
      <c r="AF1064" s="17">
        <v>0.15932756005364901</v>
      </c>
      <c r="AG1064" s="17">
        <v>0.15156593785908101</v>
      </c>
      <c r="AH1064" s="17">
        <v>0.133346416276932</v>
      </c>
      <c r="AI1064" s="17"/>
      <c r="AJ1064" s="17">
        <v>0.12673404935176699</v>
      </c>
      <c r="AK1064" s="17">
        <v>0.131826241952785</v>
      </c>
      <c r="AL1064" s="17">
        <v>0.19166406435025399</v>
      </c>
      <c r="AM1064" s="17">
        <v>0.30485317100785297</v>
      </c>
      <c r="AN1064" s="17">
        <v>0.16971905849006599</v>
      </c>
      <c r="AO1064" s="17"/>
      <c r="AP1064" s="17">
        <v>0.100374653853254</v>
      </c>
      <c r="AQ1064" s="17">
        <v>0.126950943273613</v>
      </c>
      <c r="AR1064" s="17">
        <v>0.128742084554754</v>
      </c>
      <c r="AS1064" s="17"/>
      <c r="AT1064" s="17">
        <v>0.13705811313506899</v>
      </c>
      <c r="AU1064" s="17">
        <v>0.17281551081598501</v>
      </c>
      <c r="AV1064" s="17"/>
      <c r="AW1064" s="17">
        <v>0.101795507633682</v>
      </c>
      <c r="AX1064" s="17">
        <v>0.16313774760059699</v>
      </c>
    </row>
    <row r="1065" spans="2:50" x14ac:dyDescent="0.3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row>
    <row r="1066" spans="2:50" x14ac:dyDescent="0.35">
      <c r="B1066" s="6" t="s">
        <v>430</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row>
    <row r="1067" spans="2:50" x14ac:dyDescent="0.35">
      <c r="B1067" s="24" t="s">
        <v>76</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row>
    <row r="1068" spans="2:50" x14ac:dyDescent="0.35">
      <c r="B1068" t="s">
        <v>424</v>
      </c>
      <c r="C1068" s="17">
        <v>0.27369670616823299</v>
      </c>
      <c r="D1068" s="17">
        <v>0.25905618704623701</v>
      </c>
      <c r="E1068" s="17">
        <v>0.28458788725872303</v>
      </c>
      <c r="F1068" s="17"/>
      <c r="G1068" s="17">
        <v>0.26995653274957998</v>
      </c>
      <c r="H1068" s="17">
        <v>0.304298428258375</v>
      </c>
      <c r="I1068" s="17">
        <v>0.27293178828696801</v>
      </c>
      <c r="J1068" s="17">
        <v>0.32863832201509702</v>
      </c>
      <c r="K1068" s="17">
        <v>0.20708539430875</v>
      </c>
      <c r="L1068" s="17">
        <v>0.259722942263858</v>
      </c>
      <c r="M1068" s="17"/>
      <c r="N1068" s="17">
        <v>0.301277919701465</v>
      </c>
      <c r="O1068" s="17">
        <v>0.31549829896547898</v>
      </c>
      <c r="P1068" s="17">
        <v>0.25764154697205799</v>
      </c>
      <c r="Q1068" s="17">
        <v>0.21413645138043699</v>
      </c>
      <c r="R1068" s="17"/>
      <c r="S1068" s="17">
        <v>0.26797801478578398</v>
      </c>
      <c r="T1068" s="17">
        <v>0.31358732401635597</v>
      </c>
      <c r="U1068" s="17">
        <v>0.29559473908795603</v>
      </c>
      <c r="V1068" s="17">
        <v>0.260728746993173</v>
      </c>
      <c r="W1068" s="17">
        <v>0.31550421957077401</v>
      </c>
      <c r="X1068" s="17">
        <v>0.20159990149419599</v>
      </c>
      <c r="Y1068" s="17">
        <v>0.26485856157813398</v>
      </c>
      <c r="Z1068" s="17">
        <v>0.24512610078086799</v>
      </c>
      <c r="AA1068" s="17">
        <v>0.27231963447014401</v>
      </c>
      <c r="AB1068" s="17" t="s">
        <v>74</v>
      </c>
      <c r="AC1068" s="17" t="s">
        <v>74</v>
      </c>
      <c r="AD1068" s="17" t="s">
        <v>74</v>
      </c>
      <c r="AE1068" s="17"/>
      <c r="AF1068" s="17">
        <v>0.251528504323485</v>
      </c>
      <c r="AG1068" s="17">
        <v>0.30848518659172702</v>
      </c>
      <c r="AH1068" s="17">
        <v>0.22104537009522701</v>
      </c>
      <c r="AI1068" s="17"/>
      <c r="AJ1068" s="17">
        <v>0.25105244966607398</v>
      </c>
      <c r="AK1068" s="17">
        <v>0.34386099296686301</v>
      </c>
      <c r="AL1068" s="17">
        <v>0.26192630677991302</v>
      </c>
      <c r="AM1068" s="17">
        <v>0.218454459015305</v>
      </c>
      <c r="AN1068" s="17">
        <v>0.22767238295023101</v>
      </c>
      <c r="AO1068" s="17"/>
      <c r="AP1068" s="17">
        <v>0.25541961327093798</v>
      </c>
      <c r="AQ1068" s="17">
        <v>0.33507141863612999</v>
      </c>
      <c r="AR1068" s="17">
        <v>0.31419056504151999</v>
      </c>
      <c r="AS1068" s="17"/>
      <c r="AT1068" s="17">
        <v>0.26989208578019702</v>
      </c>
      <c r="AU1068" s="17">
        <v>0.28038698697591202</v>
      </c>
      <c r="AV1068" s="17"/>
      <c r="AW1068" s="17">
        <v>0.28160646320780802</v>
      </c>
      <c r="AX1068" s="17">
        <v>0.27118887128798302</v>
      </c>
    </row>
    <row r="1069" spans="2:50" x14ac:dyDescent="0.35">
      <c r="B1069" t="s">
        <v>425</v>
      </c>
      <c r="C1069" s="17">
        <v>0.27940513170123599</v>
      </c>
      <c r="D1069" s="17">
        <v>0.26481084498584601</v>
      </c>
      <c r="E1069" s="17">
        <v>0.29411033424523397</v>
      </c>
      <c r="F1069" s="17"/>
      <c r="G1069" s="17">
        <v>0.39519727526473197</v>
      </c>
      <c r="H1069" s="17">
        <v>0.25317352330916298</v>
      </c>
      <c r="I1069" s="17">
        <v>0.30316247486839198</v>
      </c>
      <c r="J1069" s="17">
        <v>0.26389687630608999</v>
      </c>
      <c r="K1069" s="17">
        <v>0.227238856175388</v>
      </c>
      <c r="L1069" s="17">
        <v>0.27662501661180999</v>
      </c>
      <c r="M1069" s="17"/>
      <c r="N1069" s="17">
        <v>0.28200465456009</v>
      </c>
      <c r="O1069" s="17">
        <v>0.35585023710417601</v>
      </c>
      <c r="P1069" s="17">
        <v>0.24572989410816401</v>
      </c>
      <c r="Q1069" s="17">
        <v>0.230293225741936</v>
      </c>
      <c r="R1069" s="17"/>
      <c r="S1069" s="17">
        <v>0.25435502547938899</v>
      </c>
      <c r="T1069" s="17">
        <v>0.28003347953773999</v>
      </c>
      <c r="U1069" s="17">
        <v>0.25161772519382303</v>
      </c>
      <c r="V1069" s="17">
        <v>0.24424369307347699</v>
      </c>
      <c r="W1069" s="17">
        <v>0.25201573359766</v>
      </c>
      <c r="X1069" s="17">
        <v>0.22983380617629801</v>
      </c>
      <c r="Y1069" s="17">
        <v>0.40316086123556399</v>
      </c>
      <c r="Z1069" s="17">
        <v>0.34263551773002698</v>
      </c>
      <c r="AA1069" s="17">
        <v>0.30157908664343003</v>
      </c>
      <c r="AB1069" s="17" t="s">
        <v>74</v>
      </c>
      <c r="AC1069" s="17" t="s">
        <v>74</v>
      </c>
      <c r="AD1069" s="17" t="s">
        <v>74</v>
      </c>
      <c r="AE1069" s="17"/>
      <c r="AF1069" s="17">
        <v>0.23635353363268699</v>
      </c>
      <c r="AG1069" s="17">
        <v>0.29208567892538301</v>
      </c>
      <c r="AH1069" s="17">
        <v>0.31041659650172998</v>
      </c>
      <c r="AI1069" s="17"/>
      <c r="AJ1069" s="17">
        <v>0.27746527982847802</v>
      </c>
      <c r="AK1069" s="17">
        <v>0.27599677604385903</v>
      </c>
      <c r="AL1069" s="17">
        <v>0.26685121277914498</v>
      </c>
      <c r="AM1069" s="17">
        <v>0</v>
      </c>
      <c r="AN1069" s="17">
        <v>0.303999364735627</v>
      </c>
      <c r="AO1069" s="17"/>
      <c r="AP1069" s="17">
        <v>0.24201451127721299</v>
      </c>
      <c r="AQ1069" s="17">
        <v>0.28517291635146802</v>
      </c>
      <c r="AR1069" s="17">
        <v>0.33324631731959398</v>
      </c>
      <c r="AS1069" s="17"/>
      <c r="AT1069" s="17">
        <v>0.26406783699822101</v>
      </c>
      <c r="AU1069" s="17">
        <v>0.31294360060329202</v>
      </c>
      <c r="AV1069" s="17"/>
      <c r="AW1069" s="17">
        <v>0.269052257955056</v>
      </c>
      <c r="AX1069" s="17">
        <v>0.28268757106841103</v>
      </c>
    </row>
    <row r="1070" spans="2:50" x14ac:dyDescent="0.35">
      <c r="B1070" t="s">
        <v>426</v>
      </c>
      <c r="C1070" s="17">
        <v>0.22066031571669101</v>
      </c>
      <c r="D1070" s="17">
        <v>0.23992383549191901</v>
      </c>
      <c r="E1070" s="17">
        <v>0.20351114904179299</v>
      </c>
      <c r="F1070" s="17"/>
      <c r="G1070" s="17">
        <v>0.147528608634859</v>
      </c>
      <c r="H1070" s="17">
        <v>0.21372524339873999</v>
      </c>
      <c r="I1070" s="17">
        <v>0.1815782885161</v>
      </c>
      <c r="J1070" s="17">
        <v>0.22884577493122801</v>
      </c>
      <c r="K1070" s="17">
        <v>0.309076536852122</v>
      </c>
      <c r="L1070" s="17">
        <v>0.21964719836351301</v>
      </c>
      <c r="M1070" s="17"/>
      <c r="N1070" s="17">
        <v>0.19673349339941801</v>
      </c>
      <c r="O1070" s="17">
        <v>0.16863539021271701</v>
      </c>
      <c r="P1070" s="17">
        <v>0.22375016705074199</v>
      </c>
      <c r="Q1070" s="17">
        <v>0.29588236943486101</v>
      </c>
      <c r="R1070" s="17"/>
      <c r="S1070" s="17">
        <v>0.21537752341841901</v>
      </c>
      <c r="T1070" s="17">
        <v>0.173350997855861</v>
      </c>
      <c r="U1070" s="17">
        <v>0.24018343473958201</v>
      </c>
      <c r="V1070" s="17">
        <v>0.260420513329089</v>
      </c>
      <c r="W1070" s="17">
        <v>0.24163084054747799</v>
      </c>
      <c r="X1070" s="17">
        <v>0.32809803616699401</v>
      </c>
      <c r="Y1070" s="17">
        <v>0.146153817730163</v>
      </c>
      <c r="Z1070" s="17">
        <v>0.152903263319002</v>
      </c>
      <c r="AA1070" s="17">
        <v>0.218058139320391</v>
      </c>
      <c r="AB1070" s="17" t="s">
        <v>74</v>
      </c>
      <c r="AC1070" s="17" t="s">
        <v>74</v>
      </c>
      <c r="AD1070" s="17" t="s">
        <v>74</v>
      </c>
      <c r="AE1070" s="17"/>
      <c r="AF1070" s="17">
        <v>0.25140340241117098</v>
      </c>
      <c r="AG1070" s="17">
        <v>0.19041752007978499</v>
      </c>
      <c r="AH1070" s="17">
        <v>0.26682567443264998</v>
      </c>
      <c r="AI1070" s="17"/>
      <c r="AJ1070" s="17">
        <v>0.22914858856811701</v>
      </c>
      <c r="AK1070" s="17">
        <v>0.163852204645723</v>
      </c>
      <c r="AL1070" s="17">
        <v>0.22560481933731</v>
      </c>
      <c r="AM1070" s="17">
        <v>0.49619784543451001</v>
      </c>
      <c r="AN1070" s="17">
        <v>0.25987639306409899</v>
      </c>
      <c r="AO1070" s="17"/>
      <c r="AP1070" s="17">
        <v>0.24979140498640001</v>
      </c>
      <c r="AQ1070" s="17">
        <v>0.18023249550884601</v>
      </c>
      <c r="AR1070" s="17">
        <v>0.1028538569288</v>
      </c>
      <c r="AS1070" s="17"/>
      <c r="AT1070" s="17">
        <v>0.23773534493154999</v>
      </c>
      <c r="AU1070" s="17">
        <v>0.186021104270403</v>
      </c>
      <c r="AV1070" s="17"/>
      <c r="AW1070" s="17">
        <v>0.22732229037137999</v>
      </c>
      <c r="AX1070" s="17">
        <v>0.21854809756298799</v>
      </c>
    </row>
    <row r="1071" spans="2:50" x14ac:dyDescent="0.35">
      <c r="B1071" t="s">
        <v>427</v>
      </c>
      <c r="C1071" s="17">
        <v>8.5457176406323707E-2</v>
      </c>
      <c r="D1071" s="17">
        <v>9.7895111727092796E-2</v>
      </c>
      <c r="E1071" s="17">
        <v>7.41657426889374E-2</v>
      </c>
      <c r="F1071" s="17"/>
      <c r="G1071" s="17">
        <v>8.1032394262742599E-2</v>
      </c>
      <c r="H1071" s="17">
        <v>0.105947941828055</v>
      </c>
      <c r="I1071" s="17">
        <v>0.10574119448196299</v>
      </c>
      <c r="J1071" s="17">
        <v>8.74328663110545E-2</v>
      </c>
      <c r="K1071" s="17">
        <v>5.5281496863301298E-2</v>
      </c>
      <c r="L1071" s="17">
        <v>7.7516783585641402E-2</v>
      </c>
      <c r="M1071" s="17"/>
      <c r="N1071" s="17">
        <v>9.3263709171077902E-2</v>
      </c>
      <c r="O1071" s="17">
        <v>6.0457389049801802E-2</v>
      </c>
      <c r="P1071" s="17">
        <v>0.13107535427303299</v>
      </c>
      <c r="Q1071" s="17">
        <v>6.39656222058477E-2</v>
      </c>
      <c r="R1071" s="17"/>
      <c r="S1071" s="17">
        <v>8.5841832859880604E-2</v>
      </c>
      <c r="T1071" s="17">
        <v>0.105263345140355</v>
      </c>
      <c r="U1071" s="17">
        <v>7.2641184054519595E-2</v>
      </c>
      <c r="V1071" s="17">
        <v>8.5366745757022799E-2</v>
      </c>
      <c r="W1071" s="17">
        <v>9.0356874701557996E-2</v>
      </c>
      <c r="X1071" s="17">
        <v>8.0565050323245097E-2</v>
      </c>
      <c r="Y1071" s="17">
        <v>8.9094080972242695E-2</v>
      </c>
      <c r="Z1071" s="17">
        <v>6.4141893501021105E-2</v>
      </c>
      <c r="AA1071" s="17">
        <v>7.6282861283596307E-2</v>
      </c>
      <c r="AB1071" s="17" t="s">
        <v>74</v>
      </c>
      <c r="AC1071" s="17" t="s">
        <v>74</v>
      </c>
      <c r="AD1071" s="17" t="s">
        <v>74</v>
      </c>
      <c r="AE1071" s="17"/>
      <c r="AF1071" s="17">
        <v>8.9330116698229795E-2</v>
      </c>
      <c r="AG1071" s="17">
        <v>9.4844623224398697E-2</v>
      </c>
      <c r="AH1071" s="17">
        <v>7.0384647752194204E-2</v>
      </c>
      <c r="AI1071" s="17"/>
      <c r="AJ1071" s="17">
        <v>9.5897000234944393E-2</v>
      </c>
      <c r="AK1071" s="17">
        <v>9.3759031815687496E-2</v>
      </c>
      <c r="AL1071" s="17">
        <v>7.6014805023453993E-2</v>
      </c>
      <c r="AM1071" s="17">
        <v>5.30868325374525E-2</v>
      </c>
      <c r="AN1071" s="17">
        <v>6.1125299197527599E-2</v>
      </c>
      <c r="AO1071" s="17"/>
      <c r="AP1071" s="17">
        <v>0.106411137915814</v>
      </c>
      <c r="AQ1071" s="17">
        <v>8.3360393325400198E-2</v>
      </c>
      <c r="AR1071" s="17">
        <v>0.109026148652047</v>
      </c>
      <c r="AS1071" s="17"/>
      <c r="AT1071" s="17">
        <v>9.2454870053035695E-2</v>
      </c>
      <c r="AU1071" s="17">
        <v>6.8826648184171502E-2</v>
      </c>
      <c r="AV1071" s="17"/>
      <c r="AW1071" s="17">
        <v>0.100460170113744</v>
      </c>
      <c r="AX1071" s="17">
        <v>8.0700389220651494E-2</v>
      </c>
    </row>
    <row r="1072" spans="2:50" x14ac:dyDescent="0.35">
      <c r="B1072" t="s">
        <v>428</v>
      </c>
      <c r="C1072" s="17">
        <v>4.6817686445193997E-2</v>
      </c>
      <c r="D1072" s="17">
        <v>4.8042852153488802E-2</v>
      </c>
      <c r="E1072" s="17">
        <v>4.5852729821554097E-2</v>
      </c>
      <c r="F1072" s="17"/>
      <c r="G1072" s="17">
        <v>3.9344291795966997E-2</v>
      </c>
      <c r="H1072" s="17">
        <v>7.5280072582150095E-2</v>
      </c>
      <c r="I1072" s="17">
        <v>6.7504117845629902E-2</v>
      </c>
      <c r="J1072" s="17">
        <v>2.7563646383083701E-2</v>
      </c>
      <c r="K1072" s="17">
        <v>4.1650836705499697E-2</v>
      </c>
      <c r="L1072" s="17">
        <v>3.2337046805364901E-2</v>
      </c>
      <c r="M1072" s="17"/>
      <c r="N1072" s="17">
        <v>4.2786796523738797E-2</v>
      </c>
      <c r="O1072" s="17">
        <v>2.8976155880123401E-2</v>
      </c>
      <c r="P1072" s="17">
        <v>7.5129234047721996E-2</v>
      </c>
      <c r="Q1072" s="17">
        <v>4.53597963077918E-2</v>
      </c>
      <c r="R1072" s="17"/>
      <c r="S1072" s="17">
        <v>7.5270802536328493E-2</v>
      </c>
      <c r="T1072" s="17">
        <v>2.14701258931148E-2</v>
      </c>
      <c r="U1072" s="17">
        <v>2.84495684650036E-2</v>
      </c>
      <c r="V1072" s="17">
        <v>2.6811972436168501E-2</v>
      </c>
      <c r="W1072" s="17">
        <v>6.7748892791248697E-2</v>
      </c>
      <c r="X1072" s="17">
        <v>8.6572590651508893E-2</v>
      </c>
      <c r="Y1072" s="17">
        <v>3.98585203838277E-2</v>
      </c>
      <c r="Z1072" s="17">
        <v>5.2755749660372497E-2</v>
      </c>
      <c r="AA1072" s="17">
        <v>3.26299300595553E-2</v>
      </c>
      <c r="AB1072" s="17" t="s">
        <v>74</v>
      </c>
      <c r="AC1072" s="17" t="s">
        <v>74</v>
      </c>
      <c r="AD1072" s="17" t="s">
        <v>74</v>
      </c>
      <c r="AE1072" s="17"/>
      <c r="AF1072" s="17">
        <v>6.9193450417845498E-2</v>
      </c>
      <c r="AG1072" s="17">
        <v>3.5401395618943003E-2</v>
      </c>
      <c r="AH1072" s="17">
        <v>3.0075641827792099E-2</v>
      </c>
      <c r="AI1072" s="17"/>
      <c r="AJ1072" s="17">
        <v>5.5391860776536898E-2</v>
      </c>
      <c r="AK1072" s="17">
        <v>5.16640418824569E-2</v>
      </c>
      <c r="AL1072" s="17">
        <v>2.0970774489469299E-2</v>
      </c>
      <c r="AM1072" s="17">
        <v>0.112416839970526</v>
      </c>
      <c r="AN1072" s="17">
        <v>3.1587355831161103E-2</v>
      </c>
      <c r="AO1072" s="17"/>
      <c r="AP1072" s="17">
        <v>6.3783433291734998E-2</v>
      </c>
      <c r="AQ1072" s="17">
        <v>4.5835858076420002E-2</v>
      </c>
      <c r="AR1072" s="17">
        <v>4.2886254932733001E-2</v>
      </c>
      <c r="AS1072" s="17"/>
      <c r="AT1072" s="17">
        <v>4.8837615588319602E-2</v>
      </c>
      <c r="AU1072" s="17">
        <v>4.2825115051111702E-2</v>
      </c>
      <c r="AV1072" s="17"/>
      <c r="AW1072" s="17">
        <v>3.9478667349917902E-2</v>
      </c>
      <c r="AX1072" s="17">
        <v>4.9144565511373098E-2</v>
      </c>
    </row>
    <row r="1073" spans="2:50" x14ac:dyDescent="0.35">
      <c r="B1073" t="s">
        <v>70</v>
      </c>
      <c r="C1073" s="17">
        <v>9.3962983562322605E-2</v>
      </c>
      <c r="D1073" s="17">
        <v>9.0271168595417006E-2</v>
      </c>
      <c r="E1073" s="17">
        <v>9.7772156943758501E-2</v>
      </c>
      <c r="F1073" s="17"/>
      <c r="G1073" s="17">
        <v>6.6940897292118898E-2</v>
      </c>
      <c r="H1073" s="17">
        <v>4.7574790623515897E-2</v>
      </c>
      <c r="I1073" s="17">
        <v>6.9082136000947994E-2</v>
      </c>
      <c r="J1073" s="17">
        <v>6.3622514053445905E-2</v>
      </c>
      <c r="K1073" s="17">
        <v>0.15966687909493901</v>
      </c>
      <c r="L1073" s="17">
        <v>0.134151012369813</v>
      </c>
      <c r="M1073" s="17"/>
      <c r="N1073" s="17">
        <v>8.3933426644209802E-2</v>
      </c>
      <c r="O1073" s="17">
        <v>7.0582528787703297E-2</v>
      </c>
      <c r="P1073" s="17">
        <v>6.6673803548280994E-2</v>
      </c>
      <c r="Q1073" s="17">
        <v>0.15036253492912599</v>
      </c>
      <c r="R1073" s="17"/>
      <c r="S1073" s="17">
        <v>0.101176800920199</v>
      </c>
      <c r="T1073" s="17">
        <v>0.106294727556573</v>
      </c>
      <c r="U1073" s="17">
        <v>0.11151334845911599</v>
      </c>
      <c r="V1073" s="17">
        <v>0.122428328411069</v>
      </c>
      <c r="W1073" s="17">
        <v>3.2743438791280999E-2</v>
      </c>
      <c r="X1073" s="17">
        <v>7.3330615187759199E-2</v>
      </c>
      <c r="Y1073" s="17">
        <v>5.6874158100069301E-2</v>
      </c>
      <c r="Z1073" s="17">
        <v>0.14243747500871001</v>
      </c>
      <c r="AA1073" s="17">
        <v>9.9130348222883594E-2</v>
      </c>
      <c r="AB1073" s="17" t="s">
        <v>74</v>
      </c>
      <c r="AC1073" s="17" t="s">
        <v>74</v>
      </c>
      <c r="AD1073" s="17" t="s">
        <v>74</v>
      </c>
      <c r="AE1073" s="17"/>
      <c r="AF1073" s="17">
        <v>0.10219099251658099</v>
      </c>
      <c r="AG1073" s="17">
        <v>7.8765595559763799E-2</v>
      </c>
      <c r="AH1073" s="17">
        <v>0.101252069390407</v>
      </c>
      <c r="AI1073" s="17"/>
      <c r="AJ1073" s="17">
        <v>9.1044820925850103E-2</v>
      </c>
      <c r="AK1073" s="17">
        <v>7.0866952645409598E-2</v>
      </c>
      <c r="AL1073" s="17">
        <v>0.14863208159070901</v>
      </c>
      <c r="AM1073" s="17">
        <v>0.119844023042207</v>
      </c>
      <c r="AN1073" s="17">
        <v>0.115739204221354</v>
      </c>
      <c r="AO1073" s="17"/>
      <c r="AP1073" s="17">
        <v>8.2579899257899603E-2</v>
      </c>
      <c r="AQ1073" s="17">
        <v>7.0326918101735997E-2</v>
      </c>
      <c r="AR1073" s="17">
        <v>9.7796857125305503E-2</v>
      </c>
      <c r="AS1073" s="17"/>
      <c r="AT1073" s="17">
        <v>8.7012246648676406E-2</v>
      </c>
      <c r="AU1073" s="17">
        <v>0.10899654491511</v>
      </c>
      <c r="AV1073" s="17"/>
      <c r="AW1073" s="17">
        <v>8.2080151002094398E-2</v>
      </c>
      <c r="AX1073" s="17">
        <v>9.7730505348592997E-2</v>
      </c>
    </row>
    <row r="1074" spans="2:50" x14ac:dyDescent="0.3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row>
    <row r="1075" spans="2:50" x14ac:dyDescent="0.35">
      <c r="B1075" s="6" t="s">
        <v>431</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row>
    <row r="1076" spans="2:50" x14ac:dyDescent="0.35">
      <c r="B1076" s="24" t="s">
        <v>76</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row>
    <row r="1077" spans="2:50" x14ac:dyDescent="0.35">
      <c r="B1077" t="s">
        <v>424</v>
      </c>
      <c r="C1077" s="17">
        <v>0.29437283033747003</v>
      </c>
      <c r="D1077" s="17">
        <v>0.25429448236903601</v>
      </c>
      <c r="E1077" s="17">
        <v>0.32910665550131901</v>
      </c>
      <c r="F1077" s="17"/>
      <c r="G1077" s="17">
        <v>0.33060108292214802</v>
      </c>
      <c r="H1077" s="17">
        <v>0.24308273163348701</v>
      </c>
      <c r="I1077" s="17">
        <v>0.35316100490713997</v>
      </c>
      <c r="J1077" s="17">
        <v>0.35919430155222298</v>
      </c>
      <c r="K1077" s="17">
        <v>0.23301126611900799</v>
      </c>
      <c r="L1077" s="17">
        <v>0.269464878923658</v>
      </c>
      <c r="M1077" s="17"/>
      <c r="N1077" s="17">
        <v>0.32917262072255798</v>
      </c>
      <c r="O1077" s="17">
        <v>0.301274012917992</v>
      </c>
      <c r="P1077" s="17">
        <v>0.30460881180239602</v>
      </c>
      <c r="Q1077" s="17">
        <v>0.24038582565331301</v>
      </c>
      <c r="R1077" s="17"/>
      <c r="S1077" s="17">
        <v>0.30415037516958898</v>
      </c>
      <c r="T1077" s="17">
        <v>0.34115697179926802</v>
      </c>
      <c r="U1077" s="17">
        <v>0.32109883025708702</v>
      </c>
      <c r="V1077" s="17">
        <v>0.24253861041480701</v>
      </c>
      <c r="W1077" s="17">
        <v>0.28444276002400298</v>
      </c>
      <c r="X1077" s="17">
        <v>0.26259197930936001</v>
      </c>
      <c r="Y1077" s="17">
        <v>0.25427526960308999</v>
      </c>
      <c r="Z1077" s="17">
        <v>0.26318357313257501</v>
      </c>
      <c r="AA1077" s="17">
        <v>0.32118138200944102</v>
      </c>
      <c r="AB1077" s="17" t="s">
        <v>74</v>
      </c>
      <c r="AC1077" s="17" t="s">
        <v>74</v>
      </c>
      <c r="AD1077" s="17" t="s">
        <v>74</v>
      </c>
      <c r="AE1077" s="17"/>
      <c r="AF1077" s="17">
        <v>0.274290218783173</v>
      </c>
      <c r="AG1077" s="17">
        <v>0.30489261876214901</v>
      </c>
      <c r="AH1077" s="17">
        <v>0.28289440316405201</v>
      </c>
      <c r="AI1077" s="17"/>
      <c r="AJ1077" s="17">
        <v>0.28294250276254301</v>
      </c>
      <c r="AK1077" s="17">
        <v>0.33119003447506801</v>
      </c>
      <c r="AL1077" s="17">
        <v>0.24309786141366099</v>
      </c>
      <c r="AM1077" s="17">
        <v>0.141934180018714</v>
      </c>
      <c r="AN1077" s="17">
        <v>0.29776787894041301</v>
      </c>
      <c r="AO1077" s="17"/>
      <c r="AP1077" s="17">
        <v>0.244766867439975</v>
      </c>
      <c r="AQ1077" s="17">
        <v>0.35077728832527599</v>
      </c>
      <c r="AR1077" s="17">
        <v>0.27916700034727499</v>
      </c>
      <c r="AS1077" s="17"/>
      <c r="AT1077" s="17">
        <v>0.31409867822280602</v>
      </c>
      <c r="AU1077" s="17">
        <v>0.25188941481753502</v>
      </c>
      <c r="AV1077" s="17"/>
      <c r="AW1077" s="17">
        <v>0.35580278309364499</v>
      </c>
      <c r="AX1077" s="17">
        <v>0.27489610337313702</v>
      </c>
    </row>
    <row r="1078" spans="2:50" x14ac:dyDescent="0.35">
      <c r="B1078" t="s">
        <v>425</v>
      </c>
      <c r="C1078" s="17">
        <v>0.340351033672668</v>
      </c>
      <c r="D1078" s="17">
        <v>0.33827636159152302</v>
      </c>
      <c r="E1078" s="17">
        <v>0.343594491346847</v>
      </c>
      <c r="F1078" s="17"/>
      <c r="G1078" s="17">
        <v>0.32109677244065299</v>
      </c>
      <c r="H1078" s="17">
        <v>0.40260120961968998</v>
      </c>
      <c r="I1078" s="17">
        <v>0.27748765911103102</v>
      </c>
      <c r="J1078" s="17">
        <v>0.35978859771570498</v>
      </c>
      <c r="K1078" s="17">
        <v>0.32554223859994202</v>
      </c>
      <c r="L1078" s="17">
        <v>0.34405327068744102</v>
      </c>
      <c r="M1078" s="17"/>
      <c r="N1078" s="17">
        <v>0.30415310148323599</v>
      </c>
      <c r="O1078" s="17">
        <v>0.39222870192519299</v>
      </c>
      <c r="P1078" s="17">
        <v>0.30103334379170898</v>
      </c>
      <c r="Q1078" s="17">
        <v>0.36408052087162501</v>
      </c>
      <c r="R1078" s="17"/>
      <c r="S1078" s="17">
        <v>0.297141446680948</v>
      </c>
      <c r="T1078" s="17">
        <v>0.36894929633732898</v>
      </c>
      <c r="U1078" s="17">
        <v>0.32439435961205898</v>
      </c>
      <c r="V1078" s="17">
        <v>0.33572107508468602</v>
      </c>
      <c r="W1078" s="17">
        <v>0.37228596961393901</v>
      </c>
      <c r="X1078" s="17">
        <v>0.29770105419503301</v>
      </c>
      <c r="Y1078" s="17">
        <v>0.41289428534653599</v>
      </c>
      <c r="Z1078" s="17">
        <v>0.38272446368052299</v>
      </c>
      <c r="AA1078" s="17">
        <v>0.31574259103261298</v>
      </c>
      <c r="AB1078" s="17" t="s">
        <v>74</v>
      </c>
      <c r="AC1078" s="17" t="s">
        <v>74</v>
      </c>
      <c r="AD1078" s="17" t="s">
        <v>74</v>
      </c>
      <c r="AE1078" s="17"/>
      <c r="AF1078" s="17">
        <v>0.297898530519355</v>
      </c>
      <c r="AG1078" s="17">
        <v>0.36167028502973703</v>
      </c>
      <c r="AH1078" s="17">
        <v>0.40646693285860502</v>
      </c>
      <c r="AI1078" s="17"/>
      <c r="AJ1078" s="17">
        <v>0.35580713670800401</v>
      </c>
      <c r="AK1078" s="17">
        <v>0.33272312037141599</v>
      </c>
      <c r="AL1078" s="17">
        <v>0.32609277991190599</v>
      </c>
      <c r="AM1078" s="17">
        <v>0.16501949491330001</v>
      </c>
      <c r="AN1078" s="17">
        <v>0.32809936319106803</v>
      </c>
      <c r="AO1078" s="17"/>
      <c r="AP1078" s="17">
        <v>0.363108289768243</v>
      </c>
      <c r="AQ1078" s="17">
        <v>0.32050783029942598</v>
      </c>
      <c r="AR1078" s="17">
        <v>0.418024289991065</v>
      </c>
      <c r="AS1078" s="17"/>
      <c r="AT1078" s="17">
        <v>0.32244734123110302</v>
      </c>
      <c r="AU1078" s="17">
        <v>0.37957356058989</v>
      </c>
      <c r="AV1078" s="17"/>
      <c r="AW1078" s="17">
        <v>0.301100366069604</v>
      </c>
      <c r="AX1078" s="17">
        <v>0.352795688141262</v>
      </c>
    </row>
    <row r="1079" spans="2:50" x14ac:dyDescent="0.35">
      <c r="B1079" t="s">
        <v>426</v>
      </c>
      <c r="C1079" s="17">
        <v>0.16844711148480901</v>
      </c>
      <c r="D1079" s="17">
        <v>0.17977172694799801</v>
      </c>
      <c r="E1079" s="17">
        <v>0.158514004332869</v>
      </c>
      <c r="F1079" s="17"/>
      <c r="G1079" s="17">
        <v>0.16494877374068601</v>
      </c>
      <c r="H1079" s="17">
        <v>0.15811234420588799</v>
      </c>
      <c r="I1079" s="17">
        <v>0.17723847168511001</v>
      </c>
      <c r="J1079" s="17">
        <v>0.135536083471409</v>
      </c>
      <c r="K1079" s="17">
        <v>0.22928749891119801</v>
      </c>
      <c r="L1079" s="17">
        <v>0.15342781373043601</v>
      </c>
      <c r="M1079" s="17"/>
      <c r="N1079" s="17">
        <v>0.16885259330267599</v>
      </c>
      <c r="O1079" s="17">
        <v>0.137569467483423</v>
      </c>
      <c r="P1079" s="17">
        <v>0.165633815788197</v>
      </c>
      <c r="Q1079" s="17">
        <v>0.20015512150569001</v>
      </c>
      <c r="R1079" s="17"/>
      <c r="S1079" s="17">
        <v>0.14282578404092899</v>
      </c>
      <c r="T1079" s="17">
        <v>0.14927404997131799</v>
      </c>
      <c r="U1079" s="17">
        <v>0.16182524023836001</v>
      </c>
      <c r="V1079" s="17">
        <v>0.213703537416112</v>
      </c>
      <c r="W1079" s="17">
        <v>0.18918745752130101</v>
      </c>
      <c r="X1079" s="17">
        <v>0.228677810110027</v>
      </c>
      <c r="Y1079" s="17">
        <v>0.123224408201893</v>
      </c>
      <c r="Z1079" s="17">
        <v>0.13536752822057699</v>
      </c>
      <c r="AA1079" s="17">
        <v>0.17426624107275801</v>
      </c>
      <c r="AB1079" s="17" t="s">
        <v>74</v>
      </c>
      <c r="AC1079" s="17" t="s">
        <v>74</v>
      </c>
      <c r="AD1079" s="17" t="s">
        <v>74</v>
      </c>
      <c r="AE1079" s="17"/>
      <c r="AF1079" s="17">
        <v>0.184447165808799</v>
      </c>
      <c r="AG1079" s="17">
        <v>0.168132175864113</v>
      </c>
      <c r="AH1079" s="17">
        <v>0.14054298495801401</v>
      </c>
      <c r="AI1079" s="17"/>
      <c r="AJ1079" s="17">
        <v>0.16828955204208501</v>
      </c>
      <c r="AK1079" s="17">
        <v>0.15428771131125699</v>
      </c>
      <c r="AL1079" s="17">
        <v>0.18643922463673199</v>
      </c>
      <c r="AM1079" s="17">
        <v>0.44224275808233898</v>
      </c>
      <c r="AN1079" s="17">
        <v>0.175456090629761</v>
      </c>
      <c r="AO1079" s="17"/>
      <c r="AP1079" s="17">
        <v>0.18722385968076699</v>
      </c>
      <c r="AQ1079" s="17">
        <v>0.13222068206019399</v>
      </c>
      <c r="AR1079" s="17">
        <v>0.149120844445286</v>
      </c>
      <c r="AS1079" s="17"/>
      <c r="AT1079" s="17">
        <v>0.17958201564764301</v>
      </c>
      <c r="AU1079" s="17">
        <v>0.143573520741407</v>
      </c>
      <c r="AV1079" s="17"/>
      <c r="AW1079" s="17">
        <v>0.17853866157830101</v>
      </c>
      <c r="AX1079" s="17">
        <v>0.16524752631504699</v>
      </c>
    </row>
    <row r="1080" spans="2:50" x14ac:dyDescent="0.35">
      <c r="B1080" t="s">
        <v>427</v>
      </c>
      <c r="C1080" s="17">
        <v>7.2044286521537507E-2</v>
      </c>
      <c r="D1080" s="17">
        <v>9.5736160772263004E-2</v>
      </c>
      <c r="E1080" s="17">
        <v>5.0188279053518699E-2</v>
      </c>
      <c r="F1080" s="17"/>
      <c r="G1080" s="17">
        <v>6.2477358638593397E-2</v>
      </c>
      <c r="H1080" s="17">
        <v>0.117552651280556</v>
      </c>
      <c r="I1080" s="17">
        <v>8.3794513382630498E-2</v>
      </c>
      <c r="J1080" s="17">
        <v>6.2567064392060501E-2</v>
      </c>
      <c r="K1080" s="17">
        <v>5.9193686061203801E-2</v>
      </c>
      <c r="L1080" s="17">
        <v>5.06199823015656E-2</v>
      </c>
      <c r="M1080" s="17"/>
      <c r="N1080" s="17">
        <v>7.7790443348655106E-2</v>
      </c>
      <c r="O1080" s="17">
        <v>5.7268312399614101E-2</v>
      </c>
      <c r="P1080" s="17">
        <v>9.34273481471012E-2</v>
      </c>
      <c r="Q1080" s="17">
        <v>6.3273639640538198E-2</v>
      </c>
      <c r="R1080" s="17"/>
      <c r="S1080" s="17">
        <v>9.3741694168299E-2</v>
      </c>
      <c r="T1080" s="17">
        <v>4.6401067902027603E-2</v>
      </c>
      <c r="U1080" s="17">
        <v>7.1903734076935996E-2</v>
      </c>
      <c r="V1080" s="17">
        <v>6.7336429864828906E-2</v>
      </c>
      <c r="W1080" s="17">
        <v>6.7082390597698799E-2</v>
      </c>
      <c r="X1080" s="17">
        <v>0.10496931894201</v>
      </c>
      <c r="Y1080" s="17">
        <v>7.4656270996734705E-2</v>
      </c>
      <c r="Z1080" s="17">
        <v>6.4567365282135303E-2</v>
      </c>
      <c r="AA1080" s="17">
        <v>5.9583569604664599E-2</v>
      </c>
      <c r="AB1080" s="17" t="s">
        <v>74</v>
      </c>
      <c r="AC1080" s="17" t="s">
        <v>74</v>
      </c>
      <c r="AD1080" s="17" t="s">
        <v>74</v>
      </c>
      <c r="AE1080" s="17"/>
      <c r="AF1080" s="17">
        <v>9.0644992707938604E-2</v>
      </c>
      <c r="AG1080" s="17">
        <v>5.7257587747410701E-2</v>
      </c>
      <c r="AH1080" s="17">
        <v>7.6249360777286807E-2</v>
      </c>
      <c r="AI1080" s="17"/>
      <c r="AJ1080" s="17">
        <v>6.7345056756309099E-2</v>
      </c>
      <c r="AK1080" s="17">
        <v>6.8088975118553302E-2</v>
      </c>
      <c r="AL1080" s="17">
        <v>0.112437287352668</v>
      </c>
      <c r="AM1080" s="17">
        <v>0</v>
      </c>
      <c r="AN1080" s="17">
        <v>7.0966146126123994E-2</v>
      </c>
      <c r="AO1080" s="17"/>
      <c r="AP1080" s="17">
        <v>9.4507006962525106E-2</v>
      </c>
      <c r="AQ1080" s="17">
        <v>7.1452253829740797E-2</v>
      </c>
      <c r="AR1080" s="17">
        <v>7.2265509133165401E-2</v>
      </c>
      <c r="AS1080" s="17"/>
      <c r="AT1080" s="17">
        <v>6.8067199266803796E-2</v>
      </c>
      <c r="AU1080" s="17">
        <v>8.0739018652495803E-2</v>
      </c>
      <c r="AV1080" s="17"/>
      <c r="AW1080" s="17">
        <v>6.9000943765071501E-2</v>
      </c>
      <c r="AX1080" s="17">
        <v>7.3009196199424406E-2</v>
      </c>
    </row>
    <row r="1081" spans="2:50" x14ac:dyDescent="0.35">
      <c r="B1081" t="s">
        <v>428</v>
      </c>
      <c r="C1081" s="17">
        <v>3.9212308374482398E-2</v>
      </c>
      <c r="D1081" s="17">
        <v>4.2826539170802203E-2</v>
      </c>
      <c r="E1081" s="17">
        <v>3.59863815165649E-2</v>
      </c>
      <c r="F1081" s="17"/>
      <c r="G1081" s="17">
        <v>6.6967245021244598E-2</v>
      </c>
      <c r="H1081" s="17">
        <v>2.8598120598632901E-2</v>
      </c>
      <c r="I1081" s="17">
        <v>3.5269598996740301E-2</v>
      </c>
      <c r="J1081" s="17">
        <v>2.37493796354829E-2</v>
      </c>
      <c r="K1081" s="17">
        <v>2.54774171955943E-2</v>
      </c>
      <c r="L1081" s="17">
        <v>5.7732982299242702E-2</v>
      </c>
      <c r="M1081" s="17"/>
      <c r="N1081" s="17">
        <v>3.3354589666359999E-2</v>
      </c>
      <c r="O1081" s="17">
        <v>2.7990490263992002E-2</v>
      </c>
      <c r="P1081" s="17">
        <v>7.45324941930849E-2</v>
      </c>
      <c r="Q1081" s="17">
        <v>2.6625848675877299E-2</v>
      </c>
      <c r="R1081" s="17"/>
      <c r="S1081" s="17">
        <v>3.4404269483751103E-2</v>
      </c>
      <c r="T1081" s="17">
        <v>1.5957232452254999E-2</v>
      </c>
      <c r="U1081" s="17">
        <v>2.7092131564254801E-2</v>
      </c>
      <c r="V1081" s="17">
        <v>4.8760341671028697E-2</v>
      </c>
      <c r="W1081" s="17">
        <v>4.4919169733814601E-2</v>
      </c>
      <c r="X1081" s="17">
        <v>5.6251737544792402E-2</v>
      </c>
      <c r="Y1081" s="17">
        <v>5.36169666648416E-2</v>
      </c>
      <c r="Z1081" s="17">
        <v>2.5287548867037699E-2</v>
      </c>
      <c r="AA1081" s="17">
        <v>5.23150375629097E-2</v>
      </c>
      <c r="AB1081" s="17" t="s">
        <v>74</v>
      </c>
      <c r="AC1081" s="17" t="s">
        <v>74</v>
      </c>
      <c r="AD1081" s="17" t="s">
        <v>74</v>
      </c>
      <c r="AE1081" s="17"/>
      <c r="AF1081" s="17">
        <v>5.0119288164062997E-2</v>
      </c>
      <c r="AG1081" s="17">
        <v>3.61912228184815E-2</v>
      </c>
      <c r="AH1081" s="17">
        <v>3.3941691989900602E-2</v>
      </c>
      <c r="AI1081" s="17"/>
      <c r="AJ1081" s="17">
        <v>4.28151250247919E-2</v>
      </c>
      <c r="AK1081" s="17">
        <v>4.6404919685601301E-2</v>
      </c>
      <c r="AL1081" s="17">
        <v>1.0214889022873199E-2</v>
      </c>
      <c r="AM1081" s="17">
        <v>6.3846880705567099E-2</v>
      </c>
      <c r="AN1081" s="17">
        <v>4.9876372782804101E-2</v>
      </c>
      <c r="AO1081" s="17"/>
      <c r="AP1081" s="17">
        <v>3.3880107515164397E-2</v>
      </c>
      <c r="AQ1081" s="17">
        <v>5.6347097109437902E-2</v>
      </c>
      <c r="AR1081" s="17">
        <v>3.6937417678166898E-2</v>
      </c>
      <c r="AS1081" s="17"/>
      <c r="AT1081" s="17">
        <v>4.0985191923268501E-2</v>
      </c>
      <c r="AU1081" s="17">
        <v>3.56985043849911E-2</v>
      </c>
      <c r="AV1081" s="17"/>
      <c r="AW1081" s="17">
        <v>1.7909075609778499E-2</v>
      </c>
      <c r="AX1081" s="17">
        <v>4.5966623320200198E-2</v>
      </c>
    </row>
    <row r="1082" spans="2:50" x14ac:dyDescent="0.35">
      <c r="B1082" t="s">
        <v>70</v>
      </c>
      <c r="C1082" s="17">
        <v>8.5572429609032802E-2</v>
      </c>
      <c r="D1082" s="17">
        <v>8.9094729148378599E-2</v>
      </c>
      <c r="E1082" s="17">
        <v>8.2610188248881597E-2</v>
      </c>
      <c r="F1082" s="17"/>
      <c r="G1082" s="17">
        <v>5.39087672366746E-2</v>
      </c>
      <c r="H1082" s="17">
        <v>5.0052942661746598E-2</v>
      </c>
      <c r="I1082" s="17">
        <v>7.30487519173489E-2</v>
      </c>
      <c r="J1082" s="17">
        <v>5.9164573233119001E-2</v>
      </c>
      <c r="K1082" s="17">
        <v>0.127487893113054</v>
      </c>
      <c r="L1082" s="17">
        <v>0.124701072057656</v>
      </c>
      <c r="M1082" s="17"/>
      <c r="N1082" s="17">
        <v>8.6676651476515196E-2</v>
      </c>
      <c r="O1082" s="17">
        <v>8.3669015009786102E-2</v>
      </c>
      <c r="P1082" s="17">
        <v>6.0764186277512802E-2</v>
      </c>
      <c r="Q1082" s="17">
        <v>0.105479043652957</v>
      </c>
      <c r="R1082" s="17"/>
      <c r="S1082" s="17">
        <v>0.127736430456484</v>
      </c>
      <c r="T1082" s="17">
        <v>7.8261381537801697E-2</v>
      </c>
      <c r="U1082" s="17">
        <v>9.36857042513035E-2</v>
      </c>
      <c r="V1082" s="17">
        <v>9.1940005548537596E-2</v>
      </c>
      <c r="W1082" s="17">
        <v>4.2082252509244002E-2</v>
      </c>
      <c r="X1082" s="17">
        <v>4.9808099898778498E-2</v>
      </c>
      <c r="Y1082" s="17">
        <v>8.1332799186903601E-2</v>
      </c>
      <c r="Z1082" s="17">
        <v>0.128869520817153</v>
      </c>
      <c r="AA1082" s="17">
        <v>7.6911178717614007E-2</v>
      </c>
      <c r="AB1082" s="17" t="s">
        <v>74</v>
      </c>
      <c r="AC1082" s="17" t="s">
        <v>74</v>
      </c>
      <c r="AD1082" s="17" t="s">
        <v>74</v>
      </c>
      <c r="AE1082" s="17"/>
      <c r="AF1082" s="17">
        <v>0.102599804016671</v>
      </c>
      <c r="AG1082" s="17">
        <v>7.1856109778108399E-2</v>
      </c>
      <c r="AH1082" s="17">
        <v>5.9904626252140401E-2</v>
      </c>
      <c r="AI1082" s="17"/>
      <c r="AJ1082" s="17">
        <v>8.2800626706267699E-2</v>
      </c>
      <c r="AK1082" s="17">
        <v>6.7305239038104106E-2</v>
      </c>
      <c r="AL1082" s="17">
        <v>0.12171795766216</v>
      </c>
      <c r="AM1082" s="17">
        <v>0.186956686280081</v>
      </c>
      <c r="AN1082" s="17">
        <v>7.7834148329831002E-2</v>
      </c>
      <c r="AO1082" s="17"/>
      <c r="AP1082" s="17">
        <v>7.6513868633325599E-2</v>
      </c>
      <c r="AQ1082" s="17">
        <v>6.8694848375925904E-2</v>
      </c>
      <c r="AR1082" s="17">
        <v>4.4484938405042002E-2</v>
      </c>
      <c r="AS1082" s="17"/>
      <c r="AT1082" s="17">
        <v>7.4819573708374401E-2</v>
      </c>
      <c r="AU1082" s="17">
        <v>0.10852598081368001</v>
      </c>
      <c r="AV1082" s="17"/>
      <c r="AW1082" s="17">
        <v>7.7648169883599794E-2</v>
      </c>
      <c r="AX1082" s="17">
        <v>8.80848626509287E-2</v>
      </c>
    </row>
    <row r="1083" spans="2:50" x14ac:dyDescent="0.3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row>
    <row r="1084" spans="2:50" x14ac:dyDescent="0.35">
      <c r="B1084" s="6" t="s">
        <v>432</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row>
    <row r="1085" spans="2:50" x14ac:dyDescent="0.35">
      <c r="B1085" s="24" t="s">
        <v>76</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row>
    <row r="1086" spans="2:50" x14ac:dyDescent="0.35">
      <c r="B1086" t="s">
        <v>424</v>
      </c>
      <c r="C1086" s="17">
        <v>2.84011514429813E-2</v>
      </c>
      <c r="D1086" s="17">
        <v>1.4830680433104501E-2</v>
      </c>
      <c r="E1086" s="17">
        <v>4.1187252714713102E-2</v>
      </c>
      <c r="F1086" s="17"/>
      <c r="G1086" s="17">
        <v>3.6427384307687299E-2</v>
      </c>
      <c r="H1086" s="17">
        <v>2.55181145132603E-2</v>
      </c>
      <c r="I1086" s="17">
        <v>4.1002952554598703E-2</v>
      </c>
      <c r="J1086" s="17">
        <v>2.13355588202742E-2</v>
      </c>
      <c r="K1086" s="17">
        <v>2.49542443477913E-2</v>
      </c>
      <c r="L1086" s="17">
        <v>2.5479972770351501E-2</v>
      </c>
      <c r="M1086" s="17"/>
      <c r="N1086" s="17">
        <v>3.0231923390496001E-2</v>
      </c>
      <c r="O1086" s="17">
        <v>1.8420757131009099E-2</v>
      </c>
      <c r="P1086" s="17">
        <v>2.02076822065838E-2</v>
      </c>
      <c r="Q1086" s="17">
        <v>4.4292833479572601E-2</v>
      </c>
      <c r="R1086" s="17"/>
      <c r="S1086" s="17">
        <v>3.3318256995986402E-2</v>
      </c>
      <c r="T1086" s="17">
        <v>3.5384719467355399E-2</v>
      </c>
      <c r="U1086" s="17">
        <v>2.3977183100897002E-2</v>
      </c>
      <c r="V1086" s="17">
        <v>1.6199494522999999E-2</v>
      </c>
      <c r="W1086" s="17">
        <v>2.4464639250396499E-2</v>
      </c>
      <c r="X1086" s="17">
        <v>1.6673243386931699E-2</v>
      </c>
      <c r="Y1086" s="17">
        <v>3.3572226671847803E-2</v>
      </c>
      <c r="Z1086" s="17">
        <v>0</v>
      </c>
      <c r="AA1086" s="17">
        <v>4.6359578337374703E-2</v>
      </c>
      <c r="AB1086" s="17" t="s">
        <v>74</v>
      </c>
      <c r="AC1086" s="17" t="s">
        <v>74</v>
      </c>
      <c r="AD1086" s="17" t="s">
        <v>74</v>
      </c>
      <c r="AE1086" s="17"/>
      <c r="AF1086" s="17">
        <v>1.80701933308028E-2</v>
      </c>
      <c r="AG1086" s="17">
        <v>3.4691899504594503E-2</v>
      </c>
      <c r="AH1086" s="17">
        <v>4.0582506625714401E-2</v>
      </c>
      <c r="AI1086" s="17"/>
      <c r="AJ1086" s="17">
        <v>3.5023232200950903E-2</v>
      </c>
      <c r="AK1086" s="17">
        <v>2.8250447737436599E-2</v>
      </c>
      <c r="AL1086" s="17">
        <v>1.00211743709567E-2</v>
      </c>
      <c r="AM1086" s="17">
        <v>0</v>
      </c>
      <c r="AN1086" s="17">
        <v>3.5370114708915497E-2</v>
      </c>
      <c r="AO1086" s="17"/>
      <c r="AP1086" s="17">
        <v>2.7697656245647601E-2</v>
      </c>
      <c r="AQ1086" s="17">
        <v>3.7287449816211897E-2</v>
      </c>
      <c r="AR1086" s="17">
        <v>3.4650821983455898E-2</v>
      </c>
      <c r="AS1086" s="17"/>
      <c r="AT1086" s="17">
        <v>2.9823896506824401E-2</v>
      </c>
      <c r="AU1086" s="17">
        <v>2.5565743375959099E-2</v>
      </c>
      <c r="AV1086" s="17"/>
      <c r="AW1086" s="17">
        <v>3.0603634421936698E-2</v>
      </c>
      <c r="AX1086" s="17">
        <v>2.7702841291336398E-2</v>
      </c>
    </row>
    <row r="1087" spans="2:50" x14ac:dyDescent="0.35">
      <c r="B1087" t="s">
        <v>425</v>
      </c>
      <c r="C1087" s="17">
        <v>0.11847918721607199</v>
      </c>
      <c r="D1087" s="17">
        <v>0.108402465270853</v>
      </c>
      <c r="E1087" s="17">
        <v>0.126833105600859</v>
      </c>
      <c r="F1087" s="17"/>
      <c r="G1087" s="17">
        <v>0.15830563105279399</v>
      </c>
      <c r="H1087" s="17">
        <v>0.17397150908858799</v>
      </c>
      <c r="I1087" s="17">
        <v>9.6888458946337394E-2</v>
      </c>
      <c r="J1087" s="17">
        <v>9.8196214310333804E-2</v>
      </c>
      <c r="K1087" s="17">
        <v>7.2156803525399105E-2</v>
      </c>
      <c r="L1087" s="17">
        <v>0.12168345733837301</v>
      </c>
      <c r="M1087" s="17"/>
      <c r="N1087" s="17">
        <v>0.11278786095667501</v>
      </c>
      <c r="O1087" s="17">
        <v>0.14120993192574399</v>
      </c>
      <c r="P1087" s="17">
        <v>8.8970444544210797E-2</v>
      </c>
      <c r="Q1087" s="17">
        <v>0.12834622983195099</v>
      </c>
      <c r="R1087" s="17"/>
      <c r="S1087" s="17">
        <v>0.10284327739909201</v>
      </c>
      <c r="T1087" s="17">
        <v>0.12602214874411599</v>
      </c>
      <c r="U1087" s="17">
        <v>0.15253758500804099</v>
      </c>
      <c r="V1087" s="17">
        <v>0.102469407883924</v>
      </c>
      <c r="W1087" s="17">
        <v>9.9797033959767203E-2</v>
      </c>
      <c r="X1087" s="17">
        <v>8.1257562333681199E-2</v>
      </c>
      <c r="Y1087" s="17">
        <v>0.13611031163381801</v>
      </c>
      <c r="Z1087" s="17">
        <v>0.10221959030948401</v>
      </c>
      <c r="AA1087" s="17">
        <v>0.149938331548396</v>
      </c>
      <c r="AB1087" s="17" t="s">
        <v>74</v>
      </c>
      <c r="AC1087" s="17" t="s">
        <v>74</v>
      </c>
      <c r="AD1087" s="17" t="s">
        <v>74</v>
      </c>
      <c r="AE1087" s="17"/>
      <c r="AF1087" s="17">
        <v>0.11128769484365</v>
      </c>
      <c r="AG1087" s="17">
        <v>0.11482484832119801</v>
      </c>
      <c r="AH1087" s="17">
        <v>8.97249462182554E-2</v>
      </c>
      <c r="AI1087" s="17"/>
      <c r="AJ1087" s="17">
        <v>0.102298573525003</v>
      </c>
      <c r="AK1087" s="17">
        <v>0.15433703174463501</v>
      </c>
      <c r="AL1087" s="17">
        <v>4.3537141451338503E-2</v>
      </c>
      <c r="AM1087" s="17">
        <v>0</v>
      </c>
      <c r="AN1087" s="17">
        <v>8.6401899583719896E-2</v>
      </c>
      <c r="AO1087" s="17"/>
      <c r="AP1087" s="17">
        <v>0.12676336855329301</v>
      </c>
      <c r="AQ1087" s="17">
        <v>0.140119775067897</v>
      </c>
      <c r="AR1087" s="17">
        <v>0.16981090458405201</v>
      </c>
      <c r="AS1087" s="17"/>
      <c r="AT1087" s="17">
        <v>0.114280485330923</v>
      </c>
      <c r="AU1087" s="17">
        <v>0.127873755211794</v>
      </c>
      <c r="AV1087" s="17"/>
      <c r="AW1087" s="17">
        <v>0.12616302282261299</v>
      </c>
      <c r="AX1087" s="17">
        <v>0.11604298205176999</v>
      </c>
    </row>
    <row r="1088" spans="2:50" x14ac:dyDescent="0.35">
      <c r="B1088" t="s">
        <v>426</v>
      </c>
      <c r="C1088" s="17">
        <v>0.31049536214944801</v>
      </c>
      <c r="D1088" s="17">
        <v>0.31731777159547198</v>
      </c>
      <c r="E1088" s="17">
        <v>0.30531289642869902</v>
      </c>
      <c r="F1088" s="17"/>
      <c r="G1088" s="17">
        <v>0.35546653898903402</v>
      </c>
      <c r="H1088" s="17">
        <v>0.32761992302119602</v>
      </c>
      <c r="I1088" s="17">
        <v>0.32938938434119203</v>
      </c>
      <c r="J1088" s="17">
        <v>0.32009795526331197</v>
      </c>
      <c r="K1088" s="17">
        <v>0.26188587896666299</v>
      </c>
      <c r="L1088" s="17">
        <v>0.290933930239273</v>
      </c>
      <c r="M1088" s="17"/>
      <c r="N1088" s="17">
        <v>0.33251242837540901</v>
      </c>
      <c r="O1088" s="17">
        <v>0.31507423829244702</v>
      </c>
      <c r="P1088" s="17">
        <v>0.28794372940458901</v>
      </c>
      <c r="Q1088" s="17">
        <v>0.30124077735833599</v>
      </c>
      <c r="R1088" s="17"/>
      <c r="S1088" s="17">
        <v>0.35525111944436899</v>
      </c>
      <c r="T1088" s="17">
        <v>0.29701854690381801</v>
      </c>
      <c r="U1088" s="17">
        <v>0.216013405139205</v>
      </c>
      <c r="V1088" s="17">
        <v>0.33288569955466801</v>
      </c>
      <c r="W1088" s="17">
        <v>0.33198461494436199</v>
      </c>
      <c r="X1088" s="17">
        <v>0.31098535612678901</v>
      </c>
      <c r="Y1088" s="17">
        <v>0.334552211559838</v>
      </c>
      <c r="Z1088" s="17">
        <v>0.31950316850000798</v>
      </c>
      <c r="AA1088" s="17">
        <v>0.29249470355166601</v>
      </c>
      <c r="AB1088" s="17" t="s">
        <v>74</v>
      </c>
      <c r="AC1088" s="17" t="s">
        <v>74</v>
      </c>
      <c r="AD1088" s="17" t="s">
        <v>74</v>
      </c>
      <c r="AE1088" s="17"/>
      <c r="AF1088" s="17">
        <v>0.28393854954903203</v>
      </c>
      <c r="AG1088" s="17">
        <v>0.325210686475222</v>
      </c>
      <c r="AH1088" s="17">
        <v>0.35438933911635201</v>
      </c>
      <c r="AI1088" s="17"/>
      <c r="AJ1088" s="17">
        <v>0.260662542265025</v>
      </c>
      <c r="AK1088" s="17">
        <v>0.34549241361684502</v>
      </c>
      <c r="AL1088" s="17">
        <v>0.37188031876701699</v>
      </c>
      <c r="AM1088" s="17">
        <v>0.51270080413552699</v>
      </c>
      <c r="AN1088" s="17">
        <v>0.34483794937822398</v>
      </c>
      <c r="AO1088" s="17"/>
      <c r="AP1088" s="17">
        <v>0.25597402215152998</v>
      </c>
      <c r="AQ1088" s="17">
        <v>0.342813186790284</v>
      </c>
      <c r="AR1088" s="17">
        <v>0.33874699508726902</v>
      </c>
      <c r="AS1088" s="17"/>
      <c r="AT1088" s="17">
        <v>0.313743370975408</v>
      </c>
      <c r="AU1088" s="17">
        <v>0.30019305843605398</v>
      </c>
      <c r="AV1088" s="17"/>
      <c r="AW1088" s="17">
        <v>0.31283333605490099</v>
      </c>
      <c r="AX1088" s="17">
        <v>0.30975409380455698</v>
      </c>
    </row>
    <row r="1089" spans="2:50" x14ac:dyDescent="0.35">
      <c r="B1089" t="s">
        <v>427</v>
      </c>
      <c r="C1089" s="17">
        <v>0.30759541249581801</v>
      </c>
      <c r="D1089" s="17">
        <v>0.32354907920474602</v>
      </c>
      <c r="E1089" s="17">
        <v>0.29155022248940399</v>
      </c>
      <c r="F1089" s="17"/>
      <c r="G1089" s="17">
        <v>0.314137501143747</v>
      </c>
      <c r="H1089" s="17">
        <v>0.25256399962468101</v>
      </c>
      <c r="I1089" s="17">
        <v>0.29638755191293398</v>
      </c>
      <c r="J1089" s="17">
        <v>0.309656241233213</v>
      </c>
      <c r="K1089" s="17">
        <v>0.35797181469642803</v>
      </c>
      <c r="L1089" s="17">
        <v>0.31660238641030902</v>
      </c>
      <c r="M1089" s="17"/>
      <c r="N1089" s="17">
        <v>0.31113539681977598</v>
      </c>
      <c r="O1089" s="17">
        <v>0.30236601262099</v>
      </c>
      <c r="P1089" s="17">
        <v>0.32698739414790901</v>
      </c>
      <c r="Q1089" s="17">
        <v>0.295860078797059</v>
      </c>
      <c r="R1089" s="17"/>
      <c r="S1089" s="17">
        <v>0.27180424385150298</v>
      </c>
      <c r="T1089" s="17">
        <v>0.31499472205721402</v>
      </c>
      <c r="U1089" s="17">
        <v>0.38393145194915501</v>
      </c>
      <c r="V1089" s="17">
        <v>0.29964198561947902</v>
      </c>
      <c r="W1089" s="17">
        <v>0.35922500484362502</v>
      </c>
      <c r="X1089" s="17">
        <v>0.320562932720592</v>
      </c>
      <c r="Y1089" s="17">
        <v>0.30359629572825603</v>
      </c>
      <c r="Z1089" s="17">
        <v>0.32041020947324</v>
      </c>
      <c r="AA1089" s="17">
        <v>0.241683252722354</v>
      </c>
      <c r="AB1089" s="17" t="s">
        <v>74</v>
      </c>
      <c r="AC1089" s="17" t="s">
        <v>74</v>
      </c>
      <c r="AD1089" s="17" t="s">
        <v>74</v>
      </c>
      <c r="AE1089" s="17"/>
      <c r="AF1089" s="17">
        <v>0.33009201759055801</v>
      </c>
      <c r="AG1089" s="17">
        <v>0.29564785573348001</v>
      </c>
      <c r="AH1089" s="17">
        <v>0.29009095276563601</v>
      </c>
      <c r="AI1089" s="17"/>
      <c r="AJ1089" s="17">
        <v>0.336520111769606</v>
      </c>
      <c r="AK1089" s="17">
        <v>0.27409210403808199</v>
      </c>
      <c r="AL1089" s="17">
        <v>0.30504851861634602</v>
      </c>
      <c r="AM1089" s="17">
        <v>0.25385214120115002</v>
      </c>
      <c r="AN1089" s="17">
        <v>0.31831957692044199</v>
      </c>
      <c r="AO1089" s="17"/>
      <c r="AP1089" s="17">
        <v>0.32164147829092199</v>
      </c>
      <c r="AQ1089" s="17">
        <v>0.28270159015309099</v>
      </c>
      <c r="AR1089" s="17">
        <v>0.24066478245430301</v>
      </c>
      <c r="AS1089" s="17"/>
      <c r="AT1089" s="17">
        <v>0.308503158128553</v>
      </c>
      <c r="AU1089" s="17">
        <v>0.30725582843205801</v>
      </c>
      <c r="AV1089" s="17"/>
      <c r="AW1089" s="17">
        <v>0.28111829321689802</v>
      </c>
      <c r="AX1089" s="17">
        <v>0.31599013851887803</v>
      </c>
    </row>
    <row r="1090" spans="2:50" x14ac:dyDescent="0.35">
      <c r="B1090" t="s">
        <v>428</v>
      </c>
      <c r="C1090" s="17">
        <v>0.151155015278783</v>
      </c>
      <c r="D1090" s="17">
        <v>0.15978399782095501</v>
      </c>
      <c r="E1090" s="17">
        <v>0.143673776189993</v>
      </c>
      <c r="F1090" s="17"/>
      <c r="G1090" s="17">
        <v>9.4477107960778794E-2</v>
      </c>
      <c r="H1090" s="17">
        <v>0.15265017067273401</v>
      </c>
      <c r="I1090" s="17">
        <v>0.17541501937985901</v>
      </c>
      <c r="J1090" s="17">
        <v>0.18881828404520801</v>
      </c>
      <c r="K1090" s="17">
        <v>0.15847478971941301</v>
      </c>
      <c r="L1090" s="17">
        <v>0.12640341056684501</v>
      </c>
      <c r="M1090" s="17"/>
      <c r="N1090" s="17">
        <v>0.12927712512495201</v>
      </c>
      <c r="O1090" s="17">
        <v>0.14853279725667901</v>
      </c>
      <c r="P1090" s="17">
        <v>0.21719755149700201</v>
      </c>
      <c r="Q1090" s="17">
        <v>0.121279506060797</v>
      </c>
      <c r="R1090" s="17"/>
      <c r="S1090" s="17">
        <v>0.163749051344031</v>
      </c>
      <c r="T1090" s="17">
        <v>0.15412817769280199</v>
      </c>
      <c r="U1090" s="17">
        <v>0.119381418218757</v>
      </c>
      <c r="V1090" s="17">
        <v>0.15404185266115</v>
      </c>
      <c r="W1090" s="17">
        <v>0.14903527587939999</v>
      </c>
      <c r="X1090" s="17">
        <v>0.17350245433744199</v>
      </c>
      <c r="Y1090" s="17">
        <v>0.12151157527786299</v>
      </c>
      <c r="Z1090" s="17">
        <v>0.14197777376182</v>
      </c>
      <c r="AA1090" s="17">
        <v>0.16394836855841699</v>
      </c>
      <c r="AB1090" s="17" t="s">
        <v>74</v>
      </c>
      <c r="AC1090" s="17" t="s">
        <v>74</v>
      </c>
      <c r="AD1090" s="17" t="s">
        <v>74</v>
      </c>
      <c r="AE1090" s="17"/>
      <c r="AF1090" s="17">
        <v>0.17064386918065799</v>
      </c>
      <c r="AG1090" s="17">
        <v>0.13970827129300001</v>
      </c>
      <c r="AH1090" s="17">
        <v>0.17026454747296599</v>
      </c>
      <c r="AI1090" s="17"/>
      <c r="AJ1090" s="17">
        <v>0.196137297873094</v>
      </c>
      <c r="AK1090" s="17">
        <v>0.10434464834859</v>
      </c>
      <c r="AL1090" s="17">
        <v>0.15760079632801199</v>
      </c>
      <c r="AM1090" s="17">
        <v>0.168784156233696</v>
      </c>
      <c r="AN1090" s="17">
        <v>0.144676903440074</v>
      </c>
      <c r="AO1090" s="17"/>
      <c r="AP1090" s="17">
        <v>0.19092854861099601</v>
      </c>
      <c r="AQ1090" s="17">
        <v>0.11752689394980601</v>
      </c>
      <c r="AR1090" s="17">
        <v>0.18137050502441199</v>
      </c>
      <c r="AS1090" s="17"/>
      <c r="AT1090" s="17">
        <v>0.15702470505244401</v>
      </c>
      <c r="AU1090" s="17">
        <v>0.139629739734321</v>
      </c>
      <c r="AV1090" s="17"/>
      <c r="AW1090" s="17">
        <v>0.18235336909713001</v>
      </c>
      <c r="AX1090" s="17">
        <v>0.141263394142944</v>
      </c>
    </row>
    <row r="1091" spans="2:50" x14ac:dyDescent="0.35">
      <c r="B1091" t="s">
        <v>70</v>
      </c>
      <c r="C1091" s="17">
        <v>8.3873871416898296E-2</v>
      </c>
      <c r="D1091" s="17">
        <v>7.6116005674869702E-2</v>
      </c>
      <c r="E1091" s="17">
        <v>9.1442746576332098E-2</v>
      </c>
      <c r="F1091" s="17"/>
      <c r="G1091" s="17">
        <v>4.1185836545959899E-2</v>
      </c>
      <c r="H1091" s="17">
        <v>6.7676283079541599E-2</v>
      </c>
      <c r="I1091" s="17">
        <v>6.0916632865078597E-2</v>
      </c>
      <c r="J1091" s="17">
        <v>6.1895746327659297E-2</v>
      </c>
      <c r="K1091" s="17">
        <v>0.124556468744306</v>
      </c>
      <c r="L1091" s="17">
        <v>0.118896842674849</v>
      </c>
      <c r="M1091" s="17"/>
      <c r="N1091" s="17">
        <v>8.4055265332692794E-2</v>
      </c>
      <c r="O1091" s="17">
        <v>7.4396262773130301E-2</v>
      </c>
      <c r="P1091" s="17">
        <v>5.8693198199705698E-2</v>
      </c>
      <c r="Q1091" s="17">
        <v>0.108980574472284</v>
      </c>
      <c r="R1091" s="17"/>
      <c r="S1091" s="17">
        <v>7.3034050965018998E-2</v>
      </c>
      <c r="T1091" s="17">
        <v>7.2451685134695298E-2</v>
      </c>
      <c r="U1091" s="17">
        <v>0.104158956583945</v>
      </c>
      <c r="V1091" s="17">
        <v>9.4761559757779307E-2</v>
      </c>
      <c r="W1091" s="17">
        <v>3.5493431122449799E-2</v>
      </c>
      <c r="X1091" s="17">
        <v>9.7018451094562905E-2</v>
      </c>
      <c r="Y1091" s="17">
        <v>7.0657379128377398E-2</v>
      </c>
      <c r="Z1091" s="17">
        <v>0.11588925795544799</v>
      </c>
      <c r="AA1091" s="17">
        <v>0.10557576528179299</v>
      </c>
      <c r="AB1091" s="17" t="s">
        <v>74</v>
      </c>
      <c r="AC1091" s="17" t="s">
        <v>74</v>
      </c>
      <c r="AD1091" s="17" t="s">
        <v>74</v>
      </c>
      <c r="AE1091" s="17"/>
      <c r="AF1091" s="17">
        <v>8.5967675505298102E-2</v>
      </c>
      <c r="AG1091" s="17">
        <v>8.9916438672506302E-2</v>
      </c>
      <c r="AH1091" s="17">
        <v>5.49477078010761E-2</v>
      </c>
      <c r="AI1091" s="17"/>
      <c r="AJ1091" s="17">
        <v>6.9358242366321002E-2</v>
      </c>
      <c r="AK1091" s="17">
        <v>9.3483354514411199E-2</v>
      </c>
      <c r="AL1091" s="17">
        <v>0.11191205046633</v>
      </c>
      <c r="AM1091" s="17">
        <v>6.46628984296269E-2</v>
      </c>
      <c r="AN1091" s="17">
        <v>7.0393555968624996E-2</v>
      </c>
      <c r="AO1091" s="17"/>
      <c r="AP1091" s="17">
        <v>7.69949261476119E-2</v>
      </c>
      <c r="AQ1091" s="17">
        <v>7.9551104222709501E-2</v>
      </c>
      <c r="AR1091" s="17">
        <v>3.4755990866507498E-2</v>
      </c>
      <c r="AS1091" s="17"/>
      <c r="AT1091" s="17">
        <v>7.6624384005848006E-2</v>
      </c>
      <c r="AU1091" s="17">
        <v>9.9481874809813894E-2</v>
      </c>
      <c r="AV1091" s="17"/>
      <c r="AW1091" s="17">
        <v>6.6928344386522801E-2</v>
      </c>
      <c r="AX1091" s="17">
        <v>8.9246550190514501E-2</v>
      </c>
    </row>
    <row r="1092" spans="2:50" x14ac:dyDescent="0.35">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row>
    <row r="1093" spans="2:50" x14ac:dyDescent="0.35">
      <c r="B1093" s="6" t="s">
        <v>433</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row>
    <row r="1094" spans="2:50" x14ac:dyDescent="0.35">
      <c r="B1094" s="24" t="s">
        <v>76</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row>
    <row r="1095" spans="2:50" x14ac:dyDescent="0.35">
      <c r="B1095" t="s">
        <v>424</v>
      </c>
      <c r="C1095" s="17">
        <v>4.1935931280359703E-2</v>
      </c>
      <c r="D1095" s="17">
        <v>3.9344144340324502E-2</v>
      </c>
      <c r="E1095" s="17">
        <v>4.4517947440104497E-2</v>
      </c>
      <c r="F1095" s="17"/>
      <c r="G1095" s="17">
        <v>8.7772924986760995E-2</v>
      </c>
      <c r="H1095" s="17">
        <v>3.4204956888854103E-2</v>
      </c>
      <c r="I1095" s="17">
        <v>6.5758986964152902E-2</v>
      </c>
      <c r="J1095" s="17">
        <v>3.1885958041530903E-2</v>
      </c>
      <c r="K1095" s="17">
        <v>2.50216813192728E-2</v>
      </c>
      <c r="L1095" s="17">
        <v>2.9043989821502698E-2</v>
      </c>
      <c r="M1095" s="17"/>
      <c r="N1095" s="17">
        <v>4.8672046815432898E-2</v>
      </c>
      <c r="O1095" s="17">
        <v>2.1915762325830802E-2</v>
      </c>
      <c r="P1095" s="17">
        <v>2.9209905274629501E-2</v>
      </c>
      <c r="Q1095" s="17">
        <v>6.7086869090814599E-2</v>
      </c>
      <c r="R1095" s="17"/>
      <c r="S1095" s="17">
        <v>2.7532509776846899E-2</v>
      </c>
      <c r="T1095" s="17">
        <v>5.5826612502474497E-2</v>
      </c>
      <c r="U1095" s="17">
        <v>3.6026792983545101E-2</v>
      </c>
      <c r="V1095" s="17">
        <v>2.9706897133903301E-2</v>
      </c>
      <c r="W1095" s="17">
        <v>1.80121753032348E-2</v>
      </c>
      <c r="X1095" s="17">
        <v>5.9778844944556798E-2</v>
      </c>
      <c r="Y1095" s="17">
        <v>5.0209697470969601E-2</v>
      </c>
      <c r="Z1095" s="17">
        <v>0</v>
      </c>
      <c r="AA1095" s="17">
        <v>6.7822008087991298E-2</v>
      </c>
      <c r="AB1095" s="17" t="s">
        <v>74</v>
      </c>
      <c r="AC1095" s="17" t="s">
        <v>74</v>
      </c>
      <c r="AD1095" s="17" t="s">
        <v>74</v>
      </c>
      <c r="AE1095" s="17"/>
      <c r="AF1095" s="17">
        <v>2.7535872112614001E-2</v>
      </c>
      <c r="AG1095" s="17">
        <v>4.18668190442546E-2</v>
      </c>
      <c r="AH1095" s="17">
        <v>6.5782466384153193E-2</v>
      </c>
      <c r="AI1095" s="17"/>
      <c r="AJ1095" s="17">
        <v>2.9133544902429701E-2</v>
      </c>
      <c r="AK1095" s="17">
        <v>6.7484393748616603E-2</v>
      </c>
      <c r="AL1095" s="17">
        <v>1.00211743709567E-2</v>
      </c>
      <c r="AM1095" s="17">
        <v>0</v>
      </c>
      <c r="AN1095" s="17">
        <v>5.8020746536160898E-2</v>
      </c>
      <c r="AO1095" s="17"/>
      <c r="AP1095" s="17">
        <v>3.4527081892212201E-2</v>
      </c>
      <c r="AQ1095" s="17">
        <v>5.04649761258434E-2</v>
      </c>
      <c r="AR1095" s="17">
        <v>8.1949902684173306E-2</v>
      </c>
      <c r="AS1095" s="17"/>
      <c r="AT1095" s="17">
        <v>4.3448771103840697E-2</v>
      </c>
      <c r="AU1095" s="17">
        <v>3.8980549612795699E-2</v>
      </c>
      <c r="AV1095" s="17"/>
      <c r="AW1095" s="17">
        <v>7.2487389294309507E-2</v>
      </c>
      <c r="AX1095" s="17">
        <v>3.2249412254994399E-2</v>
      </c>
    </row>
    <row r="1096" spans="2:50" x14ac:dyDescent="0.35">
      <c r="B1096" t="s">
        <v>425</v>
      </c>
      <c r="C1096" s="17">
        <v>0.14030827942233901</v>
      </c>
      <c r="D1096" s="17">
        <v>0.12204911842161199</v>
      </c>
      <c r="E1096" s="17">
        <v>0.15406831282664299</v>
      </c>
      <c r="F1096" s="17"/>
      <c r="G1096" s="17">
        <v>0.16471157388417601</v>
      </c>
      <c r="H1096" s="17">
        <v>0.185282599098648</v>
      </c>
      <c r="I1096" s="17">
        <v>0.101373775079086</v>
      </c>
      <c r="J1096" s="17">
        <v>0.136895973973959</v>
      </c>
      <c r="K1096" s="17">
        <v>0.102751836037463</v>
      </c>
      <c r="L1096" s="17">
        <v>0.15213625055645599</v>
      </c>
      <c r="M1096" s="17"/>
      <c r="N1096" s="17">
        <v>0.13129267631705399</v>
      </c>
      <c r="O1096" s="17">
        <v>0.15234438235608699</v>
      </c>
      <c r="P1096" s="17">
        <v>0.114969446406726</v>
      </c>
      <c r="Q1096" s="17">
        <v>0.15748634525862901</v>
      </c>
      <c r="R1096" s="17"/>
      <c r="S1096" s="17">
        <v>0.14668760988028201</v>
      </c>
      <c r="T1096" s="17">
        <v>0.16022601739443401</v>
      </c>
      <c r="U1096" s="17">
        <v>0.18108203799313599</v>
      </c>
      <c r="V1096" s="17">
        <v>0.12613056238053699</v>
      </c>
      <c r="W1096" s="17">
        <v>0.115264552096666</v>
      </c>
      <c r="X1096" s="17">
        <v>6.9987394113066301E-2</v>
      </c>
      <c r="Y1096" s="17">
        <v>0.13813885176268201</v>
      </c>
      <c r="Z1096" s="17">
        <v>0.213627477702863</v>
      </c>
      <c r="AA1096" s="17">
        <v>0.135337155012312</v>
      </c>
      <c r="AB1096" s="17" t="s">
        <v>74</v>
      </c>
      <c r="AC1096" s="17" t="s">
        <v>74</v>
      </c>
      <c r="AD1096" s="17" t="s">
        <v>74</v>
      </c>
      <c r="AE1096" s="17"/>
      <c r="AF1096" s="17">
        <v>0.124672614862985</v>
      </c>
      <c r="AG1096" s="17">
        <v>0.165115501138028</v>
      </c>
      <c r="AH1096" s="17">
        <v>9.9375322899659599E-2</v>
      </c>
      <c r="AI1096" s="17"/>
      <c r="AJ1096" s="17">
        <v>0.13495433319463401</v>
      </c>
      <c r="AK1096" s="17">
        <v>0.14111063427431</v>
      </c>
      <c r="AL1096" s="17">
        <v>0.18701147703090401</v>
      </c>
      <c r="AM1096" s="17">
        <v>0.15636776199076699</v>
      </c>
      <c r="AN1096" s="17">
        <v>0.121446082385786</v>
      </c>
      <c r="AO1096" s="17"/>
      <c r="AP1096" s="17">
        <v>0.15294347706595901</v>
      </c>
      <c r="AQ1096" s="17">
        <v>0.129483660014624</v>
      </c>
      <c r="AR1096" s="17">
        <v>0.17734231142501899</v>
      </c>
      <c r="AS1096" s="17"/>
      <c r="AT1096" s="17">
        <v>0.13155302678125</v>
      </c>
      <c r="AU1096" s="17">
        <v>0.15935621053600699</v>
      </c>
      <c r="AV1096" s="17"/>
      <c r="AW1096" s="17">
        <v>0.112157534958032</v>
      </c>
      <c r="AX1096" s="17">
        <v>0.149233638130497</v>
      </c>
    </row>
    <row r="1097" spans="2:50" x14ac:dyDescent="0.35">
      <c r="B1097" t="s">
        <v>426</v>
      </c>
      <c r="C1097" s="17">
        <v>0.29265644361558701</v>
      </c>
      <c r="D1097" s="17">
        <v>0.26434203922578797</v>
      </c>
      <c r="E1097" s="17">
        <v>0.32022943893779998</v>
      </c>
      <c r="F1097" s="17"/>
      <c r="G1097" s="17">
        <v>0.32136444795904701</v>
      </c>
      <c r="H1097" s="17">
        <v>0.28911349357717597</v>
      </c>
      <c r="I1097" s="17">
        <v>0.31849573448732499</v>
      </c>
      <c r="J1097" s="17">
        <v>0.29357176458095202</v>
      </c>
      <c r="K1097" s="17">
        <v>0.270251660893711</v>
      </c>
      <c r="L1097" s="17">
        <v>0.27886411315065401</v>
      </c>
      <c r="M1097" s="17"/>
      <c r="N1097" s="17">
        <v>0.28173497272074399</v>
      </c>
      <c r="O1097" s="17">
        <v>0.300284831470916</v>
      </c>
      <c r="P1097" s="17">
        <v>0.27684542229571002</v>
      </c>
      <c r="Q1097" s="17">
        <v>0.30954165692882901</v>
      </c>
      <c r="R1097" s="17"/>
      <c r="S1097" s="17">
        <v>0.29080551658765902</v>
      </c>
      <c r="T1097" s="17">
        <v>0.27932374526442499</v>
      </c>
      <c r="U1097" s="17">
        <v>0.22913831461576001</v>
      </c>
      <c r="V1097" s="17">
        <v>0.28072211804452302</v>
      </c>
      <c r="W1097" s="17">
        <v>0.32902721866007101</v>
      </c>
      <c r="X1097" s="17">
        <v>0.379914459108254</v>
      </c>
      <c r="Y1097" s="17">
        <v>0.33179934266817601</v>
      </c>
      <c r="Z1097" s="17">
        <v>0.22878558497276599</v>
      </c>
      <c r="AA1097" s="17">
        <v>0.271256479710412</v>
      </c>
      <c r="AB1097" s="17" t="s">
        <v>74</v>
      </c>
      <c r="AC1097" s="17" t="s">
        <v>74</v>
      </c>
      <c r="AD1097" s="17" t="s">
        <v>74</v>
      </c>
      <c r="AE1097" s="17"/>
      <c r="AF1097" s="17">
        <v>0.27346550446110102</v>
      </c>
      <c r="AG1097" s="17">
        <v>0.28462464893925399</v>
      </c>
      <c r="AH1097" s="17">
        <v>0.335937236943467</v>
      </c>
      <c r="AI1097" s="17"/>
      <c r="AJ1097" s="17">
        <v>0.258233660635864</v>
      </c>
      <c r="AK1097" s="17">
        <v>0.32253093518617199</v>
      </c>
      <c r="AL1097" s="17">
        <v>0.29125789564680998</v>
      </c>
      <c r="AM1097" s="17">
        <v>0.39325034635233702</v>
      </c>
      <c r="AN1097" s="17">
        <v>0.32824606372249199</v>
      </c>
      <c r="AO1097" s="17"/>
      <c r="AP1097" s="17">
        <v>0.24972698266679999</v>
      </c>
      <c r="AQ1097" s="17">
        <v>0.33318686478897003</v>
      </c>
      <c r="AR1097" s="17">
        <v>0.31205905605879802</v>
      </c>
      <c r="AS1097" s="17"/>
      <c r="AT1097" s="17">
        <v>0.291758266332239</v>
      </c>
      <c r="AU1097" s="17">
        <v>0.29361364925847599</v>
      </c>
      <c r="AV1097" s="17"/>
      <c r="AW1097" s="17">
        <v>0.25161262066170398</v>
      </c>
      <c r="AX1097" s="17">
        <v>0.30566962850957702</v>
      </c>
    </row>
    <row r="1098" spans="2:50" x14ac:dyDescent="0.35">
      <c r="B1098" t="s">
        <v>427</v>
      </c>
      <c r="C1098" s="17">
        <v>0.288388243599702</v>
      </c>
      <c r="D1098" s="17">
        <v>0.33082554440705703</v>
      </c>
      <c r="E1098" s="17">
        <v>0.24985050378800899</v>
      </c>
      <c r="F1098" s="17"/>
      <c r="G1098" s="17">
        <v>0.25807202656168998</v>
      </c>
      <c r="H1098" s="17">
        <v>0.259932721066789</v>
      </c>
      <c r="I1098" s="17">
        <v>0.28285831205546702</v>
      </c>
      <c r="J1098" s="17">
        <v>0.33557024071744401</v>
      </c>
      <c r="K1098" s="17">
        <v>0.29712395925971002</v>
      </c>
      <c r="L1098" s="17">
        <v>0.28667298926922802</v>
      </c>
      <c r="M1098" s="17"/>
      <c r="N1098" s="17">
        <v>0.30659431139640497</v>
      </c>
      <c r="O1098" s="17">
        <v>0.32456783257765998</v>
      </c>
      <c r="P1098" s="17">
        <v>0.29616883423118401</v>
      </c>
      <c r="Q1098" s="17">
        <v>0.22794751782624001</v>
      </c>
      <c r="R1098" s="17"/>
      <c r="S1098" s="17">
        <v>0.25946906074173198</v>
      </c>
      <c r="T1098" s="17">
        <v>0.285812609579425</v>
      </c>
      <c r="U1098" s="17">
        <v>0.32246293676733001</v>
      </c>
      <c r="V1098" s="17">
        <v>0.30357780482615099</v>
      </c>
      <c r="W1098" s="17">
        <v>0.32560691376891898</v>
      </c>
      <c r="X1098" s="17">
        <v>0.28610852083073401</v>
      </c>
      <c r="Y1098" s="17">
        <v>0.25870212336875098</v>
      </c>
      <c r="Z1098" s="17">
        <v>0.35156866059971897</v>
      </c>
      <c r="AA1098" s="17">
        <v>0.26274269008072898</v>
      </c>
      <c r="AB1098" s="17" t="s">
        <v>74</v>
      </c>
      <c r="AC1098" s="17" t="s">
        <v>74</v>
      </c>
      <c r="AD1098" s="17" t="s">
        <v>74</v>
      </c>
      <c r="AE1098" s="17"/>
      <c r="AF1098" s="17">
        <v>0.31216847528852698</v>
      </c>
      <c r="AG1098" s="17">
        <v>0.28801037237162602</v>
      </c>
      <c r="AH1098" s="17">
        <v>0.248355346678994</v>
      </c>
      <c r="AI1098" s="17"/>
      <c r="AJ1098" s="17">
        <v>0.312305559627303</v>
      </c>
      <c r="AK1098" s="17">
        <v>0.28681356352934501</v>
      </c>
      <c r="AL1098" s="17">
        <v>0.238546080868418</v>
      </c>
      <c r="AM1098" s="17">
        <v>0.16501949491330001</v>
      </c>
      <c r="AN1098" s="17">
        <v>0.26884339878283797</v>
      </c>
      <c r="AO1098" s="17"/>
      <c r="AP1098" s="17">
        <v>0.30826791867970699</v>
      </c>
      <c r="AQ1098" s="17">
        <v>0.29755069011118102</v>
      </c>
      <c r="AR1098" s="17">
        <v>0.20589304948589399</v>
      </c>
      <c r="AS1098" s="17"/>
      <c r="AT1098" s="17">
        <v>0.30052288568714602</v>
      </c>
      <c r="AU1098" s="17">
        <v>0.26443924257436902</v>
      </c>
      <c r="AV1098" s="17"/>
      <c r="AW1098" s="17">
        <v>0.35004368935590702</v>
      </c>
      <c r="AX1098" s="17">
        <v>0.268840022756619</v>
      </c>
    </row>
    <row r="1099" spans="2:50" x14ac:dyDescent="0.35">
      <c r="B1099" t="s">
        <v>428</v>
      </c>
      <c r="C1099" s="17">
        <v>0.14826912987123</v>
      </c>
      <c r="D1099" s="17">
        <v>0.16169014549928101</v>
      </c>
      <c r="E1099" s="17">
        <v>0.13630023236976499</v>
      </c>
      <c r="F1099" s="17"/>
      <c r="G1099" s="17">
        <v>0.117992710087479</v>
      </c>
      <c r="H1099" s="17">
        <v>0.152073240044342</v>
      </c>
      <c r="I1099" s="17">
        <v>0.15727848973713299</v>
      </c>
      <c r="J1099" s="17">
        <v>0.15170299923370201</v>
      </c>
      <c r="K1099" s="17">
        <v>0.17676011403321201</v>
      </c>
      <c r="L1099" s="17">
        <v>0.13082956009083699</v>
      </c>
      <c r="M1099" s="17"/>
      <c r="N1099" s="17">
        <v>0.13374927463116501</v>
      </c>
      <c r="O1099" s="17">
        <v>0.11440676589651901</v>
      </c>
      <c r="P1099" s="17">
        <v>0.22340286115796801</v>
      </c>
      <c r="Q1099" s="17">
        <v>0.13482948916766399</v>
      </c>
      <c r="R1099" s="17"/>
      <c r="S1099" s="17">
        <v>0.19422365115399101</v>
      </c>
      <c r="T1099" s="17">
        <v>0.12914631793328801</v>
      </c>
      <c r="U1099" s="17">
        <v>0.10473125415196199</v>
      </c>
      <c r="V1099" s="17">
        <v>0.15670049475098799</v>
      </c>
      <c r="W1099" s="17">
        <v>0.135390987013907</v>
      </c>
      <c r="X1099" s="17">
        <v>0.126399899636603</v>
      </c>
      <c r="Y1099" s="17">
        <v>0.137550319166901</v>
      </c>
      <c r="Z1099" s="17">
        <v>0.107051128245836</v>
      </c>
      <c r="AA1099" s="17">
        <v>0.193619390013342</v>
      </c>
      <c r="AB1099" s="17" t="s">
        <v>74</v>
      </c>
      <c r="AC1099" s="17" t="s">
        <v>74</v>
      </c>
      <c r="AD1099" s="17" t="s">
        <v>74</v>
      </c>
      <c r="AE1099" s="17"/>
      <c r="AF1099" s="17">
        <v>0.17326638358521201</v>
      </c>
      <c r="AG1099" s="17">
        <v>0.13180859282259</v>
      </c>
      <c r="AH1099" s="17">
        <v>0.170649461379076</v>
      </c>
      <c r="AI1099" s="17"/>
      <c r="AJ1099" s="17">
        <v>0.18705620087064101</v>
      </c>
      <c r="AK1099" s="17">
        <v>0.10653451743556799</v>
      </c>
      <c r="AL1099" s="17">
        <v>0.14696277169194</v>
      </c>
      <c r="AM1099" s="17">
        <v>0.22069949831396901</v>
      </c>
      <c r="AN1099" s="17">
        <v>0.145330026362683</v>
      </c>
      <c r="AO1099" s="17"/>
      <c r="AP1099" s="17">
        <v>0.18280290984695299</v>
      </c>
      <c r="AQ1099" s="17">
        <v>0.118718367786603</v>
      </c>
      <c r="AR1099" s="17">
        <v>0.17486024972533301</v>
      </c>
      <c r="AS1099" s="17"/>
      <c r="AT1099" s="17">
        <v>0.14901735943101599</v>
      </c>
      <c r="AU1099" s="17">
        <v>0.144787896082747</v>
      </c>
      <c r="AV1099" s="17"/>
      <c r="AW1099" s="17">
        <v>0.13965627359550001</v>
      </c>
      <c r="AX1099" s="17">
        <v>0.150999886489768</v>
      </c>
    </row>
    <row r="1100" spans="2:50" x14ac:dyDescent="0.35">
      <c r="B1100" t="s">
        <v>70</v>
      </c>
      <c r="C1100" s="17">
        <v>8.8441972210783495E-2</v>
      </c>
      <c r="D1100" s="17">
        <v>8.1749008105938006E-2</v>
      </c>
      <c r="E1100" s="17">
        <v>9.50335646376778E-2</v>
      </c>
      <c r="F1100" s="17"/>
      <c r="G1100" s="17">
        <v>5.00863165208471E-2</v>
      </c>
      <c r="H1100" s="17">
        <v>7.9392989324191504E-2</v>
      </c>
      <c r="I1100" s="17">
        <v>7.4234701676836504E-2</v>
      </c>
      <c r="J1100" s="17">
        <v>5.0373063452411299E-2</v>
      </c>
      <c r="K1100" s="17">
        <v>0.12809074845663199</v>
      </c>
      <c r="L1100" s="17">
        <v>0.122453097111323</v>
      </c>
      <c r="M1100" s="17"/>
      <c r="N1100" s="17">
        <v>9.7956718119198594E-2</v>
      </c>
      <c r="O1100" s="17">
        <v>8.6480425372987099E-2</v>
      </c>
      <c r="P1100" s="17">
        <v>5.94035306337823E-2</v>
      </c>
      <c r="Q1100" s="17">
        <v>0.10310812172782299</v>
      </c>
      <c r="R1100" s="17"/>
      <c r="S1100" s="17">
        <v>8.1281651859489101E-2</v>
      </c>
      <c r="T1100" s="17">
        <v>8.9664697325953405E-2</v>
      </c>
      <c r="U1100" s="17">
        <v>0.126558663488268</v>
      </c>
      <c r="V1100" s="17">
        <v>0.103162122863897</v>
      </c>
      <c r="W1100" s="17">
        <v>7.6698153157201396E-2</v>
      </c>
      <c r="X1100" s="17">
        <v>7.78108813667856E-2</v>
      </c>
      <c r="Y1100" s="17">
        <v>8.3599665562520104E-2</v>
      </c>
      <c r="Z1100" s="17">
        <v>9.8967148478816006E-2</v>
      </c>
      <c r="AA1100" s="17">
        <v>6.9222277095213794E-2</v>
      </c>
      <c r="AB1100" s="17" t="s">
        <v>74</v>
      </c>
      <c r="AC1100" s="17" t="s">
        <v>74</v>
      </c>
      <c r="AD1100" s="17" t="s">
        <v>74</v>
      </c>
      <c r="AE1100" s="17"/>
      <c r="AF1100" s="17">
        <v>8.8891149689560897E-2</v>
      </c>
      <c r="AG1100" s="17">
        <v>8.8574065684247305E-2</v>
      </c>
      <c r="AH1100" s="17">
        <v>7.9900165714650598E-2</v>
      </c>
      <c r="AI1100" s="17"/>
      <c r="AJ1100" s="17">
        <v>7.8316700769128403E-2</v>
      </c>
      <c r="AK1100" s="17">
        <v>7.5525955825988103E-2</v>
      </c>
      <c r="AL1100" s="17">
        <v>0.126200600390971</v>
      </c>
      <c r="AM1100" s="17">
        <v>6.46628984296269E-2</v>
      </c>
      <c r="AN1100" s="17">
        <v>7.8113682210039503E-2</v>
      </c>
      <c r="AO1100" s="17"/>
      <c r="AP1100" s="17">
        <v>7.1731629848369602E-2</v>
      </c>
      <c r="AQ1100" s="17">
        <v>7.05954411727793E-2</v>
      </c>
      <c r="AR1100" s="17">
        <v>4.7895430620782699E-2</v>
      </c>
      <c r="AS1100" s="17"/>
      <c r="AT1100" s="17">
        <v>8.3699690664508095E-2</v>
      </c>
      <c r="AU1100" s="17">
        <v>9.8822451935605904E-2</v>
      </c>
      <c r="AV1100" s="17"/>
      <c r="AW1100" s="17">
        <v>7.4042492134548499E-2</v>
      </c>
      <c r="AX1100" s="17">
        <v>9.3007411858545302E-2</v>
      </c>
    </row>
    <row r="1101" spans="2:50" x14ac:dyDescent="0.35">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row>
    <row r="1102" spans="2:50" x14ac:dyDescent="0.35">
      <c r="B1102" s="6" t="s">
        <v>434</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row>
    <row r="1103" spans="2:50" x14ac:dyDescent="0.35">
      <c r="B1103" s="24" t="s">
        <v>76</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row>
    <row r="1104" spans="2:50" x14ac:dyDescent="0.35">
      <c r="B1104" t="s">
        <v>424</v>
      </c>
      <c r="C1104" s="17">
        <v>9.7193108287113403E-2</v>
      </c>
      <c r="D1104" s="17">
        <v>8.1855831800415502E-2</v>
      </c>
      <c r="E1104" s="17">
        <v>0.11189355130002999</v>
      </c>
      <c r="F1104" s="17"/>
      <c r="G1104" s="17">
        <v>0.14288384468423801</v>
      </c>
      <c r="H1104" s="17">
        <v>0.115052624456672</v>
      </c>
      <c r="I1104" s="17">
        <v>0.117457392973966</v>
      </c>
      <c r="J1104" s="17">
        <v>7.3416214617567893E-2</v>
      </c>
      <c r="K1104" s="17">
        <v>7.3866627776055002E-2</v>
      </c>
      <c r="L1104" s="17">
        <v>8.2519550943182599E-2</v>
      </c>
      <c r="M1104" s="17"/>
      <c r="N1104" s="17">
        <v>0.119238586528272</v>
      </c>
      <c r="O1104" s="17">
        <v>9.2812067371642396E-2</v>
      </c>
      <c r="P1104" s="17">
        <v>6.3318783580222193E-2</v>
      </c>
      <c r="Q1104" s="17">
        <v>0.104943871147716</v>
      </c>
      <c r="R1104" s="17"/>
      <c r="S1104" s="17">
        <v>8.1956597010417007E-2</v>
      </c>
      <c r="T1104" s="17">
        <v>0.114134271653758</v>
      </c>
      <c r="U1104" s="17">
        <v>8.3001669427160904E-2</v>
      </c>
      <c r="V1104" s="17">
        <v>9.66542993175218E-2</v>
      </c>
      <c r="W1104" s="17">
        <v>0.12281026795566601</v>
      </c>
      <c r="X1104" s="17">
        <v>7.9392671944530493E-2</v>
      </c>
      <c r="Y1104" s="17">
        <v>9.1569489795114006E-2</v>
      </c>
      <c r="Z1104" s="17">
        <v>8.1393721418826004E-2</v>
      </c>
      <c r="AA1104" s="17">
        <v>0.11350688146894</v>
      </c>
      <c r="AB1104" s="17" t="s">
        <v>74</v>
      </c>
      <c r="AC1104" s="17" t="s">
        <v>74</v>
      </c>
      <c r="AD1104" s="17" t="s">
        <v>74</v>
      </c>
      <c r="AE1104" s="17"/>
      <c r="AF1104" s="17">
        <v>8.8351077270515693E-2</v>
      </c>
      <c r="AG1104" s="17">
        <v>9.9376193690702705E-2</v>
      </c>
      <c r="AH1104" s="17">
        <v>9.9807286249915694E-2</v>
      </c>
      <c r="AI1104" s="17"/>
      <c r="AJ1104" s="17">
        <v>8.1119518616523195E-2</v>
      </c>
      <c r="AK1104" s="17">
        <v>0.13801224407961801</v>
      </c>
      <c r="AL1104" s="17">
        <v>3.6316602644611201E-2</v>
      </c>
      <c r="AM1104" s="17">
        <v>0.101671492995822</v>
      </c>
      <c r="AN1104" s="17">
        <v>9.3727667899650896E-2</v>
      </c>
      <c r="AO1104" s="17"/>
      <c r="AP1104" s="17">
        <v>8.2234250593190297E-2</v>
      </c>
      <c r="AQ1104" s="17">
        <v>0.122478915777143</v>
      </c>
      <c r="AR1104" s="17">
        <v>0.121790278136664</v>
      </c>
      <c r="AS1104" s="17"/>
      <c r="AT1104" s="17">
        <v>0.102596828852074</v>
      </c>
      <c r="AU1104" s="17">
        <v>8.6369758825989004E-2</v>
      </c>
      <c r="AV1104" s="17"/>
      <c r="AW1104" s="17">
        <v>0.10942081384605699</v>
      </c>
      <c r="AX1104" s="17">
        <v>9.33162424930426E-2</v>
      </c>
    </row>
    <row r="1105" spans="2:50" x14ac:dyDescent="0.35">
      <c r="B1105" t="s">
        <v>425</v>
      </c>
      <c r="C1105" s="17">
        <v>0.247258098023803</v>
      </c>
      <c r="D1105" s="17">
        <v>0.22032242293515999</v>
      </c>
      <c r="E1105" s="17">
        <v>0.26953368706187603</v>
      </c>
      <c r="F1105" s="17"/>
      <c r="G1105" s="17">
        <v>0.28398477936567201</v>
      </c>
      <c r="H1105" s="17">
        <v>0.28777952035930798</v>
      </c>
      <c r="I1105" s="17">
        <v>0.25687663020585499</v>
      </c>
      <c r="J1105" s="17">
        <v>0.239439160421348</v>
      </c>
      <c r="K1105" s="17">
        <v>0.214771701604661</v>
      </c>
      <c r="L1105" s="17">
        <v>0.22241146397721301</v>
      </c>
      <c r="M1105" s="17"/>
      <c r="N1105" s="17">
        <v>0.26299773225741302</v>
      </c>
      <c r="O1105" s="17">
        <v>0.30674695983501199</v>
      </c>
      <c r="P1105" s="17">
        <v>0.228577926814684</v>
      </c>
      <c r="Q1105" s="17">
        <v>0.188044043743059</v>
      </c>
      <c r="R1105" s="17"/>
      <c r="S1105" s="17">
        <v>0.25915853866718602</v>
      </c>
      <c r="T1105" s="17">
        <v>0.23663984068977401</v>
      </c>
      <c r="U1105" s="17">
        <v>0.28957762837491102</v>
      </c>
      <c r="V1105" s="17">
        <v>0.24038631466902299</v>
      </c>
      <c r="W1105" s="17">
        <v>0.182447184390927</v>
      </c>
      <c r="X1105" s="17">
        <v>0.24305224852943</v>
      </c>
      <c r="Y1105" s="17">
        <v>0.27564353758552701</v>
      </c>
      <c r="Z1105" s="17">
        <v>0.293268211699998</v>
      </c>
      <c r="AA1105" s="17">
        <v>0.226541882919745</v>
      </c>
      <c r="AB1105" s="17" t="s">
        <v>74</v>
      </c>
      <c r="AC1105" s="17" t="s">
        <v>74</v>
      </c>
      <c r="AD1105" s="17" t="s">
        <v>74</v>
      </c>
      <c r="AE1105" s="17"/>
      <c r="AF1105" s="17">
        <v>0.22052264939807201</v>
      </c>
      <c r="AG1105" s="17">
        <v>0.25341907955299903</v>
      </c>
      <c r="AH1105" s="17">
        <v>0.26494935267146302</v>
      </c>
      <c r="AI1105" s="17"/>
      <c r="AJ1105" s="17">
        <v>0.24262303845876701</v>
      </c>
      <c r="AK1105" s="17">
        <v>0.26064696267561799</v>
      </c>
      <c r="AL1105" s="17">
        <v>0.25876428140784502</v>
      </c>
      <c r="AM1105" s="17">
        <v>9.8240262046567703E-2</v>
      </c>
      <c r="AN1105" s="17">
        <v>0.25141710182538402</v>
      </c>
      <c r="AO1105" s="17"/>
      <c r="AP1105" s="17">
        <v>0.21700077433413101</v>
      </c>
      <c r="AQ1105" s="17">
        <v>0.272166137393615</v>
      </c>
      <c r="AR1105" s="17">
        <v>0.279447602038846</v>
      </c>
      <c r="AS1105" s="17"/>
      <c r="AT1105" s="17">
        <v>0.246099338747514</v>
      </c>
      <c r="AU1105" s="17">
        <v>0.24827307575036101</v>
      </c>
      <c r="AV1105" s="17"/>
      <c r="AW1105" s="17">
        <v>0.25430627363979003</v>
      </c>
      <c r="AX1105" s="17">
        <v>0.24502343258926901</v>
      </c>
    </row>
    <row r="1106" spans="2:50" x14ac:dyDescent="0.35">
      <c r="B1106" t="s">
        <v>426</v>
      </c>
      <c r="C1106" s="17">
        <v>0.361673053234428</v>
      </c>
      <c r="D1106" s="17">
        <v>0.37041051393237401</v>
      </c>
      <c r="E1106" s="17">
        <v>0.35489788012441498</v>
      </c>
      <c r="F1106" s="17"/>
      <c r="G1106" s="17">
        <v>0.35389937013573503</v>
      </c>
      <c r="H1106" s="17">
        <v>0.29673763386527402</v>
      </c>
      <c r="I1106" s="17">
        <v>0.34081362209649402</v>
      </c>
      <c r="J1106" s="17">
        <v>0.43187303930441501</v>
      </c>
      <c r="K1106" s="17">
        <v>0.35260523140372901</v>
      </c>
      <c r="L1106" s="17">
        <v>0.38273219579156798</v>
      </c>
      <c r="M1106" s="17"/>
      <c r="N1106" s="17">
        <v>0.32144339856844301</v>
      </c>
      <c r="O1106" s="17">
        <v>0.35202713340864999</v>
      </c>
      <c r="P1106" s="17">
        <v>0.38343090199803698</v>
      </c>
      <c r="Q1106" s="17">
        <v>0.39584176514749098</v>
      </c>
      <c r="R1106" s="17"/>
      <c r="S1106" s="17">
        <v>0.31155498872929499</v>
      </c>
      <c r="T1106" s="17">
        <v>0.38164020516671798</v>
      </c>
      <c r="U1106" s="17">
        <v>0.39813530599243702</v>
      </c>
      <c r="V1106" s="17">
        <v>0.33578530533411499</v>
      </c>
      <c r="W1106" s="17">
        <v>0.407404379043251</v>
      </c>
      <c r="X1106" s="17">
        <v>0.375117097067448</v>
      </c>
      <c r="Y1106" s="17">
        <v>0.36561334408616403</v>
      </c>
      <c r="Z1106" s="17">
        <v>0.31182247776804001</v>
      </c>
      <c r="AA1106" s="17">
        <v>0.36481604764373798</v>
      </c>
      <c r="AB1106" s="17" t="s">
        <v>74</v>
      </c>
      <c r="AC1106" s="17" t="s">
        <v>74</v>
      </c>
      <c r="AD1106" s="17" t="s">
        <v>74</v>
      </c>
      <c r="AE1106" s="17"/>
      <c r="AF1106" s="17">
        <v>0.36011324017711899</v>
      </c>
      <c r="AG1106" s="17">
        <v>0.37336007057520698</v>
      </c>
      <c r="AH1106" s="17">
        <v>0.31800041568951498</v>
      </c>
      <c r="AI1106" s="17"/>
      <c r="AJ1106" s="17">
        <v>0.36969107921336902</v>
      </c>
      <c r="AK1106" s="17">
        <v>0.34830391680889</v>
      </c>
      <c r="AL1106" s="17">
        <v>0.31823868017016399</v>
      </c>
      <c r="AM1106" s="17">
        <v>0.60446580258454197</v>
      </c>
      <c r="AN1106" s="17">
        <v>0.37091473457185198</v>
      </c>
      <c r="AO1106" s="17"/>
      <c r="AP1106" s="17">
        <v>0.37361201682957501</v>
      </c>
      <c r="AQ1106" s="17">
        <v>0.34078291813651002</v>
      </c>
      <c r="AR1106" s="17">
        <v>0.37281217259082999</v>
      </c>
      <c r="AS1106" s="17"/>
      <c r="AT1106" s="17">
        <v>0.35161245314496098</v>
      </c>
      <c r="AU1106" s="17">
        <v>0.384578431192374</v>
      </c>
      <c r="AV1106" s="17"/>
      <c r="AW1106" s="17">
        <v>0.33864410149288499</v>
      </c>
      <c r="AX1106" s="17">
        <v>0.368974517507485</v>
      </c>
    </row>
    <row r="1107" spans="2:50" x14ac:dyDescent="0.35">
      <c r="B1107" t="s">
        <v>427</v>
      </c>
      <c r="C1107" s="17">
        <v>0.12761982105332301</v>
      </c>
      <c r="D1107" s="17">
        <v>0.14897890720780399</v>
      </c>
      <c r="E1107" s="17">
        <v>0.108156192100176</v>
      </c>
      <c r="F1107" s="17"/>
      <c r="G1107" s="17">
        <v>0.108590960472719</v>
      </c>
      <c r="H1107" s="17">
        <v>0.16070157929930101</v>
      </c>
      <c r="I1107" s="17">
        <v>0.119374643517281</v>
      </c>
      <c r="J1107" s="17">
        <v>0.12425952050946799</v>
      </c>
      <c r="K1107" s="17">
        <v>0.13417954664913301</v>
      </c>
      <c r="L1107" s="17">
        <v>0.115846118986416</v>
      </c>
      <c r="M1107" s="17"/>
      <c r="N1107" s="17">
        <v>0.12956221719910499</v>
      </c>
      <c r="O1107" s="17">
        <v>8.6810231136449895E-2</v>
      </c>
      <c r="P1107" s="17">
        <v>0.16563416339130599</v>
      </c>
      <c r="Q1107" s="17">
        <v>0.13597935843134901</v>
      </c>
      <c r="R1107" s="17"/>
      <c r="S1107" s="17">
        <v>0.16835441055356401</v>
      </c>
      <c r="T1107" s="17">
        <v>0.119325572753503</v>
      </c>
      <c r="U1107" s="17">
        <v>8.3222688876742501E-2</v>
      </c>
      <c r="V1107" s="17">
        <v>0.14509633606345301</v>
      </c>
      <c r="W1107" s="17">
        <v>0.14238948381149599</v>
      </c>
      <c r="X1107" s="17">
        <v>0.135783968445673</v>
      </c>
      <c r="Y1107" s="17">
        <v>0.101332266953128</v>
      </c>
      <c r="Z1107" s="17">
        <v>0.12125594111009599</v>
      </c>
      <c r="AA1107" s="17">
        <v>0.11481168520935101</v>
      </c>
      <c r="AB1107" s="17" t="s">
        <v>74</v>
      </c>
      <c r="AC1107" s="17" t="s">
        <v>74</v>
      </c>
      <c r="AD1107" s="17" t="s">
        <v>74</v>
      </c>
      <c r="AE1107" s="17"/>
      <c r="AF1107" s="17">
        <v>0.12968264637774199</v>
      </c>
      <c r="AG1107" s="17">
        <v>0.12683506101540101</v>
      </c>
      <c r="AH1107" s="17">
        <v>0.17772401182090999</v>
      </c>
      <c r="AI1107" s="17"/>
      <c r="AJ1107" s="17">
        <v>0.13972641079077899</v>
      </c>
      <c r="AK1107" s="17">
        <v>8.8216156851211605E-2</v>
      </c>
      <c r="AL1107" s="17">
        <v>0.181927389127755</v>
      </c>
      <c r="AM1107" s="17">
        <v>0</v>
      </c>
      <c r="AN1107" s="17">
        <v>0.14105011776844101</v>
      </c>
      <c r="AO1107" s="17"/>
      <c r="AP1107" s="17">
        <v>0.15912660729664099</v>
      </c>
      <c r="AQ1107" s="17">
        <v>0.117629714105871</v>
      </c>
      <c r="AR1107" s="17">
        <v>0.13457841512513199</v>
      </c>
      <c r="AS1107" s="17"/>
      <c r="AT1107" s="17">
        <v>0.13153428972366699</v>
      </c>
      <c r="AU1107" s="17">
        <v>0.117660365342747</v>
      </c>
      <c r="AV1107" s="17"/>
      <c r="AW1107" s="17">
        <v>0.12654173151520301</v>
      </c>
      <c r="AX1107" s="17">
        <v>0.12796163566712199</v>
      </c>
    </row>
    <row r="1108" spans="2:50" x14ac:dyDescent="0.35">
      <c r="B1108" t="s">
        <v>428</v>
      </c>
      <c r="C1108" s="17">
        <v>5.75394646201461E-2</v>
      </c>
      <c r="D1108" s="17">
        <v>7.8727826448844601E-2</v>
      </c>
      <c r="E1108" s="17">
        <v>3.7966541424328801E-2</v>
      </c>
      <c r="F1108" s="17"/>
      <c r="G1108" s="17">
        <v>5.7560555155704303E-2</v>
      </c>
      <c r="H1108" s="17">
        <v>5.2122520176302103E-2</v>
      </c>
      <c r="I1108" s="17">
        <v>6.6327140096657397E-2</v>
      </c>
      <c r="J1108" s="17">
        <v>3.9808045143926302E-2</v>
      </c>
      <c r="K1108" s="17">
        <v>7.6992791337371996E-2</v>
      </c>
      <c r="L1108" s="17">
        <v>5.4743470535066202E-2</v>
      </c>
      <c r="M1108" s="17"/>
      <c r="N1108" s="17">
        <v>6.1290838754871797E-2</v>
      </c>
      <c r="O1108" s="17">
        <v>5.04202564506269E-2</v>
      </c>
      <c r="P1108" s="17">
        <v>7.34616111414199E-2</v>
      </c>
      <c r="Q1108" s="17">
        <v>4.7600238248688802E-2</v>
      </c>
      <c r="R1108" s="17"/>
      <c r="S1108" s="17">
        <v>8.0148903898984505E-2</v>
      </c>
      <c r="T1108" s="17">
        <v>5.2679865823981098E-2</v>
      </c>
      <c r="U1108" s="17">
        <v>2.5420718379875699E-2</v>
      </c>
      <c r="V1108" s="17">
        <v>2.65067704206059E-2</v>
      </c>
      <c r="W1108" s="17">
        <v>7.7508328425616793E-2</v>
      </c>
      <c r="X1108" s="17">
        <v>6.6958763651535205E-2</v>
      </c>
      <c r="Y1108" s="17">
        <v>8.6779617961267097E-2</v>
      </c>
      <c r="Z1108" s="17">
        <v>2.77709345365512E-2</v>
      </c>
      <c r="AA1108" s="17">
        <v>5.6079163757567101E-2</v>
      </c>
      <c r="AB1108" s="17" t="s">
        <v>74</v>
      </c>
      <c r="AC1108" s="17" t="s">
        <v>74</v>
      </c>
      <c r="AD1108" s="17" t="s">
        <v>74</v>
      </c>
      <c r="AE1108" s="17"/>
      <c r="AF1108" s="17">
        <v>8.3869756105782706E-2</v>
      </c>
      <c r="AG1108" s="17">
        <v>4.4307427626597201E-2</v>
      </c>
      <c r="AH1108" s="17">
        <v>3.6349222666720103E-2</v>
      </c>
      <c r="AI1108" s="17"/>
      <c r="AJ1108" s="17">
        <v>7.3248578590843494E-2</v>
      </c>
      <c r="AK1108" s="17">
        <v>5.5254973541061798E-2</v>
      </c>
      <c r="AL1108" s="17">
        <v>3.3457857447916399E-2</v>
      </c>
      <c r="AM1108" s="17">
        <v>6.3846880705567099E-2</v>
      </c>
      <c r="AN1108" s="17">
        <v>5.0048340362101998E-2</v>
      </c>
      <c r="AO1108" s="17"/>
      <c r="AP1108" s="17">
        <v>7.8557924482305405E-2</v>
      </c>
      <c r="AQ1108" s="17">
        <v>5.6548297426727602E-2</v>
      </c>
      <c r="AR1108" s="17">
        <v>3.3849727715607E-2</v>
      </c>
      <c r="AS1108" s="17"/>
      <c r="AT1108" s="17">
        <v>6.5083508674211504E-2</v>
      </c>
      <c r="AU1108" s="17">
        <v>4.2032449539049402E-2</v>
      </c>
      <c r="AV1108" s="17"/>
      <c r="AW1108" s="17">
        <v>5.7620511982011097E-2</v>
      </c>
      <c r="AX1108" s="17">
        <v>5.7513768078517803E-2</v>
      </c>
    </row>
    <row r="1109" spans="2:50" x14ac:dyDescent="0.35">
      <c r="B1109" t="s">
        <v>70</v>
      </c>
      <c r="C1109" s="17">
        <v>0.10871645478118699</v>
      </c>
      <c r="D1109" s="17">
        <v>9.9704497675401099E-2</v>
      </c>
      <c r="E1109" s="17">
        <v>0.117552147989174</v>
      </c>
      <c r="F1109" s="17"/>
      <c r="G1109" s="17">
        <v>5.3080490185930897E-2</v>
      </c>
      <c r="H1109" s="17">
        <v>8.7606121843143397E-2</v>
      </c>
      <c r="I1109" s="17">
        <v>9.9150571109746996E-2</v>
      </c>
      <c r="J1109" s="17">
        <v>9.1204020003275196E-2</v>
      </c>
      <c r="K1109" s="17">
        <v>0.14758410122905</v>
      </c>
      <c r="L1109" s="17">
        <v>0.14174719976655401</v>
      </c>
      <c r="M1109" s="17"/>
      <c r="N1109" s="17">
        <v>0.105467226691895</v>
      </c>
      <c r="O1109" s="17">
        <v>0.111183351797619</v>
      </c>
      <c r="P1109" s="17">
        <v>8.5576613074330801E-2</v>
      </c>
      <c r="Q1109" s="17">
        <v>0.12759072328169699</v>
      </c>
      <c r="R1109" s="17"/>
      <c r="S1109" s="17">
        <v>9.8826561140553604E-2</v>
      </c>
      <c r="T1109" s="17">
        <v>9.5580243912265606E-2</v>
      </c>
      <c r="U1109" s="17">
        <v>0.120641988948872</v>
      </c>
      <c r="V1109" s="17">
        <v>0.15557097419528099</v>
      </c>
      <c r="W1109" s="17">
        <v>6.74403563730432E-2</v>
      </c>
      <c r="X1109" s="17">
        <v>9.9695250361384102E-2</v>
      </c>
      <c r="Y1109" s="17">
        <v>7.9061743618800195E-2</v>
      </c>
      <c r="Z1109" s="17">
        <v>0.16448871346648999</v>
      </c>
      <c r="AA1109" s="17">
        <v>0.124244339000658</v>
      </c>
      <c r="AB1109" s="17" t="s">
        <v>74</v>
      </c>
      <c r="AC1109" s="17" t="s">
        <v>74</v>
      </c>
      <c r="AD1109" s="17" t="s">
        <v>74</v>
      </c>
      <c r="AE1109" s="17"/>
      <c r="AF1109" s="17">
        <v>0.11746063067076799</v>
      </c>
      <c r="AG1109" s="17">
        <v>0.102702167539093</v>
      </c>
      <c r="AH1109" s="17">
        <v>0.103169710901477</v>
      </c>
      <c r="AI1109" s="17"/>
      <c r="AJ1109" s="17">
        <v>9.3591374329718605E-2</v>
      </c>
      <c r="AK1109" s="17">
        <v>0.1095657460436</v>
      </c>
      <c r="AL1109" s="17">
        <v>0.171295189201709</v>
      </c>
      <c r="AM1109" s="17">
        <v>0.13177556166750101</v>
      </c>
      <c r="AN1109" s="17">
        <v>9.2842037572570493E-2</v>
      </c>
      <c r="AO1109" s="17"/>
      <c r="AP1109" s="17">
        <v>8.94684264641573E-2</v>
      </c>
      <c r="AQ1109" s="17">
        <v>9.0394017160133594E-2</v>
      </c>
      <c r="AR1109" s="17">
        <v>5.75218043929214E-2</v>
      </c>
      <c r="AS1109" s="17"/>
      <c r="AT1109" s="17">
        <v>0.103073580857573</v>
      </c>
      <c r="AU1109" s="17">
        <v>0.121085919349479</v>
      </c>
      <c r="AV1109" s="17"/>
      <c r="AW1109" s="17">
        <v>0.113466567524053</v>
      </c>
      <c r="AX1109" s="17">
        <v>0.107210403664563</v>
      </c>
    </row>
    <row r="1110" spans="2:50" x14ac:dyDescent="0.35">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row>
    <row r="1111" spans="2:50" x14ac:dyDescent="0.35">
      <c r="B1111" s="6" t="s">
        <v>445</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row>
    <row r="1112" spans="2:50" x14ac:dyDescent="0.35">
      <c r="B1112" s="24" t="s">
        <v>76</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row>
    <row r="1113" spans="2:50" x14ac:dyDescent="0.35">
      <c r="B1113" t="s">
        <v>435</v>
      </c>
      <c r="C1113" s="17">
        <v>0.46564532302107903</v>
      </c>
      <c r="D1113" s="17">
        <v>0.472079814190136</v>
      </c>
      <c r="E1113" s="17">
        <v>0.46142028952928699</v>
      </c>
      <c r="F1113" s="17"/>
      <c r="G1113" s="17">
        <v>0.221947740253024</v>
      </c>
      <c r="H1113" s="17">
        <v>0.36655650924864702</v>
      </c>
      <c r="I1113" s="17">
        <v>0.47051943444112998</v>
      </c>
      <c r="J1113" s="17">
        <v>0.47839418415302698</v>
      </c>
      <c r="K1113" s="17">
        <v>0.52220534928108098</v>
      </c>
      <c r="L1113" s="17">
        <v>0.59570940225290903</v>
      </c>
      <c r="M1113" s="17"/>
      <c r="N1113" s="17">
        <v>0.38561043617832502</v>
      </c>
      <c r="O1113" s="17">
        <v>0.43927259193128798</v>
      </c>
      <c r="P1113" s="17">
        <v>0.51096484654371699</v>
      </c>
      <c r="Q1113" s="17">
        <v>0.54117563654902301</v>
      </c>
      <c r="R1113" s="17"/>
      <c r="S1113" s="17">
        <v>0.48521945004966899</v>
      </c>
      <c r="T1113" s="17">
        <v>0.45823400781463203</v>
      </c>
      <c r="U1113" s="17">
        <v>0.45524483803190402</v>
      </c>
      <c r="V1113" s="17">
        <v>0.52036873318247601</v>
      </c>
      <c r="W1113" s="17">
        <v>0.51546953945746299</v>
      </c>
      <c r="X1113" s="17">
        <v>0.40496300368451699</v>
      </c>
      <c r="Y1113" s="17">
        <v>0.45451563917517401</v>
      </c>
      <c r="Z1113" s="17">
        <v>0.463568691026635</v>
      </c>
      <c r="AA1113" s="17">
        <v>0.43827914540070001</v>
      </c>
      <c r="AB1113" s="17" t="s">
        <v>74</v>
      </c>
      <c r="AC1113" s="17" t="s">
        <v>74</v>
      </c>
      <c r="AD1113" s="17" t="s">
        <v>74</v>
      </c>
      <c r="AE1113" s="17"/>
      <c r="AF1113" s="17">
        <v>0.55784752815768501</v>
      </c>
      <c r="AG1113" s="17">
        <v>0.41708980978031801</v>
      </c>
      <c r="AH1113" s="17">
        <v>0.47483957398235599</v>
      </c>
      <c r="AI1113" s="17"/>
      <c r="AJ1113" s="17">
        <v>0.57280508619699</v>
      </c>
      <c r="AK1113" s="17">
        <v>0.35020137256599299</v>
      </c>
      <c r="AL1113" s="17">
        <v>0.488010863988177</v>
      </c>
      <c r="AM1113" s="17">
        <v>0.54850793508660101</v>
      </c>
      <c r="AN1113" s="17">
        <v>0.47047692591971202</v>
      </c>
      <c r="AO1113" s="17"/>
      <c r="AP1113" s="17">
        <v>0.57114169908704904</v>
      </c>
      <c r="AQ1113" s="17">
        <v>0.40716632123135399</v>
      </c>
      <c r="AR1113" s="17">
        <v>0.43519503290804901</v>
      </c>
      <c r="AS1113" s="17"/>
      <c r="AT1113" s="17">
        <v>0.493006858487476</v>
      </c>
      <c r="AU1113" s="17">
        <v>0.40804031642819999</v>
      </c>
      <c r="AV1113" s="17"/>
      <c r="AW1113" s="17">
        <v>0.50298781096382295</v>
      </c>
      <c r="AX1113" s="17">
        <v>0.45380566811011902</v>
      </c>
    </row>
    <row r="1114" spans="2:50" x14ac:dyDescent="0.35">
      <c r="B1114" t="s">
        <v>436</v>
      </c>
      <c r="C1114" s="17">
        <v>0.409886523621106</v>
      </c>
      <c r="D1114" s="17">
        <v>0.466011658294604</v>
      </c>
      <c r="E1114" s="17">
        <v>0.359027957097936</v>
      </c>
      <c r="F1114" s="17"/>
      <c r="G1114" s="17">
        <v>0.302909074915646</v>
      </c>
      <c r="H1114" s="17">
        <v>0.27589015018018098</v>
      </c>
      <c r="I1114" s="17">
        <v>0.36083395526826001</v>
      </c>
      <c r="J1114" s="17">
        <v>0.47498909037514098</v>
      </c>
      <c r="K1114" s="17">
        <v>0.47635183238737699</v>
      </c>
      <c r="L1114" s="17">
        <v>0.49745474997154498</v>
      </c>
      <c r="M1114" s="17"/>
      <c r="N1114" s="17">
        <v>0.41070061842390898</v>
      </c>
      <c r="O1114" s="17">
        <v>0.42799642275808097</v>
      </c>
      <c r="P1114" s="17">
        <v>0.42358986211125899</v>
      </c>
      <c r="Q1114" s="17">
        <v>0.37946390055717499</v>
      </c>
      <c r="R1114" s="17"/>
      <c r="S1114" s="17">
        <v>0.345357628893811</v>
      </c>
      <c r="T1114" s="17">
        <v>0.46233081737688198</v>
      </c>
      <c r="U1114" s="17">
        <v>0.36331657808912099</v>
      </c>
      <c r="V1114" s="17">
        <v>0.39272883962452099</v>
      </c>
      <c r="W1114" s="17">
        <v>0.488935792774714</v>
      </c>
      <c r="X1114" s="17">
        <v>0.38933959409263202</v>
      </c>
      <c r="Y1114" s="17">
        <v>0.43829730547759299</v>
      </c>
      <c r="Z1114" s="17">
        <v>0.43741576953370798</v>
      </c>
      <c r="AA1114" s="17">
        <v>0.40555249776663999</v>
      </c>
      <c r="AB1114" s="17" t="s">
        <v>74</v>
      </c>
      <c r="AC1114" s="17" t="s">
        <v>74</v>
      </c>
      <c r="AD1114" s="17" t="s">
        <v>74</v>
      </c>
      <c r="AE1114" s="17"/>
      <c r="AF1114" s="17">
        <v>0.50827689890002603</v>
      </c>
      <c r="AG1114" s="17">
        <v>0.35468362215768701</v>
      </c>
      <c r="AH1114" s="17">
        <v>0.35698508514983401</v>
      </c>
      <c r="AI1114" s="17"/>
      <c r="AJ1114" s="17">
        <v>0.50223599058924795</v>
      </c>
      <c r="AK1114" s="17">
        <v>0.32729516831323302</v>
      </c>
      <c r="AL1114" s="17">
        <v>0.45893450052055701</v>
      </c>
      <c r="AM1114" s="17">
        <v>0.35867903153323</v>
      </c>
      <c r="AN1114" s="17">
        <v>0.345902237550749</v>
      </c>
      <c r="AO1114" s="17"/>
      <c r="AP1114" s="17">
        <v>0.48223658956384402</v>
      </c>
      <c r="AQ1114" s="17">
        <v>0.35186945753204601</v>
      </c>
      <c r="AR1114" s="17">
        <v>0.408881557078344</v>
      </c>
      <c r="AS1114" s="17"/>
      <c r="AT1114" s="17">
        <v>0.41693240787210101</v>
      </c>
      <c r="AU1114" s="17">
        <v>0.394544494666146</v>
      </c>
      <c r="AV1114" s="17"/>
      <c r="AW1114" s="17">
        <v>0.38172055594291598</v>
      </c>
      <c r="AX1114" s="17">
        <v>0.418816708938548</v>
      </c>
    </row>
    <row r="1115" spans="2:50" x14ac:dyDescent="0.35">
      <c r="B1115" t="s">
        <v>437</v>
      </c>
      <c r="C1115" s="17">
        <v>0.34781069000478398</v>
      </c>
      <c r="D1115" s="17">
        <v>0.32155262534517698</v>
      </c>
      <c r="E1115" s="17">
        <v>0.37367424134099297</v>
      </c>
      <c r="F1115" s="17"/>
      <c r="G1115" s="17">
        <v>0.26724579147716698</v>
      </c>
      <c r="H1115" s="17">
        <v>0.31922378947478802</v>
      </c>
      <c r="I1115" s="17">
        <v>0.35700404359812399</v>
      </c>
      <c r="J1115" s="17">
        <v>0.34477373827208302</v>
      </c>
      <c r="K1115" s="17">
        <v>0.366244134373439</v>
      </c>
      <c r="L1115" s="17">
        <v>0.38784756708901902</v>
      </c>
      <c r="M1115" s="17"/>
      <c r="N1115" s="17">
        <v>0.39399186604486303</v>
      </c>
      <c r="O1115" s="17">
        <v>0.30939515515490501</v>
      </c>
      <c r="P1115" s="17">
        <v>0.35342177363172</v>
      </c>
      <c r="Q1115" s="17">
        <v>0.33350243233446197</v>
      </c>
      <c r="R1115" s="17"/>
      <c r="S1115" s="17">
        <v>0.38314796643997601</v>
      </c>
      <c r="T1115" s="17">
        <v>0.35842653737004598</v>
      </c>
      <c r="U1115" s="17">
        <v>0.38138854437950998</v>
      </c>
      <c r="V1115" s="17">
        <v>0.417365468482639</v>
      </c>
      <c r="W1115" s="17">
        <v>0.32298211034776397</v>
      </c>
      <c r="X1115" s="17">
        <v>0.36721047589157302</v>
      </c>
      <c r="Y1115" s="17">
        <v>0.256251706633495</v>
      </c>
      <c r="Z1115" s="17">
        <v>0.31813222849725498</v>
      </c>
      <c r="AA1115" s="17">
        <v>0.287661062741563</v>
      </c>
      <c r="AB1115" s="17" t="s">
        <v>74</v>
      </c>
      <c r="AC1115" s="17" t="s">
        <v>74</v>
      </c>
      <c r="AD1115" s="17" t="s">
        <v>74</v>
      </c>
      <c r="AE1115" s="17"/>
      <c r="AF1115" s="17">
        <v>0.39016684660114298</v>
      </c>
      <c r="AG1115" s="17">
        <v>0.33870398739320601</v>
      </c>
      <c r="AH1115" s="17">
        <v>0.32069058528908101</v>
      </c>
      <c r="AI1115" s="17"/>
      <c r="AJ1115" s="17">
        <v>0.42108291104169399</v>
      </c>
      <c r="AK1115" s="17">
        <v>0.27609099518531599</v>
      </c>
      <c r="AL1115" s="17">
        <v>0.40290281593529897</v>
      </c>
      <c r="AM1115" s="17">
        <v>0.30015145144876898</v>
      </c>
      <c r="AN1115" s="17">
        <v>0.28673803246600599</v>
      </c>
      <c r="AO1115" s="17"/>
      <c r="AP1115" s="17">
        <v>0.44315450542589202</v>
      </c>
      <c r="AQ1115" s="17">
        <v>0.30095510848545798</v>
      </c>
      <c r="AR1115" s="17">
        <v>0.39964687513189701</v>
      </c>
      <c r="AS1115" s="17"/>
      <c r="AT1115" s="17">
        <v>0.36955804186513402</v>
      </c>
      <c r="AU1115" s="17">
        <v>0.30403193181848598</v>
      </c>
      <c r="AV1115" s="17"/>
      <c r="AW1115" s="17">
        <v>0.34742401211095297</v>
      </c>
      <c r="AX1115" s="17">
        <v>0.34793328849987298</v>
      </c>
    </row>
    <row r="1116" spans="2:50" x14ac:dyDescent="0.35">
      <c r="B1116" t="s">
        <v>438</v>
      </c>
      <c r="C1116" s="17">
        <v>0.22602394650829799</v>
      </c>
      <c r="D1116" s="17">
        <v>0.186842362592294</v>
      </c>
      <c r="E1116" s="17">
        <v>0.25965789886402701</v>
      </c>
      <c r="F1116" s="17"/>
      <c r="G1116" s="17">
        <v>0.28136994961829898</v>
      </c>
      <c r="H1116" s="17">
        <v>0.22749865280453399</v>
      </c>
      <c r="I1116" s="17">
        <v>0.22969297781729101</v>
      </c>
      <c r="J1116" s="17">
        <v>0.23535667912643601</v>
      </c>
      <c r="K1116" s="17">
        <v>0.233781440942016</v>
      </c>
      <c r="L1116" s="17">
        <v>0.18554617701227499</v>
      </c>
      <c r="M1116" s="17"/>
      <c r="N1116" s="17">
        <v>0.23476124750922001</v>
      </c>
      <c r="O1116" s="17">
        <v>0.25468876728344902</v>
      </c>
      <c r="P1116" s="17">
        <v>0.23793560974338401</v>
      </c>
      <c r="Q1116" s="17">
        <v>0.175240325679767</v>
      </c>
      <c r="R1116" s="17"/>
      <c r="S1116" s="17">
        <v>0.20515096329632099</v>
      </c>
      <c r="T1116" s="17">
        <v>0.24894399174162701</v>
      </c>
      <c r="U1116" s="17">
        <v>0.20086656115879101</v>
      </c>
      <c r="V1116" s="17">
        <v>0.24031436697790601</v>
      </c>
      <c r="W1116" s="17">
        <v>0.237016158137417</v>
      </c>
      <c r="X1116" s="17">
        <v>0.180985624531487</v>
      </c>
      <c r="Y1116" s="17">
        <v>0.26500865890109898</v>
      </c>
      <c r="Z1116" s="17">
        <v>0.28861974966974602</v>
      </c>
      <c r="AA1116" s="17">
        <v>0.20641534919551499</v>
      </c>
      <c r="AB1116" s="17" t="s">
        <v>74</v>
      </c>
      <c r="AC1116" s="17" t="s">
        <v>74</v>
      </c>
      <c r="AD1116" s="17" t="s">
        <v>74</v>
      </c>
      <c r="AE1116" s="17"/>
      <c r="AF1116" s="17">
        <v>0.17558548720085701</v>
      </c>
      <c r="AG1116" s="17">
        <v>0.26899820878407998</v>
      </c>
      <c r="AH1116" s="17">
        <v>0.195712968731072</v>
      </c>
      <c r="AI1116" s="17"/>
      <c r="AJ1116" s="17">
        <v>0.15294849457371801</v>
      </c>
      <c r="AK1116" s="17">
        <v>0.356605148737766</v>
      </c>
      <c r="AL1116" s="17">
        <v>0.18730328585579001</v>
      </c>
      <c r="AM1116" s="17">
        <v>0.120621948240369</v>
      </c>
      <c r="AN1116" s="17">
        <v>0.181787235784208</v>
      </c>
      <c r="AO1116" s="17"/>
      <c r="AP1116" s="17">
        <v>0.156450247709849</v>
      </c>
      <c r="AQ1116" s="17">
        <v>0.31149492088772002</v>
      </c>
      <c r="AR1116" s="17">
        <v>0.218904687900769</v>
      </c>
      <c r="AS1116" s="17"/>
      <c r="AT1116" s="17">
        <v>0.22219112259839099</v>
      </c>
      <c r="AU1116" s="17">
        <v>0.23278878269768399</v>
      </c>
      <c r="AV1116" s="17"/>
      <c r="AW1116" s="17">
        <v>0.23147643520821501</v>
      </c>
      <c r="AX1116" s="17">
        <v>0.22429520297326899</v>
      </c>
    </row>
    <row r="1117" spans="2:50" x14ac:dyDescent="0.35">
      <c r="B1117" t="s">
        <v>439</v>
      </c>
      <c r="C1117" s="17">
        <v>0.20349723299626599</v>
      </c>
      <c r="D1117" s="17">
        <v>0.18042925422884701</v>
      </c>
      <c r="E1117" s="17">
        <v>0.22199188599424</v>
      </c>
      <c r="F1117" s="17"/>
      <c r="G1117" s="17">
        <v>0.288807960246178</v>
      </c>
      <c r="H1117" s="17">
        <v>0.26095777872632497</v>
      </c>
      <c r="I1117" s="17">
        <v>0.25215892972320603</v>
      </c>
      <c r="J1117" s="17">
        <v>0.203348946353129</v>
      </c>
      <c r="K1117" s="17">
        <v>0.14830302817723701</v>
      </c>
      <c r="L1117" s="17">
        <v>0.12715020816511899</v>
      </c>
      <c r="M1117" s="17"/>
      <c r="N1117" s="17">
        <v>0.218244626805186</v>
      </c>
      <c r="O1117" s="17">
        <v>0.22914015506895999</v>
      </c>
      <c r="P1117" s="17">
        <v>0.178234709257069</v>
      </c>
      <c r="Q1117" s="17">
        <v>0.181713197846918</v>
      </c>
      <c r="R1117" s="17"/>
      <c r="S1117" s="17">
        <v>0.219751565534861</v>
      </c>
      <c r="T1117" s="17">
        <v>0.21349696071045601</v>
      </c>
      <c r="U1117" s="17">
        <v>0.26605588372698402</v>
      </c>
      <c r="V1117" s="17">
        <v>0.16458402225548299</v>
      </c>
      <c r="W1117" s="17">
        <v>0.18435984870871799</v>
      </c>
      <c r="X1117" s="17">
        <v>0.203932068123135</v>
      </c>
      <c r="Y1117" s="17">
        <v>0.139639906770579</v>
      </c>
      <c r="Z1117" s="17">
        <v>0.15482223285968399</v>
      </c>
      <c r="AA1117" s="17">
        <v>0.23398047088929499</v>
      </c>
      <c r="AB1117" s="17" t="s">
        <v>74</v>
      </c>
      <c r="AC1117" s="17" t="s">
        <v>74</v>
      </c>
      <c r="AD1117" s="17" t="s">
        <v>74</v>
      </c>
      <c r="AE1117" s="17"/>
      <c r="AF1117" s="17">
        <v>0.15382251686495299</v>
      </c>
      <c r="AG1117" s="17">
        <v>0.241881307348148</v>
      </c>
      <c r="AH1117" s="17">
        <v>0.181037602533036</v>
      </c>
      <c r="AI1117" s="17"/>
      <c r="AJ1117" s="17">
        <v>0.14387859374807299</v>
      </c>
      <c r="AK1117" s="17">
        <v>0.26554610199622303</v>
      </c>
      <c r="AL1117" s="17">
        <v>0.21879112173161799</v>
      </c>
      <c r="AM1117" s="17">
        <v>8.8317536224360393E-2</v>
      </c>
      <c r="AN1117" s="17">
        <v>0.17873315625527</v>
      </c>
      <c r="AO1117" s="17"/>
      <c r="AP1117" s="17">
        <v>0.15595147396501199</v>
      </c>
      <c r="AQ1117" s="17">
        <v>0.25671730145254901</v>
      </c>
      <c r="AR1117" s="17">
        <v>0.21755520277691701</v>
      </c>
      <c r="AS1117" s="17"/>
      <c r="AT1117" s="17">
        <v>0.20173938983564699</v>
      </c>
      <c r="AU1117" s="17">
        <v>0.20580218976840001</v>
      </c>
      <c r="AV1117" s="17"/>
      <c r="AW1117" s="17">
        <v>0.216089966624124</v>
      </c>
      <c r="AX1117" s="17">
        <v>0.19950463291112699</v>
      </c>
    </row>
    <row r="1118" spans="2:50" x14ac:dyDescent="0.35">
      <c r="B1118" t="s">
        <v>440</v>
      </c>
      <c r="C1118" s="17">
        <v>0.19427042593563101</v>
      </c>
      <c r="D1118" s="17">
        <v>0.17975977307678701</v>
      </c>
      <c r="E1118" s="17">
        <v>0.20624955750337801</v>
      </c>
      <c r="F1118" s="17"/>
      <c r="G1118" s="17">
        <v>0.28353888186840598</v>
      </c>
      <c r="H1118" s="17">
        <v>0.30276186730270599</v>
      </c>
      <c r="I1118" s="17">
        <v>0.21076225971618601</v>
      </c>
      <c r="J1118" s="17">
        <v>0.16025103271876701</v>
      </c>
      <c r="K1118" s="17">
        <v>0.130550991033965</v>
      </c>
      <c r="L1118" s="17">
        <v>0.13182174729253701</v>
      </c>
      <c r="M1118" s="17"/>
      <c r="N1118" s="17">
        <v>0.20191431220275499</v>
      </c>
      <c r="O1118" s="17">
        <v>0.21350394713829601</v>
      </c>
      <c r="P1118" s="17">
        <v>0.13085949447562401</v>
      </c>
      <c r="Q1118" s="17">
        <v>0.224052905769689</v>
      </c>
      <c r="R1118" s="17"/>
      <c r="S1118" s="17">
        <v>0.206941602553146</v>
      </c>
      <c r="T1118" s="17">
        <v>0.17102216719820601</v>
      </c>
      <c r="U1118" s="17">
        <v>0.20665894897411999</v>
      </c>
      <c r="V1118" s="17">
        <v>7.1398766206335798E-2</v>
      </c>
      <c r="W1118" s="17">
        <v>0.17049082688985101</v>
      </c>
      <c r="X1118" s="17">
        <v>0.20377205978597601</v>
      </c>
      <c r="Y1118" s="17">
        <v>0.239457381909781</v>
      </c>
      <c r="Z1118" s="17">
        <v>0.19548456320985599</v>
      </c>
      <c r="AA1118" s="17">
        <v>0.27598431794669098</v>
      </c>
      <c r="AB1118" s="17" t="s">
        <v>74</v>
      </c>
      <c r="AC1118" s="17" t="s">
        <v>74</v>
      </c>
      <c r="AD1118" s="17" t="s">
        <v>74</v>
      </c>
      <c r="AE1118" s="17"/>
      <c r="AF1118" s="17">
        <v>0.153460788287128</v>
      </c>
      <c r="AG1118" s="17">
        <v>0.20870218156322201</v>
      </c>
      <c r="AH1118" s="17">
        <v>0.22542905096381899</v>
      </c>
      <c r="AI1118" s="17"/>
      <c r="AJ1118" s="17">
        <v>0.125745667670498</v>
      </c>
      <c r="AK1118" s="17">
        <v>0.25159599113659897</v>
      </c>
      <c r="AL1118" s="17">
        <v>0.20494562472354999</v>
      </c>
      <c r="AM1118" s="17">
        <v>8.8317536224360393E-2</v>
      </c>
      <c r="AN1118" s="17">
        <v>0.24035295957177499</v>
      </c>
      <c r="AO1118" s="17"/>
      <c r="AP1118" s="17">
        <v>0.138817721267227</v>
      </c>
      <c r="AQ1118" s="17">
        <v>0.25374890507966802</v>
      </c>
      <c r="AR1118" s="17">
        <v>0.25649065957244199</v>
      </c>
      <c r="AS1118" s="17"/>
      <c r="AT1118" s="17">
        <v>0.18691506726583501</v>
      </c>
      <c r="AU1118" s="17">
        <v>0.21066056134584099</v>
      </c>
      <c r="AV1118" s="17"/>
      <c r="AW1118" s="17">
        <v>0.19245531232167301</v>
      </c>
      <c r="AX1118" s="17">
        <v>0.194845918357197</v>
      </c>
    </row>
    <row r="1119" spans="2:50" x14ac:dyDescent="0.35">
      <c r="B1119" t="s">
        <v>441</v>
      </c>
      <c r="C1119" s="17">
        <v>0.12216812970758301</v>
      </c>
      <c r="D1119" s="17">
        <v>0.15691436782573001</v>
      </c>
      <c r="E1119" s="17">
        <v>9.0177669722968506E-2</v>
      </c>
      <c r="F1119" s="17"/>
      <c r="G1119" s="17">
        <v>0.14491231316088199</v>
      </c>
      <c r="H1119" s="17">
        <v>0.12833861153280801</v>
      </c>
      <c r="I1119" s="17">
        <v>0.116344161304238</v>
      </c>
      <c r="J1119" s="17">
        <v>0.12695464275903001</v>
      </c>
      <c r="K1119" s="17">
        <v>0.10552634717307</v>
      </c>
      <c r="L1119" s="17">
        <v>0.119503662453485</v>
      </c>
      <c r="M1119" s="17"/>
      <c r="N1119" s="17">
        <v>9.1992557228811098E-2</v>
      </c>
      <c r="O1119" s="17">
        <v>0.12267979932729201</v>
      </c>
      <c r="P1119" s="17">
        <v>0.16113395860580301</v>
      </c>
      <c r="Q1119" s="17">
        <v>0.12137087007908701</v>
      </c>
      <c r="R1119" s="17"/>
      <c r="S1119" s="17">
        <v>0.14037385857665799</v>
      </c>
      <c r="T1119" s="17">
        <v>0.10148661413478299</v>
      </c>
      <c r="U1119" s="17">
        <v>0.11756636507379099</v>
      </c>
      <c r="V1119" s="17">
        <v>7.4047885697025306E-2</v>
      </c>
      <c r="W1119" s="17">
        <v>0.148530898520189</v>
      </c>
      <c r="X1119" s="17">
        <v>0.148623569195862</v>
      </c>
      <c r="Y1119" s="17">
        <v>8.0879705523042397E-2</v>
      </c>
      <c r="Z1119" s="17">
        <v>7.4701719124014604E-2</v>
      </c>
      <c r="AA1119" s="17">
        <v>0.18054418431021499</v>
      </c>
      <c r="AB1119" s="17" t="s">
        <v>74</v>
      </c>
      <c r="AC1119" s="17" t="s">
        <v>74</v>
      </c>
      <c r="AD1119" s="17" t="s">
        <v>74</v>
      </c>
      <c r="AE1119" s="17"/>
      <c r="AF1119" s="17">
        <v>0.135197812902382</v>
      </c>
      <c r="AG1119" s="17">
        <v>9.5829528922277002E-2</v>
      </c>
      <c r="AH1119" s="17">
        <v>0.15796858365768299</v>
      </c>
      <c r="AI1119" s="17"/>
      <c r="AJ1119" s="17">
        <v>0.124541780839591</v>
      </c>
      <c r="AK1119" s="17">
        <v>0.113872347398807</v>
      </c>
      <c r="AL1119" s="17">
        <v>8.9544364869324294E-2</v>
      </c>
      <c r="AM1119" s="17">
        <v>0.152679526993418</v>
      </c>
      <c r="AN1119" s="17">
        <v>0.164007747639702</v>
      </c>
      <c r="AO1119" s="17"/>
      <c r="AP1119" s="17">
        <v>0.13331803510044299</v>
      </c>
      <c r="AQ1119" s="17">
        <v>0.118274250941037</v>
      </c>
      <c r="AR1119" s="17">
        <v>0.10905690112861199</v>
      </c>
      <c r="AS1119" s="17"/>
      <c r="AT1119" s="17">
        <v>0.13198224001103001</v>
      </c>
      <c r="AU1119" s="17">
        <v>0.10223510860613901</v>
      </c>
      <c r="AV1119" s="17"/>
      <c r="AW1119" s="17">
        <v>0.13690984309506801</v>
      </c>
      <c r="AX1119" s="17">
        <v>0.117494182980419</v>
      </c>
    </row>
    <row r="1120" spans="2:50" x14ac:dyDescent="0.35">
      <c r="B1120" t="s">
        <v>442</v>
      </c>
      <c r="C1120" s="17">
        <v>0.100999054917806</v>
      </c>
      <c r="D1120" s="17">
        <v>8.1543777502455103E-2</v>
      </c>
      <c r="E1120" s="17">
        <v>0.11804712906734</v>
      </c>
      <c r="F1120" s="17"/>
      <c r="G1120" s="17">
        <v>0.15549213385968499</v>
      </c>
      <c r="H1120" s="17">
        <v>0.17936253121396301</v>
      </c>
      <c r="I1120" s="17">
        <v>0.12665167479126399</v>
      </c>
      <c r="J1120" s="17">
        <v>0.113768770848093</v>
      </c>
      <c r="K1120" s="17">
        <v>4.35939043855526E-2</v>
      </c>
      <c r="L1120" s="17">
        <v>3.16742573383655E-2</v>
      </c>
      <c r="M1120" s="17"/>
      <c r="N1120" s="17">
        <v>0.11507323009953099</v>
      </c>
      <c r="O1120" s="17">
        <v>0.14191254855563601</v>
      </c>
      <c r="P1120" s="17">
        <v>4.6961385923929497E-2</v>
      </c>
      <c r="Q1120" s="17">
        <v>9.2081589436372596E-2</v>
      </c>
      <c r="R1120" s="17"/>
      <c r="S1120" s="17">
        <v>0.113277965029458</v>
      </c>
      <c r="T1120" s="17">
        <v>5.9113979938384E-2</v>
      </c>
      <c r="U1120" s="17">
        <v>8.2207293169178394E-2</v>
      </c>
      <c r="V1120" s="17">
        <v>0.12021346172422299</v>
      </c>
      <c r="W1120" s="17">
        <v>0.103144893883971</v>
      </c>
      <c r="X1120" s="17">
        <v>0.203987181263941</v>
      </c>
      <c r="Y1120" s="17">
        <v>6.3678665878427798E-2</v>
      </c>
      <c r="Z1120" s="17">
        <v>6.3666198701271506E-2</v>
      </c>
      <c r="AA1120" s="17">
        <v>9.4590153401458404E-2</v>
      </c>
      <c r="AB1120" s="17" t="s">
        <v>74</v>
      </c>
      <c r="AC1120" s="17" t="s">
        <v>74</v>
      </c>
      <c r="AD1120" s="17" t="s">
        <v>74</v>
      </c>
      <c r="AE1120" s="17"/>
      <c r="AF1120" s="17">
        <v>9.8457020395535402E-2</v>
      </c>
      <c r="AG1120" s="17">
        <v>8.9435801942825494E-2</v>
      </c>
      <c r="AH1120" s="17">
        <v>9.9899334954804297E-2</v>
      </c>
      <c r="AI1120" s="17"/>
      <c r="AJ1120" s="17">
        <v>7.6949998267521899E-2</v>
      </c>
      <c r="AK1120" s="17">
        <v>0.12888821294203001</v>
      </c>
      <c r="AL1120" s="17">
        <v>2.09929984846993E-2</v>
      </c>
      <c r="AM1120" s="17">
        <v>8.8317536224360393E-2</v>
      </c>
      <c r="AN1120" s="17">
        <v>0.109500752661955</v>
      </c>
      <c r="AO1120" s="17"/>
      <c r="AP1120" s="17">
        <v>0.104061632120795</v>
      </c>
      <c r="AQ1120" s="17">
        <v>0.123885985641652</v>
      </c>
      <c r="AR1120" s="17">
        <v>4.7178541755286997E-2</v>
      </c>
      <c r="AS1120" s="17"/>
      <c r="AT1120" s="17">
        <v>9.8652875820034805E-2</v>
      </c>
      <c r="AU1120" s="17">
        <v>0.10642524402068</v>
      </c>
      <c r="AV1120" s="17"/>
      <c r="AW1120" s="17">
        <v>0.11985897389311199</v>
      </c>
      <c r="AX1120" s="17">
        <v>9.5019406945269294E-2</v>
      </c>
    </row>
    <row r="1121" spans="2:50" x14ac:dyDescent="0.35">
      <c r="B1121" t="s">
        <v>443</v>
      </c>
      <c r="C1121" s="17">
        <v>7.3709956942065002E-2</v>
      </c>
      <c r="D1121" s="17">
        <v>8.5323716548642597E-2</v>
      </c>
      <c r="E1121" s="17">
        <v>6.3143391993556897E-2</v>
      </c>
      <c r="F1121" s="17"/>
      <c r="G1121" s="17">
        <v>0.125551583794485</v>
      </c>
      <c r="H1121" s="17">
        <v>0.110906072606898</v>
      </c>
      <c r="I1121" s="17">
        <v>0.12210785778543699</v>
      </c>
      <c r="J1121" s="17">
        <v>2.8177225041932302E-2</v>
      </c>
      <c r="K1121" s="17">
        <v>5.90039150744169E-2</v>
      </c>
      <c r="L1121" s="17">
        <v>3.2222828064298999E-2</v>
      </c>
      <c r="M1121" s="17"/>
      <c r="N1121" s="17">
        <v>6.4179266672708304E-2</v>
      </c>
      <c r="O1121" s="17">
        <v>5.8927473922366802E-2</v>
      </c>
      <c r="P1121" s="17">
        <v>9.06565164652606E-2</v>
      </c>
      <c r="Q1121" s="17">
        <v>8.5285295621973303E-2</v>
      </c>
      <c r="R1121" s="17"/>
      <c r="S1121" s="17">
        <v>0.121251815332985</v>
      </c>
      <c r="T1121" s="17">
        <v>5.6888208179406499E-2</v>
      </c>
      <c r="U1121" s="17">
        <v>5.3164885023060202E-2</v>
      </c>
      <c r="V1121" s="17">
        <v>8.8724073470691306E-2</v>
      </c>
      <c r="W1121" s="17">
        <v>8.1629321538505994E-2</v>
      </c>
      <c r="X1121" s="17">
        <v>5.64412100487372E-2</v>
      </c>
      <c r="Y1121" s="17">
        <v>3.1936258201428397E-2</v>
      </c>
      <c r="Z1121" s="17">
        <v>0.106797569857525</v>
      </c>
      <c r="AA1121" s="17">
        <v>6.8752017068165E-2</v>
      </c>
      <c r="AB1121" s="17" t="s">
        <v>74</v>
      </c>
      <c r="AC1121" s="17" t="s">
        <v>74</v>
      </c>
      <c r="AD1121" s="17" t="s">
        <v>74</v>
      </c>
      <c r="AE1121" s="17"/>
      <c r="AF1121" s="17">
        <v>6.0986247780739099E-2</v>
      </c>
      <c r="AG1121" s="17">
        <v>8.16115835618587E-2</v>
      </c>
      <c r="AH1121" s="17">
        <v>7.1624847136940006E-2</v>
      </c>
      <c r="AI1121" s="17"/>
      <c r="AJ1121" s="17">
        <v>7.0189710133790495E-2</v>
      </c>
      <c r="AK1121" s="17">
        <v>9.0010584597480695E-2</v>
      </c>
      <c r="AL1121" s="17">
        <v>4.7390713509497799E-2</v>
      </c>
      <c r="AM1121" s="17">
        <v>6.3846880705567099E-2</v>
      </c>
      <c r="AN1121" s="17">
        <v>8.6731093834872999E-2</v>
      </c>
      <c r="AO1121" s="17"/>
      <c r="AP1121" s="17">
        <v>9.2215301743229103E-2</v>
      </c>
      <c r="AQ1121" s="17">
        <v>7.8156828837553496E-2</v>
      </c>
      <c r="AR1121" s="17">
        <v>5.30400991025105E-2</v>
      </c>
      <c r="AS1121" s="17"/>
      <c r="AT1121" s="17">
        <v>6.9798681059487E-2</v>
      </c>
      <c r="AU1121" s="17">
        <v>8.2275319205905598E-2</v>
      </c>
      <c r="AV1121" s="17"/>
      <c r="AW1121" s="17">
        <v>6.7797909440719298E-2</v>
      </c>
      <c r="AX1121" s="17">
        <v>7.5584406291569095E-2</v>
      </c>
    </row>
    <row r="1122" spans="2:50" x14ac:dyDescent="0.35">
      <c r="B1122" t="s">
        <v>70</v>
      </c>
      <c r="C1122" s="17">
        <v>7.0844078124738905E-2</v>
      </c>
      <c r="D1122" s="17">
        <v>7.3358902891108899E-2</v>
      </c>
      <c r="E1122" s="17">
        <v>6.8766505063320799E-2</v>
      </c>
      <c r="F1122" s="17"/>
      <c r="G1122" s="17">
        <v>8.4129040512231801E-2</v>
      </c>
      <c r="H1122" s="17">
        <v>3.2168896919666602E-2</v>
      </c>
      <c r="I1122" s="17">
        <v>7.0986771167038401E-2</v>
      </c>
      <c r="J1122" s="17">
        <v>8.4672992820852694E-2</v>
      </c>
      <c r="K1122" s="17">
        <v>0.103579065786747</v>
      </c>
      <c r="L1122" s="17">
        <v>6.0576722259634397E-2</v>
      </c>
      <c r="M1122" s="17"/>
      <c r="N1122" s="17">
        <v>6.8613896907347399E-2</v>
      </c>
      <c r="O1122" s="17">
        <v>6.7460787889839599E-2</v>
      </c>
      <c r="P1122" s="17">
        <v>6.0586942174993899E-2</v>
      </c>
      <c r="Q1122" s="17">
        <v>8.6585257253666101E-2</v>
      </c>
      <c r="R1122" s="17"/>
      <c r="S1122" s="17">
        <v>5.08734063353493E-2</v>
      </c>
      <c r="T1122" s="17">
        <v>8.1735563067791894E-2</v>
      </c>
      <c r="U1122" s="17">
        <v>6.3223221584349995E-2</v>
      </c>
      <c r="V1122" s="17">
        <v>9.5948062735978404E-2</v>
      </c>
      <c r="W1122" s="17">
        <v>5.0376400326195399E-2</v>
      </c>
      <c r="X1122" s="17">
        <v>0.106117658459145</v>
      </c>
      <c r="Y1122" s="17">
        <v>6.9777849483581497E-2</v>
      </c>
      <c r="Z1122" s="17">
        <v>8.6246635042303704E-2</v>
      </c>
      <c r="AA1122" s="17">
        <v>4.6133224081641798E-2</v>
      </c>
      <c r="AB1122" s="17" t="s">
        <v>74</v>
      </c>
      <c r="AC1122" s="17" t="s">
        <v>74</v>
      </c>
      <c r="AD1122" s="17" t="s">
        <v>74</v>
      </c>
      <c r="AE1122" s="17"/>
      <c r="AF1122" s="17">
        <v>5.83160133021451E-2</v>
      </c>
      <c r="AG1122" s="17">
        <v>6.5881379695996306E-2</v>
      </c>
      <c r="AH1122" s="17">
        <v>9.6622194977304704E-2</v>
      </c>
      <c r="AI1122" s="17"/>
      <c r="AJ1122" s="17">
        <v>5.3681988736752499E-2</v>
      </c>
      <c r="AK1122" s="17">
        <v>6.8024613385730806E-2</v>
      </c>
      <c r="AL1122" s="17">
        <v>7.4084354265794905E-2</v>
      </c>
      <c r="AM1122" s="17">
        <v>0.16290316047619499</v>
      </c>
      <c r="AN1122" s="17">
        <v>9.2320244606193702E-2</v>
      </c>
      <c r="AO1122" s="17"/>
      <c r="AP1122" s="17">
        <v>3.9605822993981001E-2</v>
      </c>
      <c r="AQ1122" s="17">
        <v>6.3876523140354302E-2</v>
      </c>
      <c r="AR1122" s="17">
        <v>7.48736912799325E-2</v>
      </c>
      <c r="AS1122" s="17"/>
      <c r="AT1122" s="17">
        <v>6.9179968559659397E-2</v>
      </c>
      <c r="AU1122" s="17">
        <v>7.46887667738554E-2</v>
      </c>
      <c r="AV1122" s="17"/>
      <c r="AW1122" s="17">
        <v>9.0807275006916099E-2</v>
      </c>
      <c r="AX1122" s="17">
        <v>6.4514629418296596E-2</v>
      </c>
    </row>
    <row r="1123" spans="2:50" x14ac:dyDescent="0.35">
      <c r="B1123" t="s">
        <v>444</v>
      </c>
      <c r="C1123" s="17">
        <v>5.6314135394822502E-2</v>
      </c>
      <c r="D1123" s="17">
        <v>5.7178521433331297E-2</v>
      </c>
      <c r="E1123" s="17">
        <v>5.5722631454883202E-2</v>
      </c>
      <c r="F1123" s="17"/>
      <c r="G1123" s="17">
        <v>0.116184397955798</v>
      </c>
      <c r="H1123" s="17">
        <v>9.0401350292919694E-2</v>
      </c>
      <c r="I1123" s="17">
        <v>6.71297030251361E-2</v>
      </c>
      <c r="J1123" s="17">
        <v>6.4001454639946304E-2</v>
      </c>
      <c r="K1123" s="17">
        <v>2.3024729509097001E-2</v>
      </c>
      <c r="L1123" s="17">
        <v>1.43281487102378E-2</v>
      </c>
      <c r="M1123" s="17"/>
      <c r="N1123" s="17">
        <v>5.05609995378479E-2</v>
      </c>
      <c r="O1123" s="17">
        <v>3.78333493635368E-2</v>
      </c>
      <c r="P1123" s="17">
        <v>6.3180022954064302E-2</v>
      </c>
      <c r="Q1123" s="17">
        <v>7.6290985501956399E-2</v>
      </c>
      <c r="R1123" s="17"/>
      <c r="S1123" s="17">
        <v>7.0994364114577505E-2</v>
      </c>
      <c r="T1123" s="17">
        <v>4.6283691245375402E-2</v>
      </c>
      <c r="U1123" s="17">
        <v>6.8603933615569004E-2</v>
      </c>
      <c r="V1123" s="17">
        <v>4.7830158231740499E-2</v>
      </c>
      <c r="W1123" s="17">
        <v>3.8953985884574202E-2</v>
      </c>
      <c r="X1123" s="17">
        <v>6.3318227669791005E-2</v>
      </c>
      <c r="Y1123" s="17">
        <v>8.7847397280073902E-2</v>
      </c>
      <c r="Z1123" s="17">
        <v>1.70626481013368E-2</v>
      </c>
      <c r="AA1123" s="17">
        <v>4.5425891859232702E-2</v>
      </c>
      <c r="AB1123" s="17" t="s">
        <v>74</v>
      </c>
      <c r="AC1123" s="17" t="s">
        <v>74</v>
      </c>
      <c r="AD1123" s="17" t="s">
        <v>74</v>
      </c>
      <c r="AE1123" s="17"/>
      <c r="AF1123" s="17">
        <v>4.6312578683565399E-2</v>
      </c>
      <c r="AG1123" s="17">
        <v>4.9299698588816797E-2</v>
      </c>
      <c r="AH1123" s="17">
        <v>7.4426905822743597E-2</v>
      </c>
      <c r="AI1123" s="17"/>
      <c r="AJ1123" s="17">
        <v>4.1337354197212899E-2</v>
      </c>
      <c r="AK1123" s="17">
        <v>7.6282255590721507E-2</v>
      </c>
      <c r="AL1123" s="17">
        <v>2.1120319104190401E-2</v>
      </c>
      <c r="AM1123" s="17">
        <v>0.237820146890103</v>
      </c>
      <c r="AN1123" s="17">
        <v>6.3870262612658796E-2</v>
      </c>
      <c r="AO1123" s="17"/>
      <c r="AP1123" s="17">
        <v>4.6943814469367698E-2</v>
      </c>
      <c r="AQ1123" s="17">
        <v>7.2865428377707195E-2</v>
      </c>
      <c r="AR1123" s="17">
        <v>5.0866232747296597E-2</v>
      </c>
      <c r="AS1123" s="17"/>
      <c r="AT1123" s="17">
        <v>5.4297867592972199E-2</v>
      </c>
      <c r="AU1123" s="17">
        <v>5.8155651462140197E-2</v>
      </c>
      <c r="AV1123" s="17"/>
      <c r="AW1123" s="17">
        <v>6.7986687354491607E-2</v>
      </c>
      <c r="AX1123" s="17">
        <v>5.2613284306790298E-2</v>
      </c>
    </row>
    <row r="1124" spans="2:50" x14ac:dyDescent="0.35">
      <c r="B1124" t="s">
        <v>72</v>
      </c>
      <c r="C1124" s="17">
        <v>3.17174679513436E-2</v>
      </c>
      <c r="D1124" s="17">
        <v>3.54785208102417E-2</v>
      </c>
      <c r="E1124" s="17">
        <v>2.83256387309598E-2</v>
      </c>
      <c r="F1124" s="17"/>
      <c r="G1124" s="17">
        <v>2.6921843624714701E-2</v>
      </c>
      <c r="H1124" s="17">
        <v>3.9106537668927403E-2</v>
      </c>
      <c r="I1124" s="17">
        <v>1.32438441790701E-2</v>
      </c>
      <c r="J1124" s="17">
        <v>2.7476291646315099E-2</v>
      </c>
      <c r="K1124" s="17">
        <v>2.77982672722372E-2</v>
      </c>
      <c r="L1124" s="17">
        <v>4.7194112654891401E-2</v>
      </c>
      <c r="M1124" s="17"/>
      <c r="N1124" s="17">
        <v>3.3144051424443099E-2</v>
      </c>
      <c r="O1124" s="17">
        <v>1.85255945334157E-2</v>
      </c>
      <c r="P1124" s="17">
        <v>3.6223452378554198E-2</v>
      </c>
      <c r="Q1124" s="17">
        <v>3.5963356905494299E-2</v>
      </c>
      <c r="R1124" s="17"/>
      <c r="S1124" s="17">
        <v>3.0346095345606599E-2</v>
      </c>
      <c r="T1124" s="17">
        <v>2.5581933966880702E-2</v>
      </c>
      <c r="U1124" s="17">
        <v>5.7515469009041302E-2</v>
      </c>
      <c r="V1124" s="17">
        <v>6.9490031503560507E-2</v>
      </c>
      <c r="W1124" s="17">
        <v>3.3034383332179097E-2</v>
      </c>
      <c r="X1124" s="17">
        <v>0</v>
      </c>
      <c r="Y1124" s="17">
        <v>0</v>
      </c>
      <c r="Z1124" s="17">
        <v>5.3716392125171299E-2</v>
      </c>
      <c r="AA1124" s="17">
        <v>2.92583375752235E-2</v>
      </c>
      <c r="AB1124" s="17" t="s">
        <v>74</v>
      </c>
      <c r="AC1124" s="17" t="s">
        <v>74</v>
      </c>
      <c r="AD1124" s="17" t="s">
        <v>74</v>
      </c>
      <c r="AE1124" s="17"/>
      <c r="AF1124" s="17">
        <v>2.6182980680117599E-2</v>
      </c>
      <c r="AG1124" s="17">
        <v>3.4463496219952497E-2</v>
      </c>
      <c r="AH1124" s="17">
        <v>4.9678560830750403E-2</v>
      </c>
      <c r="AI1124" s="17"/>
      <c r="AJ1124" s="17">
        <v>3.29672104014287E-2</v>
      </c>
      <c r="AK1124" s="17">
        <v>9.4376079922242097E-3</v>
      </c>
      <c r="AL1124" s="17">
        <v>5.9458097521041399E-2</v>
      </c>
      <c r="AM1124" s="17">
        <v>0</v>
      </c>
      <c r="AN1124" s="17">
        <v>5.9744704131079199E-2</v>
      </c>
      <c r="AO1124" s="17"/>
      <c r="AP1124" s="17">
        <v>2.87053560495041E-2</v>
      </c>
      <c r="AQ1124" s="17">
        <v>9.0224097003799297E-3</v>
      </c>
      <c r="AR1124" s="17">
        <v>4.9894109236309402E-2</v>
      </c>
      <c r="AS1124" s="17"/>
      <c r="AT1124" s="17">
        <v>2.9184186061380301E-2</v>
      </c>
      <c r="AU1124" s="17">
        <v>3.7183799455653699E-2</v>
      </c>
      <c r="AV1124" s="17"/>
      <c r="AW1124" s="17">
        <v>1.6673245792570901E-2</v>
      </c>
      <c r="AX1124" s="17">
        <v>3.6487326859426898E-2</v>
      </c>
    </row>
    <row r="1125" spans="2:50" x14ac:dyDescent="0.3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row>
    <row r="1126" spans="2:50" x14ac:dyDescent="0.35">
      <c r="B1126" s="6" t="s">
        <v>448</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row>
    <row r="1127" spans="2:50" x14ac:dyDescent="0.35">
      <c r="B1127" s="24" t="s">
        <v>76</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row>
    <row r="1128" spans="2:50" x14ac:dyDescent="0.35">
      <c r="B1128" t="s">
        <v>97</v>
      </c>
      <c r="C1128" s="17">
        <v>1.6736688129463599E-2</v>
      </c>
      <c r="D1128" s="17">
        <v>1.0977968248643E-2</v>
      </c>
      <c r="E1128" s="17">
        <v>2.2180521907987898E-2</v>
      </c>
      <c r="F1128" s="17"/>
      <c r="G1128" s="17">
        <v>2.11077509599541E-2</v>
      </c>
      <c r="H1128" s="17">
        <v>7.5775083682080701E-3</v>
      </c>
      <c r="I1128" s="17">
        <v>2.2267432985238401E-2</v>
      </c>
      <c r="J1128" s="17">
        <v>2.9283505673821601E-2</v>
      </c>
      <c r="K1128" s="17">
        <v>1.3618154078117801E-2</v>
      </c>
      <c r="L1128" s="17">
        <v>1.0663279203981401E-2</v>
      </c>
      <c r="M1128" s="17"/>
      <c r="N1128" s="17">
        <v>1.9465176294150299E-2</v>
      </c>
      <c r="O1128" s="17">
        <v>1.38781441177863E-2</v>
      </c>
      <c r="P1128" s="17">
        <v>1.0548301154656801E-2</v>
      </c>
      <c r="Q1128" s="17">
        <v>2.2389478924060301E-2</v>
      </c>
      <c r="R1128" s="17"/>
      <c r="S1128" s="17">
        <v>1.7301442484915899E-2</v>
      </c>
      <c r="T1128" s="17">
        <v>3.7428701913837202E-3</v>
      </c>
      <c r="U1128" s="17">
        <v>9.5727247576811603E-3</v>
      </c>
      <c r="V1128" s="17">
        <v>0</v>
      </c>
      <c r="W1128" s="17">
        <v>3.4598236377535299E-2</v>
      </c>
      <c r="X1128" s="17">
        <v>1.6673243386931699E-2</v>
      </c>
      <c r="Y1128" s="17">
        <v>1.1694221501624099E-2</v>
      </c>
      <c r="Z1128" s="17">
        <v>4.4704699021154801E-2</v>
      </c>
      <c r="AA1128" s="17">
        <v>3.3668603440296201E-2</v>
      </c>
      <c r="AB1128" s="17" t="s">
        <v>74</v>
      </c>
      <c r="AC1128" s="17" t="s">
        <v>74</v>
      </c>
      <c r="AD1128" s="17" t="s">
        <v>74</v>
      </c>
      <c r="AE1128" s="17"/>
      <c r="AF1128" s="17">
        <v>1.8357868517842699E-2</v>
      </c>
      <c r="AG1128" s="17">
        <v>1.7993464350478099E-2</v>
      </c>
      <c r="AH1128" s="17">
        <v>0</v>
      </c>
      <c r="AI1128" s="17"/>
      <c r="AJ1128" s="17">
        <v>2.5108886796771101E-2</v>
      </c>
      <c r="AK1128" s="17">
        <v>1.2489704770242201E-2</v>
      </c>
      <c r="AL1128" s="17">
        <v>0</v>
      </c>
      <c r="AM1128" s="17">
        <v>0</v>
      </c>
      <c r="AN1128" s="17">
        <v>1.2810527734970699E-2</v>
      </c>
      <c r="AO1128" s="17"/>
      <c r="AP1128" s="17">
        <v>2.8304302159579998E-2</v>
      </c>
      <c r="AQ1128" s="17">
        <v>2.05231354717904E-2</v>
      </c>
      <c r="AR1128" s="17">
        <v>0</v>
      </c>
      <c r="AS1128" s="17"/>
      <c r="AT1128" s="17">
        <v>2.14940415823218E-2</v>
      </c>
      <c r="AU1128" s="17">
        <v>6.8585674968014796E-3</v>
      </c>
      <c r="AV1128" s="17"/>
      <c r="AW1128" s="17">
        <v>2.87743459817872E-2</v>
      </c>
      <c r="AX1128" s="17">
        <v>1.29200780758901E-2</v>
      </c>
    </row>
    <row r="1129" spans="2:50" x14ac:dyDescent="0.35">
      <c r="B1129" t="s">
        <v>96</v>
      </c>
      <c r="C1129" s="17">
        <v>6.8895192927107607E-2</v>
      </c>
      <c r="D1129" s="17">
        <v>5.46018892513482E-2</v>
      </c>
      <c r="E1129" s="17">
        <v>8.2511852773669694E-2</v>
      </c>
      <c r="F1129" s="17"/>
      <c r="G1129" s="17">
        <v>6.2680727431447106E-2</v>
      </c>
      <c r="H1129" s="17">
        <v>8.1160455593574501E-2</v>
      </c>
      <c r="I1129" s="17">
        <v>8.1611738311157894E-2</v>
      </c>
      <c r="J1129" s="17">
        <v>5.8959908754708301E-2</v>
      </c>
      <c r="K1129" s="17">
        <v>6.85282502086796E-2</v>
      </c>
      <c r="L1129" s="17">
        <v>6.1235367578731201E-2</v>
      </c>
      <c r="M1129" s="17"/>
      <c r="N1129" s="17">
        <v>6.2215415000865103E-2</v>
      </c>
      <c r="O1129" s="17">
        <v>8.40700731876175E-2</v>
      </c>
      <c r="P1129" s="17">
        <v>7.9902187844247893E-2</v>
      </c>
      <c r="Q1129" s="17">
        <v>5.1528985673583799E-2</v>
      </c>
      <c r="R1129" s="17"/>
      <c r="S1129" s="17">
        <v>8.4040588272069602E-2</v>
      </c>
      <c r="T1129" s="17">
        <v>6.4083407944520193E-2</v>
      </c>
      <c r="U1129" s="17">
        <v>4.2935337292676602E-2</v>
      </c>
      <c r="V1129" s="17">
        <v>5.8565444403438499E-2</v>
      </c>
      <c r="W1129" s="17">
        <v>6.9493815940656498E-2</v>
      </c>
      <c r="X1129" s="17">
        <v>7.6981951201393298E-2</v>
      </c>
      <c r="Y1129" s="17">
        <v>8.5376554054477194E-2</v>
      </c>
      <c r="Z1129" s="17">
        <v>8.8306546197901306E-2</v>
      </c>
      <c r="AA1129" s="17">
        <v>5.9172433294117199E-2</v>
      </c>
      <c r="AB1129" s="17" t="s">
        <v>74</v>
      </c>
      <c r="AC1129" s="17" t="s">
        <v>74</v>
      </c>
      <c r="AD1129" s="17" t="s">
        <v>74</v>
      </c>
      <c r="AE1129" s="17"/>
      <c r="AF1129" s="17">
        <v>7.1967753226506503E-2</v>
      </c>
      <c r="AG1129" s="17">
        <v>7.0367668051245599E-2</v>
      </c>
      <c r="AH1129" s="17">
        <v>6.6048859595472506E-2</v>
      </c>
      <c r="AI1129" s="17"/>
      <c r="AJ1129" s="17">
        <v>6.8708699119359895E-2</v>
      </c>
      <c r="AK1129" s="17">
        <v>5.3388806936443899E-2</v>
      </c>
      <c r="AL1129" s="17">
        <v>8.1396650436707796E-2</v>
      </c>
      <c r="AM1129" s="17">
        <v>0</v>
      </c>
      <c r="AN1129" s="17">
        <v>8.0235574427087494E-2</v>
      </c>
      <c r="AO1129" s="17"/>
      <c r="AP1129" s="17">
        <v>9.5842912497657501E-2</v>
      </c>
      <c r="AQ1129" s="17">
        <v>6.4762779795495801E-2</v>
      </c>
      <c r="AR1129" s="17">
        <v>3.1280429236093601E-2</v>
      </c>
      <c r="AS1129" s="17"/>
      <c r="AT1129" s="17">
        <v>7.8002201991613201E-2</v>
      </c>
      <c r="AU1129" s="17">
        <v>5.0172585831943797E-2</v>
      </c>
      <c r="AV1129" s="17"/>
      <c r="AW1129" s="17">
        <v>7.9641700759674305E-2</v>
      </c>
      <c r="AX1129" s="17">
        <v>6.5487949563178396E-2</v>
      </c>
    </row>
    <row r="1130" spans="2:50" x14ac:dyDescent="0.35">
      <c r="B1130" t="s">
        <v>95</v>
      </c>
      <c r="C1130" s="17">
        <v>0.26275644722910702</v>
      </c>
      <c r="D1130" s="17">
        <v>0.27132390361653302</v>
      </c>
      <c r="E1130" s="17">
        <v>0.25576071110138998</v>
      </c>
      <c r="F1130" s="17"/>
      <c r="G1130" s="17">
        <v>0.227369485723074</v>
      </c>
      <c r="H1130" s="17">
        <v>0.31251820015333298</v>
      </c>
      <c r="I1130" s="17">
        <v>0.33134620060002401</v>
      </c>
      <c r="J1130" s="17">
        <v>0.25688500949430398</v>
      </c>
      <c r="K1130" s="17">
        <v>0.226950075596005</v>
      </c>
      <c r="L1130" s="17">
        <v>0.223018095502512</v>
      </c>
      <c r="M1130" s="17"/>
      <c r="N1130" s="17">
        <v>0.25046296476643998</v>
      </c>
      <c r="O1130" s="17">
        <v>0.23712551774332399</v>
      </c>
      <c r="P1130" s="17">
        <v>0.30930142627016899</v>
      </c>
      <c r="Q1130" s="17">
        <v>0.26483198420047699</v>
      </c>
      <c r="R1130" s="17"/>
      <c r="S1130" s="17">
        <v>0.24798645551273599</v>
      </c>
      <c r="T1130" s="17">
        <v>0.26674160355652399</v>
      </c>
      <c r="U1130" s="17">
        <v>0.240054471456561</v>
      </c>
      <c r="V1130" s="17">
        <v>0.28759002329670302</v>
      </c>
      <c r="W1130" s="17">
        <v>0.25031887886829901</v>
      </c>
      <c r="X1130" s="17">
        <v>0.32913577088000801</v>
      </c>
      <c r="Y1130" s="17">
        <v>0.221300230243486</v>
      </c>
      <c r="Z1130" s="17">
        <v>0.18058803820525099</v>
      </c>
      <c r="AA1130" s="17">
        <v>0.289031274097165</v>
      </c>
      <c r="AB1130" s="17" t="s">
        <v>74</v>
      </c>
      <c r="AC1130" s="17" t="s">
        <v>74</v>
      </c>
      <c r="AD1130" s="17" t="s">
        <v>74</v>
      </c>
      <c r="AE1130" s="17"/>
      <c r="AF1130" s="17">
        <v>0.25034208101740801</v>
      </c>
      <c r="AG1130" s="17">
        <v>0.25872858877348098</v>
      </c>
      <c r="AH1130" s="17">
        <v>0.32346853781387203</v>
      </c>
      <c r="AI1130" s="17"/>
      <c r="AJ1130" s="17">
        <v>0.23655375029692599</v>
      </c>
      <c r="AK1130" s="17">
        <v>0.27787723339771497</v>
      </c>
      <c r="AL1130" s="17">
        <v>0.27541150049259799</v>
      </c>
      <c r="AM1130" s="17">
        <v>8.3337654969824607E-2</v>
      </c>
      <c r="AN1130" s="17">
        <v>0.27276152894844702</v>
      </c>
      <c r="AO1130" s="17"/>
      <c r="AP1130" s="17">
        <v>0.219612501469133</v>
      </c>
      <c r="AQ1130" s="17">
        <v>0.264975875477937</v>
      </c>
      <c r="AR1130" s="17">
        <v>0.28239166381951503</v>
      </c>
      <c r="AS1130" s="17"/>
      <c r="AT1130" s="17">
        <v>0.28251419070990202</v>
      </c>
      <c r="AU1130" s="17">
        <v>0.22271265917163099</v>
      </c>
      <c r="AV1130" s="17"/>
      <c r="AW1130" s="17">
        <v>0.29561662321020499</v>
      </c>
      <c r="AX1130" s="17">
        <v>0.25233793562575202</v>
      </c>
    </row>
    <row r="1131" spans="2:50" x14ac:dyDescent="0.35">
      <c r="B1131" t="s">
        <v>94</v>
      </c>
      <c r="C1131" s="17">
        <v>0.38301597073905203</v>
      </c>
      <c r="D1131" s="17">
        <v>0.39184119945770102</v>
      </c>
      <c r="E1131" s="17">
        <v>0.37472677087603001</v>
      </c>
      <c r="F1131" s="17"/>
      <c r="G1131" s="17">
        <v>0.42956831817886598</v>
      </c>
      <c r="H1131" s="17">
        <v>0.34115564123493203</v>
      </c>
      <c r="I1131" s="17">
        <v>0.31699523881506603</v>
      </c>
      <c r="J1131" s="17">
        <v>0.402171734845512</v>
      </c>
      <c r="K1131" s="17">
        <v>0.412945891931908</v>
      </c>
      <c r="L1131" s="17">
        <v>0.40467448105819598</v>
      </c>
      <c r="M1131" s="17"/>
      <c r="N1131" s="17">
        <v>0.399060734059828</v>
      </c>
      <c r="O1131" s="17">
        <v>0.41752960045432702</v>
      </c>
      <c r="P1131" s="17">
        <v>0.33284612710417</v>
      </c>
      <c r="Q1131" s="17">
        <v>0.37426420276304301</v>
      </c>
      <c r="R1131" s="17"/>
      <c r="S1131" s="17">
        <v>0.37536735388266701</v>
      </c>
      <c r="T1131" s="17">
        <v>0.37294242799191601</v>
      </c>
      <c r="U1131" s="17">
        <v>0.369975529926868</v>
      </c>
      <c r="V1131" s="17">
        <v>0.35024525039346199</v>
      </c>
      <c r="W1131" s="17">
        <v>0.40832286268659501</v>
      </c>
      <c r="X1131" s="17">
        <v>0.35971409896864398</v>
      </c>
      <c r="Y1131" s="17">
        <v>0.41068117992786402</v>
      </c>
      <c r="Z1131" s="17">
        <v>0.46665527238771598</v>
      </c>
      <c r="AA1131" s="17">
        <v>0.39271084974214798</v>
      </c>
      <c r="AB1131" s="17" t="s">
        <v>74</v>
      </c>
      <c r="AC1131" s="17" t="s">
        <v>74</v>
      </c>
      <c r="AD1131" s="17" t="s">
        <v>74</v>
      </c>
      <c r="AE1131" s="17"/>
      <c r="AF1131" s="17">
        <v>0.39643749123244099</v>
      </c>
      <c r="AG1131" s="17">
        <v>0.36009382362006598</v>
      </c>
      <c r="AH1131" s="17">
        <v>0.39386446405222397</v>
      </c>
      <c r="AI1131" s="17"/>
      <c r="AJ1131" s="17">
        <v>0.38318670367400598</v>
      </c>
      <c r="AK1131" s="17">
        <v>0.372305315782616</v>
      </c>
      <c r="AL1131" s="17">
        <v>0.36507095596574302</v>
      </c>
      <c r="AM1131" s="17">
        <v>0.69514682899214697</v>
      </c>
      <c r="AN1131" s="17">
        <v>0.394822423093039</v>
      </c>
      <c r="AO1131" s="17"/>
      <c r="AP1131" s="17">
        <v>0.36698192826832898</v>
      </c>
      <c r="AQ1131" s="17">
        <v>0.39385983268504099</v>
      </c>
      <c r="AR1131" s="17">
        <v>0.416159482990966</v>
      </c>
      <c r="AS1131" s="17"/>
      <c r="AT1131" s="17">
        <v>0.34685650096999399</v>
      </c>
      <c r="AU1131" s="17">
        <v>0.455610872540609</v>
      </c>
      <c r="AV1131" s="17"/>
      <c r="AW1131" s="17">
        <v>0.33713363696544302</v>
      </c>
      <c r="AX1131" s="17">
        <v>0.39756323387861497</v>
      </c>
    </row>
    <row r="1132" spans="2:50" x14ac:dyDescent="0.35">
      <c r="B1132" t="s">
        <v>93</v>
      </c>
      <c r="C1132" s="17">
        <v>0.205681476622077</v>
      </c>
      <c r="D1132" s="17">
        <v>0.21538113807960099</v>
      </c>
      <c r="E1132" s="17">
        <v>0.19508774009666399</v>
      </c>
      <c r="F1132" s="17"/>
      <c r="G1132" s="17">
        <v>0.17087450049765901</v>
      </c>
      <c r="H1132" s="17">
        <v>0.22207719999810099</v>
      </c>
      <c r="I1132" s="17">
        <v>0.21074194978307201</v>
      </c>
      <c r="J1132" s="17">
        <v>0.198666725909179</v>
      </c>
      <c r="K1132" s="17">
        <v>0.18813212650263</v>
      </c>
      <c r="L1132" s="17">
        <v>0.222862639559226</v>
      </c>
      <c r="M1132" s="17"/>
      <c r="N1132" s="17">
        <v>0.21416416896013901</v>
      </c>
      <c r="O1132" s="17">
        <v>0.192645354899493</v>
      </c>
      <c r="P1132" s="17">
        <v>0.21169577342781501</v>
      </c>
      <c r="Q1132" s="17">
        <v>0.20723505988310101</v>
      </c>
      <c r="R1132" s="17"/>
      <c r="S1132" s="17">
        <v>0.220322973106369</v>
      </c>
      <c r="T1132" s="17">
        <v>0.21188910991585799</v>
      </c>
      <c r="U1132" s="17">
        <v>0.26535982989100398</v>
      </c>
      <c r="V1132" s="17">
        <v>0.2122113493569</v>
      </c>
      <c r="W1132" s="17">
        <v>0.224923750775508</v>
      </c>
      <c r="X1132" s="17">
        <v>0.18492555816831899</v>
      </c>
      <c r="Y1132" s="17">
        <v>0.19146858684253201</v>
      </c>
      <c r="Z1132" s="17">
        <v>0.17373930218374301</v>
      </c>
      <c r="AA1132" s="17">
        <v>0.154501369610482</v>
      </c>
      <c r="AB1132" s="17" t="s">
        <v>74</v>
      </c>
      <c r="AC1132" s="17" t="s">
        <v>74</v>
      </c>
      <c r="AD1132" s="17" t="s">
        <v>74</v>
      </c>
      <c r="AE1132" s="17"/>
      <c r="AF1132" s="17">
        <v>0.211704747798723</v>
      </c>
      <c r="AG1132" s="17">
        <v>0.22214306024161301</v>
      </c>
      <c r="AH1132" s="17">
        <v>0.185932773760696</v>
      </c>
      <c r="AI1132" s="17"/>
      <c r="AJ1132" s="17">
        <v>0.23833692144659599</v>
      </c>
      <c r="AK1132" s="17">
        <v>0.22364386617581999</v>
      </c>
      <c r="AL1132" s="17">
        <v>0.20545164418030101</v>
      </c>
      <c r="AM1132" s="17">
        <v>0.16841398230716501</v>
      </c>
      <c r="AN1132" s="17">
        <v>0.156776538696869</v>
      </c>
      <c r="AO1132" s="17"/>
      <c r="AP1132" s="17">
        <v>0.26092008274459499</v>
      </c>
      <c r="AQ1132" s="17">
        <v>0.20793162895060699</v>
      </c>
      <c r="AR1132" s="17">
        <v>0.18453042980261</v>
      </c>
      <c r="AS1132" s="17"/>
      <c r="AT1132" s="17">
        <v>0.22643425170367701</v>
      </c>
      <c r="AU1132" s="17">
        <v>0.16326411242811201</v>
      </c>
      <c r="AV1132" s="17"/>
      <c r="AW1132" s="17">
        <v>0.217479366323066</v>
      </c>
      <c r="AX1132" s="17">
        <v>0.201940886467735</v>
      </c>
    </row>
    <row r="1133" spans="2:50" x14ac:dyDescent="0.35">
      <c r="B1133" t="s">
        <v>70</v>
      </c>
      <c r="C1133" s="17">
        <v>6.29142243531918E-2</v>
      </c>
      <c r="D1133" s="17">
        <v>5.5873901346173302E-2</v>
      </c>
      <c r="E1133" s="17">
        <v>6.9732403244257696E-2</v>
      </c>
      <c r="F1133" s="17"/>
      <c r="G1133" s="17">
        <v>8.8399217208998807E-2</v>
      </c>
      <c r="H1133" s="17">
        <v>3.5510994651852298E-2</v>
      </c>
      <c r="I1133" s="17">
        <v>3.7037439505442298E-2</v>
      </c>
      <c r="J1133" s="17">
        <v>5.40331153224759E-2</v>
      </c>
      <c r="K1133" s="17">
        <v>8.9825501682659903E-2</v>
      </c>
      <c r="L1133" s="17">
        <v>7.7546137097353293E-2</v>
      </c>
      <c r="M1133" s="17"/>
      <c r="N1133" s="17">
        <v>5.4631540918577602E-2</v>
      </c>
      <c r="O1133" s="17">
        <v>5.4751309597451697E-2</v>
      </c>
      <c r="P1133" s="17">
        <v>5.5706184198941397E-2</v>
      </c>
      <c r="Q1133" s="17">
        <v>7.9750288555736196E-2</v>
      </c>
      <c r="R1133" s="17"/>
      <c r="S1133" s="17">
        <v>5.49811867412427E-2</v>
      </c>
      <c r="T1133" s="17">
        <v>8.0600580399797603E-2</v>
      </c>
      <c r="U1133" s="17">
        <v>7.2102106675209193E-2</v>
      </c>
      <c r="V1133" s="17">
        <v>9.1387932549497203E-2</v>
      </c>
      <c r="W1133" s="17">
        <v>1.23424553514068E-2</v>
      </c>
      <c r="X1133" s="17">
        <v>3.2569377394704703E-2</v>
      </c>
      <c r="Y1133" s="17">
        <v>7.9479227430016994E-2</v>
      </c>
      <c r="Z1133" s="17">
        <v>4.6006142004233301E-2</v>
      </c>
      <c r="AA1133" s="17">
        <v>7.0915469815792206E-2</v>
      </c>
      <c r="AB1133" s="17" t="s">
        <v>74</v>
      </c>
      <c r="AC1133" s="17" t="s">
        <v>74</v>
      </c>
      <c r="AD1133" s="17" t="s">
        <v>74</v>
      </c>
      <c r="AE1133" s="17"/>
      <c r="AF1133" s="17">
        <v>5.1190058207077803E-2</v>
      </c>
      <c r="AG1133" s="17">
        <v>7.0673394963115796E-2</v>
      </c>
      <c r="AH1133" s="17">
        <v>3.0685364777735601E-2</v>
      </c>
      <c r="AI1133" s="17"/>
      <c r="AJ1133" s="17">
        <v>4.81050386663412E-2</v>
      </c>
      <c r="AK1133" s="17">
        <v>6.02950729371622E-2</v>
      </c>
      <c r="AL1133" s="17">
        <v>7.2669248924650001E-2</v>
      </c>
      <c r="AM1133" s="17">
        <v>5.3101533730863397E-2</v>
      </c>
      <c r="AN1133" s="17">
        <v>8.2593407099586E-2</v>
      </c>
      <c r="AO1133" s="17"/>
      <c r="AP1133" s="17">
        <v>2.8338272860705501E-2</v>
      </c>
      <c r="AQ1133" s="17">
        <v>4.7946747619128101E-2</v>
      </c>
      <c r="AR1133" s="17">
        <v>8.5637994150815994E-2</v>
      </c>
      <c r="AS1133" s="17"/>
      <c r="AT1133" s="17">
        <v>4.4698813042492298E-2</v>
      </c>
      <c r="AU1133" s="17">
        <v>0.10138120253090201</v>
      </c>
      <c r="AV1133" s="17"/>
      <c r="AW1133" s="17">
        <v>4.1354326759823701E-2</v>
      </c>
      <c r="AX1133" s="17">
        <v>6.9749916388829797E-2</v>
      </c>
    </row>
    <row r="1134" spans="2:50" x14ac:dyDescent="0.35">
      <c r="B1134" t="s">
        <v>99</v>
      </c>
      <c r="C1134" s="17">
        <v>8.5631881056571199E-2</v>
      </c>
      <c r="D1134" s="17">
        <v>6.5579857499991207E-2</v>
      </c>
      <c r="E1134" s="17">
        <v>0.104692374681658</v>
      </c>
      <c r="F1134" s="17"/>
      <c r="G1134" s="17">
        <v>8.3788478391401203E-2</v>
      </c>
      <c r="H1134" s="17">
        <v>8.8737963961782601E-2</v>
      </c>
      <c r="I1134" s="17">
        <v>0.103879171296396</v>
      </c>
      <c r="J1134" s="17">
        <v>8.8243414428529898E-2</v>
      </c>
      <c r="K1134" s="17">
        <v>8.2146404286797398E-2</v>
      </c>
      <c r="L1134" s="17">
        <v>7.18986467827126E-2</v>
      </c>
      <c r="M1134" s="17"/>
      <c r="N1134" s="17">
        <v>8.1680591295015398E-2</v>
      </c>
      <c r="O1134" s="17">
        <v>9.7948217305403804E-2</v>
      </c>
      <c r="P1134" s="17">
        <v>9.0450488998904705E-2</v>
      </c>
      <c r="Q1134" s="17">
        <v>7.3918464597644104E-2</v>
      </c>
      <c r="R1134" s="17"/>
      <c r="S1134" s="17">
        <v>0.101342030756986</v>
      </c>
      <c r="T1134" s="17">
        <v>6.7826278135903903E-2</v>
      </c>
      <c r="U1134" s="17">
        <v>5.2508062050357698E-2</v>
      </c>
      <c r="V1134" s="17">
        <v>5.8565444403438499E-2</v>
      </c>
      <c r="W1134" s="17">
        <v>0.104092052318192</v>
      </c>
      <c r="X1134" s="17">
        <v>9.3655194588324997E-2</v>
      </c>
      <c r="Y1134" s="17">
        <v>9.7070775556101302E-2</v>
      </c>
      <c r="Z1134" s="17">
        <v>0.133011245219056</v>
      </c>
      <c r="AA1134" s="17">
        <v>9.2841036734413407E-2</v>
      </c>
      <c r="AB1134" s="17" t="s">
        <v>74</v>
      </c>
      <c r="AC1134" s="17" t="s">
        <v>74</v>
      </c>
      <c r="AD1134" s="17" t="s">
        <v>74</v>
      </c>
      <c r="AE1134" s="17"/>
      <c r="AF1134" s="17">
        <v>9.0325621744349202E-2</v>
      </c>
      <c r="AG1134" s="17">
        <v>8.8361132401723705E-2</v>
      </c>
      <c r="AH1134" s="17">
        <v>6.6048859595472506E-2</v>
      </c>
      <c r="AI1134" s="17"/>
      <c r="AJ1134" s="17">
        <v>9.3817585916130999E-2</v>
      </c>
      <c r="AK1134" s="17">
        <v>6.5878511706686099E-2</v>
      </c>
      <c r="AL1134" s="17">
        <v>8.1396650436707796E-2</v>
      </c>
      <c r="AM1134" s="17">
        <v>0</v>
      </c>
      <c r="AN1134" s="17">
        <v>9.3046102162058206E-2</v>
      </c>
      <c r="AO1134" s="17"/>
      <c r="AP1134" s="17">
        <v>0.12414721465723701</v>
      </c>
      <c r="AQ1134" s="17">
        <v>8.5285915267286197E-2</v>
      </c>
      <c r="AR1134" s="17">
        <v>3.1280429236093601E-2</v>
      </c>
      <c r="AS1134" s="17"/>
      <c r="AT1134" s="17">
        <v>9.9496243573934995E-2</v>
      </c>
      <c r="AU1134" s="17">
        <v>5.7031153328745199E-2</v>
      </c>
      <c r="AV1134" s="17"/>
      <c r="AW1134" s="17">
        <v>0.108416046741462</v>
      </c>
      <c r="AX1134" s="17">
        <v>7.8408027639068401E-2</v>
      </c>
    </row>
    <row r="1135" spans="2:50" x14ac:dyDescent="0.35">
      <c r="B1135" t="s">
        <v>98</v>
      </c>
      <c r="C1135" s="17">
        <v>0.58869744736113006</v>
      </c>
      <c r="D1135" s="17">
        <v>0.60722233753730204</v>
      </c>
      <c r="E1135" s="17">
        <v>0.56981451097269498</v>
      </c>
      <c r="F1135" s="17"/>
      <c r="G1135" s="17">
        <v>0.60044281867652505</v>
      </c>
      <c r="H1135" s="17">
        <v>0.56323284123303197</v>
      </c>
      <c r="I1135" s="17">
        <v>0.52773718859813801</v>
      </c>
      <c r="J1135" s="17">
        <v>0.60083846075469005</v>
      </c>
      <c r="K1135" s="17">
        <v>0.60107801843453801</v>
      </c>
      <c r="L1135" s="17">
        <v>0.62753712061742195</v>
      </c>
      <c r="M1135" s="17"/>
      <c r="N1135" s="17">
        <v>0.61322490301996702</v>
      </c>
      <c r="O1135" s="17">
        <v>0.61017495535382105</v>
      </c>
      <c r="P1135" s="17">
        <v>0.54454190053198503</v>
      </c>
      <c r="Q1135" s="17">
        <v>0.58149926264614304</v>
      </c>
      <c r="R1135" s="17"/>
      <c r="S1135" s="17">
        <v>0.59569032698903601</v>
      </c>
      <c r="T1135" s="17">
        <v>0.58483153790777398</v>
      </c>
      <c r="U1135" s="17">
        <v>0.63533535981787204</v>
      </c>
      <c r="V1135" s="17">
        <v>0.562456599750361</v>
      </c>
      <c r="W1135" s="17">
        <v>0.63324661346210298</v>
      </c>
      <c r="X1135" s="17">
        <v>0.54463965713696305</v>
      </c>
      <c r="Y1135" s="17">
        <v>0.602149766770396</v>
      </c>
      <c r="Z1135" s="17">
        <v>0.64039457457145899</v>
      </c>
      <c r="AA1135" s="17">
        <v>0.54721221935262898</v>
      </c>
      <c r="AB1135" s="17" t="s">
        <v>74</v>
      </c>
      <c r="AC1135" s="17" t="s">
        <v>74</v>
      </c>
      <c r="AD1135" s="17" t="s">
        <v>74</v>
      </c>
      <c r="AE1135" s="17"/>
      <c r="AF1135" s="17">
        <v>0.60814223903116504</v>
      </c>
      <c r="AG1135" s="17">
        <v>0.58223688386168004</v>
      </c>
      <c r="AH1135" s="17">
        <v>0.57979723781292003</v>
      </c>
      <c r="AI1135" s="17"/>
      <c r="AJ1135" s="17">
        <v>0.621523625120602</v>
      </c>
      <c r="AK1135" s="17">
        <v>0.59594918195843605</v>
      </c>
      <c r="AL1135" s="17">
        <v>0.57052260014604395</v>
      </c>
      <c r="AM1135" s="17">
        <v>0.86356081129931195</v>
      </c>
      <c r="AN1135" s="17">
        <v>0.55159896178990897</v>
      </c>
      <c r="AO1135" s="17"/>
      <c r="AP1135" s="17">
        <v>0.62790201101292398</v>
      </c>
      <c r="AQ1135" s="17">
        <v>0.60179146163564901</v>
      </c>
      <c r="AR1135" s="17">
        <v>0.60068991279357598</v>
      </c>
      <c r="AS1135" s="17"/>
      <c r="AT1135" s="17">
        <v>0.57329075267367102</v>
      </c>
      <c r="AU1135" s="17">
        <v>0.61887498496872095</v>
      </c>
      <c r="AV1135" s="17"/>
      <c r="AW1135" s="17">
        <v>0.55461300328850904</v>
      </c>
      <c r="AX1135" s="17">
        <v>0.59950412034635003</v>
      </c>
    </row>
    <row r="1136" spans="2:50" x14ac:dyDescent="0.35">
      <c r="B1136" t="s">
        <v>100</v>
      </c>
      <c r="C1136" s="17">
        <v>0.50306556630455801</v>
      </c>
      <c r="D1136" s="17">
        <v>0.54164248003731097</v>
      </c>
      <c r="E1136" s="17">
        <v>0.46512213629103699</v>
      </c>
      <c r="F1136" s="17"/>
      <c r="G1136" s="17">
        <v>0.51665434028512403</v>
      </c>
      <c r="H1136" s="17">
        <v>0.47449487727125</v>
      </c>
      <c r="I1136" s="17">
        <v>0.423858017301742</v>
      </c>
      <c r="J1136" s="17">
        <v>0.51259504632616004</v>
      </c>
      <c r="K1136" s="17">
        <v>0.51893161414774103</v>
      </c>
      <c r="L1136" s="17">
        <v>0.55563847383470899</v>
      </c>
      <c r="M1136" s="17"/>
      <c r="N1136" s="17">
        <v>0.53154431172495198</v>
      </c>
      <c r="O1136" s="17">
        <v>0.51222673804841701</v>
      </c>
      <c r="P1136" s="17">
        <v>0.45409141153308002</v>
      </c>
      <c r="Q1136" s="17">
        <v>0.50758079804849898</v>
      </c>
      <c r="R1136" s="17"/>
      <c r="S1136" s="17">
        <v>0.49434829623205001</v>
      </c>
      <c r="T1136" s="17">
        <v>0.51700525977186995</v>
      </c>
      <c r="U1136" s="17">
        <v>0.58282729776751396</v>
      </c>
      <c r="V1136" s="17">
        <v>0.50389115534692297</v>
      </c>
      <c r="W1136" s="17">
        <v>0.52915456114391102</v>
      </c>
      <c r="X1136" s="17">
        <v>0.450984462548638</v>
      </c>
      <c r="Y1136" s="17">
        <v>0.505078991214294</v>
      </c>
      <c r="Z1136" s="17">
        <v>0.50738332935240305</v>
      </c>
      <c r="AA1136" s="17">
        <v>0.45437118261821602</v>
      </c>
      <c r="AB1136" s="17" t="s">
        <v>74</v>
      </c>
      <c r="AC1136" s="17" t="s">
        <v>74</v>
      </c>
      <c r="AD1136" s="17" t="s">
        <v>74</v>
      </c>
      <c r="AE1136" s="17"/>
      <c r="AF1136" s="17">
        <v>0.51781661728681505</v>
      </c>
      <c r="AG1136" s="17">
        <v>0.49387575145995599</v>
      </c>
      <c r="AH1136" s="17">
        <v>0.51374837821744801</v>
      </c>
      <c r="AI1136" s="17"/>
      <c r="AJ1136" s="17">
        <v>0.52770603920447101</v>
      </c>
      <c r="AK1136" s="17">
        <v>0.53007067025175003</v>
      </c>
      <c r="AL1136" s="17">
        <v>0.48912594970933598</v>
      </c>
      <c r="AM1136" s="17">
        <v>0.86356081129931195</v>
      </c>
      <c r="AN1136" s="17">
        <v>0.45855285962785097</v>
      </c>
      <c r="AO1136" s="17"/>
      <c r="AP1136" s="17">
        <v>0.50375479635568599</v>
      </c>
      <c r="AQ1136" s="17">
        <v>0.51650554636836199</v>
      </c>
      <c r="AR1136" s="17">
        <v>0.569409483557482</v>
      </c>
      <c r="AS1136" s="17"/>
      <c r="AT1136" s="17">
        <v>0.47379450909973603</v>
      </c>
      <c r="AU1136" s="17">
        <v>0.56184383163997598</v>
      </c>
      <c r="AV1136" s="17"/>
      <c r="AW1136" s="17">
        <v>0.446196956547048</v>
      </c>
      <c r="AX1136" s="17">
        <v>0.52109609270728097</v>
      </c>
    </row>
    <row r="1137" spans="2:50" x14ac:dyDescent="0.35">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c r="AX1137" s="17"/>
    </row>
    <row r="1138" spans="2:50" x14ac:dyDescent="0.35">
      <c r="B1138" s="6" t="s">
        <v>449</v>
      </c>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c r="AX1138" s="17"/>
    </row>
    <row r="1139" spans="2:50" x14ac:dyDescent="0.35">
      <c r="B1139" s="24" t="s">
        <v>76</v>
      </c>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row>
    <row r="1140" spans="2:50" x14ac:dyDescent="0.35">
      <c r="B1140" t="s">
        <v>97</v>
      </c>
      <c r="C1140" s="17">
        <v>3.0641681655238E-2</v>
      </c>
      <c r="D1140" s="17">
        <v>2.68312737530257E-2</v>
      </c>
      <c r="E1140" s="17">
        <v>3.43187841487805E-2</v>
      </c>
      <c r="F1140" s="17"/>
      <c r="G1140" s="17">
        <v>5.4333993421167397E-2</v>
      </c>
      <c r="H1140" s="17">
        <v>2.5775231684235098E-2</v>
      </c>
      <c r="I1140" s="17">
        <v>3.3807962339442797E-2</v>
      </c>
      <c r="J1140" s="17">
        <v>5.11545469226211E-2</v>
      </c>
      <c r="K1140" s="17">
        <v>2.32190446151158E-2</v>
      </c>
      <c r="L1140" s="17">
        <v>1.16609393299975E-2</v>
      </c>
      <c r="M1140" s="17"/>
      <c r="N1140" s="17">
        <v>3.9742512161477103E-2</v>
      </c>
      <c r="O1140" s="17">
        <v>1.21596232009555E-2</v>
      </c>
      <c r="P1140" s="17">
        <v>4.8358756148271599E-2</v>
      </c>
      <c r="Q1140" s="17">
        <v>2.48239982083421E-2</v>
      </c>
      <c r="R1140" s="17"/>
      <c r="S1140" s="17">
        <v>3.6685778259244198E-2</v>
      </c>
      <c r="T1140" s="17">
        <v>1.94579519466846E-2</v>
      </c>
      <c r="U1140" s="17">
        <v>5.2009596441709403E-2</v>
      </c>
      <c r="V1140" s="17">
        <v>1.4487709131363701E-2</v>
      </c>
      <c r="W1140" s="17">
        <v>9.7616356524358894E-3</v>
      </c>
      <c r="X1140" s="17">
        <v>6.1717127502594699E-2</v>
      </c>
      <c r="Y1140" s="17">
        <v>1.8760837834317499E-2</v>
      </c>
      <c r="Z1140" s="17">
        <v>3.0624933674680999E-2</v>
      </c>
      <c r="AA1140" s="17">
        <v>3.1969607495340301E-2</v>
      </c>
      <c r="AB1140" s="17" t="s">
        <v>74</v>
      </c>
      <c r="AC1140" s="17" t="s">
        <v>74</v>
      </c>
      <c r="AD1140" s="17" t="s">
        <v>74</v>
      </c>
      <c r="AE1140" s="17"/>
      <c r="AF1140" s="17">
        <v>2.1687651404089198E-2</v>
      </c>
      <c r="AG1140" s="17">
        <v>4.0944153557944903E-2</v>
      </c>
      <c r="AH1140" s="17">
        <v>2.9737966574713399E-2</v>
      </c>
      <c r="AI1140" s="17"/>
      <c r="AJ1140" s="17">
        <v>3.37098791711773E-2</v>
      </c>
      <c r="AK1140" s="17">
        <v>2.66583987536597E-2</v>
      </c>
      <c r="AL1140" s="17">
        <v>2.7159612826880501E-2</v>
      </c>
      <c r="AM1140" s="17">
        <v>0</v>
      </c>
      <c r="AN1140" s="17">
        <v>4.9255351294679901E-2</v>
      </c>
      <c r="AO1140" s="17"/>
      <c r="AP1140" s="17">
        <v>6.8508583885887306E-2</v>
      </c>
      <c r="AQ1140" s="17">
        <v>2.09871890442128E-2</v>
      </c>
      <c r="AR1140" s="17">
        <v>1.6126387412299499E-2</v>
      </c>
      <c r="AS1140" s="17"/>
      <c r="AT1140" s="17">
        <v>3.3973460267185999E-2</v>
      </c>
      <c r="AU1140" s="17">
        <v>2.38196560342398E-2</v>
      </c>
      <c r="AV1140" s="17"/>
      <c r="AW1140" s="17">
        <v>3.9598877763073401E-2</v>
      </c>
      <c r="AX1140" s="17">
        <v>2.78017500725012E-2</v>
      </c>
    </row>
    <row r="1141" spans="2:50" x14ac:dyDescent="0.35">
      <c r="B1141" t="s">
        <v>96</v>
      </c>
      <c r="C1141" s="17">
        <v>0.105939326555298</v>
      </c>
      <c r="D1141" s="17">
        <v>0.114297386701846</v>
      </c>
      <c r="E1141" s="17">
        <v>9.7023866432111999E-2</v>
      </c>
      <c r="F1141" s="17"/>
      <c r="G1141" s="17">
        <v>9.0284111744414794E-2</v>
      </c>
      <c r="H1141" s="17">
        <v>0.126867378896311</v>
      </c>
      <c r="I1141" s="17">
        <v>0.13023616840282801</v>
      </c>
      <c r="J1141" s="17">
        <v>0.119012369348843</v>
      </c>
      <c r="K1141" s="17">
        <v>8.2594911137566202E-2</v>
      </c>
      <c r="L1141" s="17">
        <v>8.7262049036380407E-2</v>
      </c>
      <c r="M1141" s="17"/>
      <c r="N1141" s="17">
        <v>0.140205889685487</v>
      </c>
      <c r="O1141" s="17">
        <v>0.112965475250345</v>
      </c>
      <c r="P1141" s="17">
        <v>0.104253775242236</v>
      </c>
      <c r="Q1141" s="17">
        <v>6.4551474976583395E-2</v>
      </c>
      <c r="R1141" s="17"/>
      <c r="S1141" s="17">
        <v>7.67854713475776E-2</v>
      </c>
      <c r="T1141" s="17">
        <v>0.109149544946049</v>
      </c>
      <c r="U1141" s="17">
        <v>7.8453267284489203E-2</v>
      </c>
      <c r="V1141" s="17">
        <v>0.110253127525406</v>
      </c>
      <c r="W1141" s="17">
        <v>7.7524338764468195E-2</v>
      </c>
      <c r="X1141" s="17">
        <v>0.174691515232614</v>
      </c>
      <c r="Y1141" s="17">
        <v>0.13139371434685901</v>
      </c>
      <c r="Z1141" s="17">
        <v>9.2857765650391305E-2</v>
      </c>
      <c r="AA1141" s="17">
        <v>0.10398142643472801</v>
      </c>
      <c r="AB1141" s="17" t="s">
        <v>74</v>
      </c>
      <c r="AC1141" s="17" t="s">
        <v>74</v>
      </c>
      <c r="AD1141" s="17" t="s">
        <v>74</v>
      </c>
      <c r="AE1141" s="17"/>
      <c r="AF1141" s="17">
        <v>0.11152689297626101</v>
      </c>
      <c r="AG1141" s="17">
        <v>0.111270214638872</v>
      </c>
      <c r="AH1141" s="17">
        <v>8.4227434183702599E-2</v>
      </c>
      <c r="AI1141" s="17"/>
      <c r="AJ1141" s="17">
        <v>0.12734041827519699</v>
      </c>
      <c r="AK1141" s="17">
        <v>8.3472247984005002E-2</v>
      </c>
      <c r="AL1141" s="17">
        <v>0.16244126863219899</v>
      </c>
      <c r="AM1141" s="17">
        <v>0.13144213129635901</v>
      </c>
      <c r="AN1141" s="17">
        <v>8.1367494734879406E-2</v>
      </c>
      <c r="AO1141" s="17"/>
      <c r="AP1141" s="17">
        <v>0.12324925656195</v>
      </c>
      <c r="AQ1141" s="17">
        <v>0.116045975430907</v>
      </c>
      <c r="AR1141" s="17">
        <v>8.0885269378560207E-2</v>
      </c>
      <c r="AS1141" s="17"/>
      <c r="AT1141" s="17">
        <v>0.116163652779603</v>
      </c>
      <c r="AU1141" s="17">
        <v>8.5064828201855597E-2</v>
      </c>
      <c r="AV1141" s="17"/>
      <c r="AW1141" s="17">
        <v>0.14217850557848</v>
      </c>
      <c r="AX1141" s="17">
        <v>9.4449482210998803E-2</v>
      </c>
    </row>
    <row r="1142" spans="2:50" x14ac:dyDescent="0.35">
      <c r="B1142" t="s">
        <v>95</v>
      </c>
      <c r="C1142" s="17">
        <v>0.259747848816825</v>
      </c>
      <c r="D1142" s="17">
        <v>0.25237575910805998</v>
      </c>
      <c r="E1142" s="17">
        <v>0.26763087468579599</v>
      </c>
      <c r="F1142" s="17"/>
      <c r="G1142" s="17">
        <v>0.229349447484823</v>
      </c>
      <c r="H1142" s="17">
        <v>0.23316592387797699</v>
      </c>
      <c r="I1142" s="17">
        <v>0.28512432666166798</v>
      </c>
      <c r="J1142" s="17">
        <v>0.24156305070523801</v>
      </c>
      <c r="K1142" s="17">
        <v>0.22388155190187201</v>
      </c>
      <c r="L1142" s="17">
        <v>0.31244719943620203</v>
      </c>
      <c r="M1142" s="17"/>
      <c r="N1142" s="17">
        <v>0.25346165895194001</v>
      </c>
      <c r="O1142" s="17">
        <v>0.25471771080372502</v>
      </c>
      <c r="P1142" s="17">
        <v>0.25544929394217603</v>
      </c>
      <c r="Q1142" s="17">
        <v>0.27857978393012101</v>
      </c>
      <c r="R1142" s="17"/>
      <c r="S1142" s="17">
        <v>0.22234962002716699</v>
      </c>
      <c r="T1142" s="17">
        <v>0.25523085883491098</v>
      </c>
      <c r="U1142" s="17">
        <v>0.21378423337156599</v>
      </c>
      <c r="V1142" s="17">
        <v>0.22264798960416299</v>
      </c>
      <c r="W1142" s="17">
        <v>0.22564920551732401</v>
      </c>
      <c r="X1142" s="17">
        <v>0.38340230328910302</v>
      </c>
      <c r="Y1142" s="17">
        <v>0.33664681835942201</v>
      </c>
      <c r="Z1142" s="17">
        <v>0.140471618104893</v>
      </c>
      <c r="AA1142" s="17">
        <v>0.28727247520338001</v>
      </c>
      <c r="AB1142" s="17" t="s">
        <v>74</v>
      </c>
      <c r="AC1142" s="17" t="s">
        <v>74</v>
      </c>
      <c r="AD1142" s="17" t="s">
        <v>74</v>
      </c>
      <c r="AE1142" s="17"/>
      <c r="AF1142" s="17">
        <v>0.256581343879423</v>
      </c>
      <c r="AG1142" s="17">
        <v>0.24293696296247799</v>
      </c>
      <c r="AH1142" s="17">
        <v>0.29209124354224297</v>
      </c>
      <c r="AI1142" s="17"/>
      <c r="AJ1142" s="17">
        <v>0.25685689665825401</v>
      </c>
      <c r="AK1142" s="17">
        <v>0.27348576466374402</v>
      </c>
      <c r="AL1142" s="17">
        <v>0.20194032919413199</v>
      </c>
      <c r="AM1142" s="17">
        <v>0.18473331435265</v>
      </c>
      <c r="AN1142" s="17">
        <v>0.264063207859211</v>
      </c>
      <c r="AO1142" s="17"/>
      <c r="AP1142" s="17">
        <v>0.27459483138193502</v>
      </c>
      <c r="AQ1142" s="17">
        <v>0.26381592523457698</v>
      </c>
      <c r="AR1142" s="17">
        <v>0.25771847419808802</v>
      </c>
      <c r="AS1142" s="17"/>
      <c r="AT1142" s="17">
        <v>0.26666686216039798</v>
      </c>
      <c r="AU1142" s="17">
        <v>0.244166856721868</v>
      </c>
      <c r="AV1142" s="17"/>
      <c r="AW1142" s="17">
        <v>0.22492166297649399</v>
      </c>
      <c r="AX1142" s="17">
        <v>0.2707896953817</v>
      </c>
    </row>
    <row r="1143" spans="2:50" x14ac:dyDescent="0.35">
      <c r="B1143" t="s">
        <v>94</v>
      </c>
      <c r="C1143" s="17">
        <v>0.38075128862826702</v>
      </c>
      <c r="D1143" s="17">
        <v>0.37814016778072701</v>
      </c>
      <c r="E1143" s="17">
        <v>0.382329406414328</v>
      </c>
      <c r="F1143" s="17"/>
      <c r="G1143" s="17">
        <v>0.34909801826048797</v>
      </c>
      <c r="H1143" s="17">
        <v>0.36570194378250298</v>
      </c>
      <c r="I1143" s="17">
        <v>0.34638830356424499</v>
      </c>
      <c r="J1143" s="17">
        <v>0.39557418077492101</v>
      </c>
      <c r="K1143" s="17">
        <v>0.40822263550209298</v>
      </c>
      <c r="L1143" s="17">
        <v>0.40058475356207801</v>
      </c>
      <c r="M1143" s="17"/>
      <c r="N1143" s="17">
        <v>0.35749044456402101</v>
      </c>
      <c r="O1143" s="17">
        <v>0.40497074340970102</v>
      </c>
      <c r="P1143" s="17">
        <v>0.35234095930033599</v>
      </c>
      <c r="Q1143" s="17">
        <v>0.40582076093362301</v>
      </c>
      <c r="R1143" s="17"/>
      <c r="S1143" s="17">
        <v>0.43959959003543803</v>
      </c>
      <c r="T1143" s="17">
        <v>0.377220239005019</v>
      </c>
      <c r="U1143" s="17">
        <v>0.41835966577372202</v>
      </c>
      <c r="V1143" s="17">
        <v>0.42909716833732597</v>
      </c>
      <c r="W1143" s="17">
        <v>0.50891782461504698</v>
      </c>
      <c r="X1143" s="17">
        <v>0.25438124147374702</v>
      </c>
      <c r="Y1143" s="17">
        <v>0.27443130118563203</v>
      </c>
      <c r="Z1143" s="17">
        <v>0.337738748781239</v>
      </c>
      <c r="AA1143" s="17">
        <v>0.35713507748135898</v>
      </c>
      <c r="AB1143" s="17" t="s">
        <v>74</v>
      </c>
      <c r="AC1143" s="17" t="s">
        <v>74</v>
      </c>
      <c r="AD1143" s="17" t="s">
        <v>74</v>
      </c>
      <c r="AE1143" s="17"/>
      <c r="AF1143" s="17">
        <v>0.40757952563032901</v>
      </c>
      <c r="AG1143" s="17">
        <v>0.368612348690386</v>
      </c>
      <c r="AH1143" s="17">
        <v>0.39544167975625899</v>
      </c>
      <c r="AI1143" s="17"/>
      <c r="AJ1143" s="17">
        <v>0.39201799257520098</v>
      </c>
      <c r="AK1143" s="17">
        <v>0.37775117601984898</v>
      </c>
      <c r="AL1143" s="17">
        <v>0.39420991268028399</v>
      </c>
      <c r="AM1143" s="17">
        <v>0.459859273504715</v>
      </c>
      <c r="AN1143" s="17">
        <v>0.34599889079942697</v>
      </c>
      <c r="AO1143" s="17"/>
      <c r="AP1143" s="17">
        <v>0.36020827178496601</v>
      </c>
      <c r="AQ1143" s="17">
        <v>0.37435963891280499</v>
      </c>
      <c r="AR1143" s="17">
        <v>0.46741759462704102</v>
      </c>
      <c r="AS1143" s="17"/>
      <c r="AT1143" s="17">
        <v>0.37168278130075999</v>
      </c>
      <c r="AU1143" s="17">
        <v>0.39900890471711098</v>
      </c>
      <c r="AV1143" s="17"/>
      <c r="AW1143" s="17">
        <v>0.37323333893758798</v>
      </c>
      <c r="AX1143" s="17">
        <v>0.38313489868960099</v>
      </c>
    </row>
    <row r="1144" spans="2:50" x14ac:dyDescent="0.35">
      <c r="B1144" t="s">
        <v>93</v>
      </c>
      <c r="C1144" s="17">
        <v>0.149199271374819</v>
      </c>
      <c r="D1144" s="17">
        <v>0.15816685662570701</v>
      </c>
      <c r="E1144" s="17">
        <v>0.14139421772442801</v>
      </c>
      <c r="F1144" s="17"/>
      <c r="G1144" s="17">
        <v>0.17979888398396801</v>
      </c>
      <c r="H1144" s="17">
        <v>0.18413203160411801</v>
      </c>
      <c r="I1144" s="17">
        <v>0.162112905047536</v>
      </c>
      <c r="J1144" s="17">
        <v>0.12913384646237899</v>
      </c>
      <c r="K1144" s="17">
        <v>0.161437263052575</v>
      </c>
      <c r="L1144" s="17">
        <v>0.107088426242393</v>
      </c>
      <c r="M1144" s="17"/>
      <c r="N1144" s="17">
        <v>0.15158873885962401</v>
      </c>
      <c r="O1144" s="17">
        <v>0.15673351301243801</v>
      </c>
      <c r="P1144" s="17">
        <v>0.16520775977298099</v>
      </c>
      <c r="Q1144" s="17">
        <v>0.12656331551104999</v>
      </c>
      <c r="R1144" s="17"/>
      <c r="S1144" s="17">
        <v>0.15142389577194201</v>
      </c>
      <c r="T1144" s="17">
        <v>0.15230044617893801</v>
      </c>
      <c r="U1144" s="17">
        <v>0.154143670858609</v>
      </c>
      <c r="V1144" s="17">
        <v>0.13419360599713201</v>
      </c>
      <c r="W1144" s="17">
        <v>0.108774052710821</v>
      </c>
      <c r="X1144" s="17">
        <v>6.1595117657486001E-2</v>
      </c>
      <c r="Y1144" s="17">
        <v>0.173619236901464</v>
      </c>
      <c r="Z1144" s="17">
        <v>0.35230079178456197</v>
      </c>
      <c r="AA1144" s="17">
        <v>0.15470412619486501</v>
      </c>
      <c r="AB1144" s="17" t="s">
        <v>74</v>
      </c>
      <c r="AC1144" s="17" t="s">
        <v>74</v>
      </c>
      <c r="AD1144" s="17" t="s">
        <v>74</v>
      </c>
      <c r="AE1144" s="17"/>
      <c r="AF1144" s="17">
        <v>0.13260353005254499</v>
      </c>
      <c r="AG1144" s="17">
        <v>0.16931248720349301</v>
      </c>
      <c r="AH1144" s="17">
        <v>0.12314730655065501</v>
      </c>
      <c r="AI1144" s="17"/>
      <c r="AJ1144" s="17">
        <v>0.139778600386055</v>
      </c>
      <c r="AK1144" s="17">
        <v>0.171432187575182</v>
      </c>
      <c r="AL1144" s="17">
        <v>0.14157962774185501</v>
      </c>
      <c r="AM1144" s="17">
        <v>0.170863747115412</v>
      </c>
      <c r="AN1144" s="17">
        <v>0.131099735677256</v>
      </c>
      <c r="AO1144" s="17"/>
      <c r="AP1144" s="17">
        <v>0.14172052698527701</v>
      </c>
      <c r="AQ1144" s="17">
        <v>0.16817504309869299</v>
      </c>
      <c r="AR1144" s="17">
        <v>9.4980973005053093E-2</v>
      </c>
      <c r="AS1144" s="17"/>
      <c r="AT1144" s="17">
        <v>0.15298917914741</v>
      </c>
      <c r="AU1144" s="17">
        <v>0.142019648805424</v>
      </c>
      <c r="AV1144" s="17"/>
      <c r="AW1144" s="17">
        <v>0.153985277734322</v>
      </c>
      <c r="AX1144" s="17">
        <v>0.147681839976433</v>
      </c>
    </row>
    <row r="1145" spans="2:50" x14ac:dyDescent="0.35">
      <c r="B1145" t="s">
        <v>70</v>
      </c>
      <c r="C1145" s="17">
        <v>7.3720582969553805E-2</v>
      </c>
      <c r="D1145" s="17">
        <v>7.0188556030633495E-2</v>
      </c>
      <c r="E1145" s="17">
        <v>7.7302850594555397E-2</v>
      </c>
      <c r="F1145" s="17"/>
      <c r="G1145" s="17">
        <v>9.7135545105139304E-2</v>
      </c>
      <c r="H1145" s="17">
        <v>6.4357490154855507E-2</v>
      </c>
      <c r="I1145" s="17">
        <v>4.2330333984280197E-2</v>
      </c>
      <c r="J1145" s="17">
        <v>6.3562005785997494E-2</v>
      </c>
      <c r="K1145" s="17">
        <v>0.100644593790778</v>
      </c>
      <c r="L1145" s="17">
        <v>8.0956632392948494E-2</v>
      </c>
      <c r="M1145" s="17"/>
      <c r="N1145" s="17">
        <v>5.7510755777451503E-2</v>
      </c>
      <c r="O1145" s="17">
        <v>5.8452934322835798E-2</v>
      </c>
      <c r="P1145" s="17">
        <v>7.4389455593998205E-2</v>
      </c>
      <c r="Q1145" s="17">
        <v>9.9660666440281195E-2</v>
      </c>
      <c r="R1145" s="17"/>
      <c r="S1145" s="17">
        <v>7.3155644558631994E-2</v>
      </c>
      <c r="T1145" s="17">
        <v>8.6640959088398001E-2</v>
      </c>
      <c r="U1145" s="17">
        <v>8.3249566269904804E-2</v>
      </c>
      <c r="V1145" s="17">
        <v>8.9320399404608605E-2</v>
      </c>
      <c r="W1145" s="17">
        <v>6.9372942739904103E-2</v>
      </c>
      <c r="X1145" s="17">
        <v>6.4212694844455798E-2</v>
      </c>
      <c r="Y1145" s="17">
        <v>6.5148091372305095E-2</v>
      </c>
      <c r="Z1145" s="17">
        <v>4.6006142004233301E-2</v>
      </c>
      <c r="AA1145" s="17">
        <v>6.4937287190327903E-2</v>
      </c>
      <c r="AB1145" s="17" t="s">
        <v>74</v>
      </c>
      <c r="AC1145" s="17" t="s">
        <v>74</v>
      </c>
      <c r="AD1145" s="17" t="s">
        <v>74</v>
      </c>
      <c r="AE1145" s="17"/>
      <c r="AF1145" s="17">
        <v>7.0021056057353606E-2</v>
      </c>
      <c r="AG1145" s="17">
        <v>6.6923832946824996E-2</v>
      </c>
      <c r="AH1145" s="17">
        <v>7.5354369392426401E-2</v>
      </c>
      <c r="AI1145" s="17"/>
      <c r="AJ1145" s="17">
        <v>5.0296212934116097E-2</v>
      </c>
      <c r="AK1145" s="17">
        <v>6.7200225003560404E-2</v>
      </c>
      <c r="AL1145" s="17">
        <v>7.2669248924650001E-2</v>
      </c>
      <c r="AM1145" s="17">
        <v>5.3101533730863397E-2</v>
      </c>
      <c r="AN1145" s="17">
        <v>0.12821531963454699</v>
      </c>
      <c r="AO1145" s="17"/>
      <c r="AP1145" s="17">
        <v>3.1718529399984902E-2</v>
      </c>
      <c r="AQ1145" s="17">
        <v>5.6616228278806302E-2</v>
      </c>
      <c r="AR1145" s="17">
        <v>8.2871301378958498E-2</v>
      </c>
      <c r="AS1145" s="17"/>
      <c r="AT1145" s="17">
        <v>5.85240643446426E-2</v>
      </c>
      <c r="AU1145" s="17">
        <v>0.105920105519502</v>
      </c>
      <c r="AV1145" s="17"/>
      <c r="AW1145" s="17">
        <v>6.6082337010042499E-2</v>
      </c>
      <c r="AX1145" s="17">
        <v>7.6142333668765702E-2</v>
      </c>
    </row>
    <row r="1146" spans="2:50" x14ac:dyDescent="0.35">
      <c r="B1146" t="s">
        <v>99</v>
      </c>
      <c r="C1146" s="17">
        <v>0.13658100821053601</v>
      </c>
      <c r="D1146" s="17">
        <v>0.14112866045487199</v>
      </c>
      <c r="E1146" s="17">
        <v>0.13134265058089301</v>
      </c>
      <c r="F1146" s="17"/>
      <c r="G1146" s="17">
        <v>0.14461810516558199</v>
      </c>
      <c r="H1146" s="17">
        <v>0.15264261058054701</v>
      </c>
      <c r="I1146" s="17">
        <v>0.164044130742271</v>
      </c>
      <c r="J1146" s="17">
        <v>0.17016691627146399</v>
      </c>
      <c r="K1146" s="17">
        <v>0.105813955752682</v>
      </c>
      <c r="L1146" s="17">
        <v>9.8922988366377904E-2</v>
      </c>
      <c r="M1146" s="17"/>
      <c r="N1146" s="17">
        <v>0.17994840184696401</v>
      </c>
      <c r="O1146" s="17">
        <v>0.12512509845130099</v>
      </c>
      <c r="P1146" s="17">
        <v>0.15261253139050801</v>
      </c>
      <c r="Q1146" s="17">
        <v>8.9375473184925502E-2</v>
      </c>
      <c r="R1146" s="17"/>
      <c r="S1146" s="17">
        <v>0.11347124960682201</v>
      </c>
      <c r="T1146" s="17">
        <v>0.12860749689273299</v>
      </c>
      <c r="U1146" s="17">
        <v>0.130462863726199</v>
      </c>
      <c r="V1146" s="17">
        <v>0.12474083665676999</v>
      </c>
      <c r="W1146" s="17">
        <v>8.7285974416904097E-2</v>
      </c>
      <c r="X1146" s="17">
        <v>0.23640864273520901</v>
      </c>
      <c r="Y1146" s="17">
        <v>0.15015455218117599</v>
      </c>
      <c r="Z1146" s="17">
        <v>0.123482699325072</v>
      </c>
      <c r="AA1146" s="17">
        <v>0.13595103393006799</v>
      </c>
      <c r="AB1146" s="17" t="s">
        <v>74</v>
      </c>
      <c r="AC1146" s="17" t="s">
        <v>74</v>
      </c>
      <c r="AD1146" s="17" t="s">
        <v>74</v>
      </c>
      <c r="AE1146" s="17"/>
      <c r="AF1146" s="17">
        <v>0.13321454438034999</v>
      </c>
      <c r="AG1146" s="17">
        <v>0.152214368196817</v>
      </c>
      <c r="AH1146" s="17">
        <v>0.11396540075841601</v>
      </c>
      <c r="AI1146" s="17"/>
      <c r="AJ1146" s="17">
        <v>0.161050297446374</v>
      </c>
      <c r="AK1146" s="17">
        <v>0.110130646737665</v>
      </c>
      <c r="AL1146" s="17">
        <v>0.18960088145908</v>
      </c>
      <c r="AM1146" s="17">
        <v>0.13144213129635901</v>
      </c>
      <c r="AN1146" s="17">
        <v>0.13062284602955901</v>
      </c>
      <c r="AO1146" s="17"/>
      <c r="AP1146" s="17">
        <v>0.191757840447837</v>
      </c>
      <c r="AQ1146" s="17">
        <v>0.13703316447511901</v>
      </c>
      <c r="AR1146" s="17">
        <v>9.7011656790859699E-2</v>
      </c>
      <c r="AS1146" s="17"/>
      <c r="AT1146" s="17">
        <v>0.15013711304678901</v>
      </c>
      <c r="AU1146" s="17">
        <v>0.10888448423609499</v>
      </c>
      <c r="AV1146" s="17"/>
      <c r="AW1146" s="17">
        <v>0.18177738334155299</v>
      </c>
      <c r="AX1146" s="17">
        <v>0.1222512322835</v>
      </c>
    </row>
    <row r="1147" spans="2:50" x14ac:dyDescent="0.35">
      <c r="B1147" t="s">
        <v>98</v>
      </c>
      <c r="C1147" s="17">
        <v>0.52995056000308605</v>
      </c>
      <c r="D1147" s="17">
        <v>0.53630702440643396</v>
      </c>
      <c r="E1147" s="17">
        <v>0.52372362413875595</v>
      </c>
      <c r="F1147" s="17"/>
      <c r="G1147" s="17">
        <v>0.52889690224445496</v>
      </c>
      <c r="H1147" s="17">
        <v>0.54983397538662104</v>
      </c>
      <c r="I1147" s="17">
        <v>0.50850120861178105</v>
      </c>
      <c r="J1147" s="17">
        <v>0.52470802723730003</v>
      </c>
      <c r="K1147" s="17">
        <v>0.56965989855466803</v>
      </c>
      <c r="L1147" s="17">
        <v>0.50767317980447102</v>
      </c>
      <c r="M1147" s="17"/>
      <c r="N1147" s="17">
        <v>0.509079183423645</v>
      </c>
      <c r="O1147" s="17">
        <v>0.56170425642213895</v>
      </c>
      <c r="P1147" s="17">
        <v>0.51754871907331701</v>
      </c>
      <c r="Q1147" s="17">
        <v>0.532384076444673</v>
      </c>
      <c r="R1147" s="17"/>
      <c r="S1147" s="17">
        <v>0.59102348580737996</v>
      </c>
      <c r="T1147" s="17">
        <v>0.52952068518395701</v>
      </c>
      <c r="U1147" s="17">
        <v>0.57250333663233</v>
      </c>
      <c r="V1147" s="17">
        <v>0.56329077433445796</v>
      </c>
      <c r="W1147" s="17">
        <v>0.61769187732586806</v>
      </c>
      <c r="X1147" s="17">
        <v>0.31597635913123301</v>
      </c>
      <c r="Y1147" s="17">
        <v>0.44805053808709699</v>
      </c>
      <c r="Z1147" s="17">
        <v>0.69003954056580097</v>
      </c>
      <c r="AA1147" s="17">
        <v>0.51183920367622504</v>
      </c>
      <c r="AB1147" s="17" t="s">
        <v>74</v>
      </c>
      <c r="AC1147" s="17" t="s">
        <v>74</v>
      </c>
      <c r="AD1147" s="17" t="s">
        <v>74</v>
      </c>
      <c r="AE1147" s="17"/>
      <c r="AF1147" s="17">
        <v>0.54018305568287395</v>
      </c>
      <c r="AG1147" s="17">
        <v>0.53792483589387896</v>
      </c>
      <c r="AH1147" s="17">
        <v>0.51858898630691397</v>
      </c>
      <c r="AI1147" s="17"/>
      <c r="AJ1147" s="17">
        <v>0.53179659296125603</v>
      </c>
      <c r="AK1147" s="17">
        <v>0.54918336359503095</v>
      </c>
      <c r="AL1147" s="17">
        <v>0.535789540422138</v>
      </c>
      <c r="AM1147" s="17">
        <v>0.63072302062012697</v>
      </c>
      <c r="AN1147" s="17">
        <v>0.477098626476682</v>
      </c>
      <c r="AO1147" s="17"/>
      <c r="AP1147" s="17">
        <v>0.50192879877024299</v>
      </c>
      <c r="AQ1147" s="17">
        <v>0.54253468201149802</v>
      </c>
      <c r="AR1147" s="17">
        <v>0.56239856763209395</v>
      </c>
      <c r="AS1147" s="17"/>
      <c r="AT1147" s="17">
        <v>0.52467196044816999</v>
      </c>
      <c r="AU1147" s="17">
        <v>0.54102855352253498</v>
      </c>
      <c r="AV1147" s="17"/>
      <c r="AW1147" s="17">
        <v>0.52721861667190995</v>
      </c>
      <c r="AX1147" s="17">
        <v>0.53081673866603396</v>
      </c>
    </row>
    <row r="1148" spans="2:50" x14ac:dyDescent="0.35">
      <c r="B1148" t="s">
        <v>100</v>
      </c>
      <c r="C1148" s="17">
        <v>0.39336955179255001</v>
      </c>
      <c r="D1148" s="17">
        <v>0.39517836395156197</v>
      </c>
      <c r="E1148" s="17">
        <v>0.392380973557863</v>
      </c>
      <c r="F1148" s="17"/>
      <c r="G1148" s="17">
        <v>0.38427879707887302</v>
      </c>
      <c r="H1148" s="17">
        <v>0.39719136480607498</v>
      </c>
      <c r="I1148" s="17">
        <v>0.34445707786951102</v>
      </c>
      <c r="J1148" s="17">
        <v>0.35454111096583701</v>
      </c>
      <c r="K1148" s="17">
        <v>0.46384594280198599</v>
      </c>
      <c r="L1148" s="17">
        <v>0.40875019143809299</v>
      </c>
      <c r="M1148" s="17"/>
      <c r="N1148" s="17">
        <v>0.32913078157668102</v>
      </c>
      <c r="O1148" s="17">
        <v>0.43657915797083802</v>
      </c>
      <c r="P1148" s="17">
        <v>0.364936187682809</v>
      </c>
      <c r="Q1148" s="17">
        <v>0.443008603259747</v>
      </c>
      <c r="R1148" s="17"/>
      <c r="S1148" s="17">
        <v>0.47755223620055798</v>
      </c>
      <c r="T1148" s="17">
        <v>0.40091318829122402</v>
      </c>
      <c r="U1148" s="17">
        <v>0.44204047290613202</v>
      </c>
      <c r="V1148" s="17">
        <v>0.43854993767768802</v>
      </c>
      <c r="W1148" s="17">
        <v>0.53040590290896406</v>
      </c>
      <c r="X1148" s="17">
        <v>7.9567716396024196E-2</v>
      </c>
      <c r="Y1148" s="17">
        <v>0.29789598590591998</v>
      </c>
      <c r="Z1148" s="17">
        <v>0.56655684124072903</v>
      </c>
      <c r="AA1148" s="17">
        <v>0.37588816974615702</v>
      </c>
      <c r="AB1148" s="17" t="s">
        <v>74</v>
      </c>
      <c r="AC1148" s="17" t="s">
        <v>74</v>
      </c>
      <c r="AD1148" s="17" t="s">
        <v>74</v>
      </c>
      <c r="AE1148" s="17"/>
      <c r="AF1148" s="17">
        <v>0.40696851130252298</v>
      </c>
      <c r="AG1148" s="17">
        <v>0.38571046769706202</v>
      </c>
      <c r="AH1148" s="17">
        <v>0.40462358554849798</v>
      </c>
      <c r="AI1148" s="17"/>
      <c r="AJ1148" s="17">
        <v>0.37074629551488197</v>
      </c>
      <c r="AK1148" s="17">
        <v>0.43905271685736602</v>
      </c>
      <c r="AL1148" s="17">
        <v>0.346188658963059</v>
      </c>
      <c r="AM1148" s="17">
        <v>0.49928088932376802</v>
      </c>
      <c r="AN1148" s="17">
        <v>0.34647578044712302</v>
      </c>
      <c r="AO1148" s="17"/>
      <c r="AP1148" s="17">
        <v>0.31017095832240599</v>
      </c>
      <c r="AQ1148" s="17">
        <v>0.40550151753637798</v>
      </c>
      <c r="AR1148" s="17">
        <v>0.46538691084123401</v>
      </c>
      <c r="AS1148" s="17"/>
      <c r="AT1148" s="17">
        <v>0.37453484740138099</v>
      </c>
      <c r="AU1148" s="17">
        <v>0.432144069286439</v>
      </c>
      <c r="AV1148" s="17"/>
      <c r="AW1148" s="17">
        <v>0.34544123333035698</v>
      </c>
      <c r="AX1148" s="17">
        <v>0.40856550638253403</v>
      </c>
    </row>
    <row r="1149" spans="2:50" x14ac:dyDescent="0.35">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row>
    <row r="1150" spans="2:50" x14ac:dyDescent="0.35">
      <c r="B1150" s="6" t="s">
        <v>452</v>
      </c>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row>
    <row r="1151" spans="2:50" x14ac:dyDescent="0.35">
      <c r="B1151" s="24" t="s">
        <v>632</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row>
    <row r="1152" spans="2:50" x14ac:dyDescent="0.35">
      <c r="B1152" t="s">
        <v>97</v>
      </c>
      <c r="C1152" s="17">
        <v>3.5511177606387598E-2</v>
      </c>
      <c r="D1152" s="17">
        <v>3.8702234759469802E-2</v>
      </c>
      <c r="E1152" s="17">
        <v>3.2490629521083898E-2</v>
      </c>
      <c r="F1152" s="17"/>
      <c r="G1152" s="17">
        <v>0</v>
      </c>
      <c r="H1152" s="17">
        <v>1.3203823672796801E-2</v>
      </c>
      <c r="I1152" s="17">
        <v>4.1248587742791602E-2</v>
      </c>
      <c r="J1152" s="17">
        <v>3.7217038416928201E-2</v>
      </c>
      <c r="K1152" s="17">
        <v>5.8848921294193203E-2</v>
      </c>
      <c r="L1152" s="17">
        <v>0</v>
      </c>
      <c r="M1152" s="17"/>
      <c r="N1152" s="17">
        <v>3.9859203665574799E-2</v>
      </c>
      <c r="O1152" s="17">
        <v>1.9237854020143101E-2</v>
      </c>
      <c r="P1152" s="17">
        <v>5.6686900444625897E-2</v>
      </c>
      <c r="Q1152" s="17">
        <v>2.7339045459959299E-2</v>
      </c>
      <c r="R1152" s="17"/>
      <c r="S1152" s="17">
        <v>4.9830431900739901E-2</v>
      </c>
      <c r="T1152" s="17">
        <v>0</v>
      </c>
      <c r="U1152" s="17">
        <v>4.4494554353761699E-2</v>
      </c>
      <c r="V1152" s="17">
        <v>0</v>
      </c>
      <c r="W1152" s="17">
        <v>0</v>
      </c>
      <c r="X1152" s="17">
        <v>8.2770492723664796E-2</v>
      </c>
      <c r="Y1152" s="17">
        <v>0</v>
      </c>
      <c r="Z1152" s="17">
        <v>0</v>
      </c>
      <c r="AA1152" s="17">
        <v>4.6364167174705803E-2</v>
      </c>
      <c r="AB1152" s="17" t="s">
        <v>74</v>
      </c>
      <c r="AC1152" s="17" t="s">
        <v>74</v>
      </c>
      <c r="AD1152" s="17" t="s">
        <v>74</v>
      </c>
      <c r="AE1152" s="17"/>
      <c r="AF1152" s="17">
        <v>2.5087780825576299E-2</v>
      </c>
      <c r="AG1152" s="17">
        <v>3.9078390051597203E-2</v>
      </c>
      <c r="AH1152" s="17">
        <v>6.3186062234532006E-2</v>
      </c>
      <c r="AI1152" s="17"/>
      <c r="AJ1152" s="17">
        <v>4.9963434736858298E-2</v>
      </c>
      <c r="AK1152" s="17">
        <v>1.7717072161536701E-2</v>
      </c>
      <c r="AL1152" s="17">
        <v>0</v>
      </c>
      <c r="AM1152" s="17">
        <v>0.104346320060711</v>
      </c>
      <c r="AN1152" s="17">
        <v>7.0450185859334005E-2</v>
      </c>
      <c r="AO1152" s="17"/>
      <c r="AP1152" s="17">
        <v>6.5148238512505299E-2</v>
      </c>
      <c r="AQ1152" s="17">
        <v>2.9339315030683901E-2</v>
      </c>
      <c r="AR1152" s="17">
        <v>0</v>
      </c>
      <c r="AS1152" s="17"/>
      <c r="AT1152" s="17">
        <v>3.5511177606387598E-2</v>
      </c>
      <c r="AU1152" s="17" t="s">
        <v>74</v>
      </c>
      <c r="AV1152" s="17"/>
      <c r="AW1152" s="17">
        <v>3.6570691702672201E-2</v>
      </c>
      <c r="AX1152" s="17">
        <v>3.3251665119666797E-2</v>
      </c>
    </row>
    <row r="1153" spans="2:50" x14ac:dyDescent="0.35">
      <c r="B1153" t="s">
        <v>96</v>
      </c>
      <c r="C1153" s="17">
        <v>6.6727447649092497E-2</v>
      </c>
      <c r="D1153" s="17">
        <v>6.7387896640924497E-2</v>
      </c>
      <c r="E1153" s="17">
        <v>6.6102288699560002E-2</v>
      </c>
      <c r="F1153" s="17"/>
      <c r="G1153" s="17">
        <v>0</v>
      </c>
      <c r="H1153" s="17">
        <v>7.3537862767749304E-2</v>
      </c>
      <c r="I1153" s="17">
        <v>8.8931666851838703E-2</v>
      </c>
      <c r="J1153" s="17">
        <v>7.4551323654693705E-2</v>
      </c>
      <c r="K1153" s="17">
        <v>1.5378423477141001E-2</v>
      </c>
      <c r="L1153" s="17">
        <v>0</v>
      </c>
      <c r="M1153" s="17"/>
      <c r="N1153" s="17">
        <v>4.2718597390150603E-2</v>
      </c>
      <c r="O1153" s="17">
        <v>9.5984051529060199E-2</v>
      </c>
      <c r="P1153" s="17">
        <v>4.1232794604087901E-2</v>
      </c>
      <c r="Q1153" s="17">
        <v>9.96391870910006E-2</v>
      </c>
      <c r="R1153" s="17"/>
      <c r="S1153" s="17">
        <v>5.9776524656558298E-2</v>
      </c>
      <c r="T1153" s="17">
        <v>6.5754460566128201E-2</v>
      </c>
      <c r="U1153" s="17">
        <v>8.9653035124861599E-2</v>
      </c>
      <c r="V1153" s="17">
        <v>0.132308604511443</v>
      </c>
      <c r="W1153" s="17">
        <v>0</v>
      </c>
      <c r="X1153" s="17">
        <v>7.7234561950630901E-2</v>
      </c>
      <c r="Y1153" s="17">
        <v>2.9555497411097701E-2</v>
      </c>
      <c r="Z1153" s="17">
        <v>9.7614816270947494E-2</v>
      </c>
      <c r="AA1153" s="17">
        <v>4.6940546979529499E-2</v>
      </c>
      <c r="AB1153" s="17" t="s">
        <v>74</v>
      </c>
      <c r="AC1153" s="17" t="s">
        <v>74</v>
      </c>
      <c r="AD1153" s="17" t="s">
        <v>74</v>
      </c>
      <c r="AE1153" s="17"/>
      <c r="AF1153" s="17">
        <v>6.33135766959812E-2</v>
      </c>
      <c r="AG1153" s="17">
        <v>5.4436576349473201E-2</v>
      </c>
      <c r="AH1153" s="17">
        <v>5.7143795032401801E-2</v>
      </c>
      <c r="AI1153" s="17"/>
      <c r="AJ1153" s="17">
        <v>7.4385735208530701E-2</v>
      </c>
      <c r="AK1153" s="17">
        <v>2.0955172025086202E-2</v>
      </c>
      <c r="AL1153" s="17">
        <v>6.8922305624694799E-2</v>
      </c>
      <c r="AM1153" s="17">
        <v>0.14418293826732401</v>
      </c>
      <c r="AN1153" s="17">
        <v>0.11163297682771001</v>
      </c>
      <c r="AO1153" s="17"/>
      <c r="AP1153" s="17">
        <v>0.120478193002414</v>
      </c>
      <c r="AQ1153" s="17">
        <v>3.8510508190501398E-2</v>
      </c>
      <c r="AR1153" s="17">
        <v>0.19809305027598201</v>
      </c>
      <c r="AS1153" s="17"/>
      <c r="AT1153" s="17">
        <v>6.6727447649092497E-2</v>
      </c>
      <c r="AU1153" s="17" t="s">
        <v>74</v>
      </c>
      <c r="AV1153" s="17"/>
      <c r="AW1153" s="17">
        <v>6.3996322176685702E-2</v>
      </c>
      <c r="AX1153" s="17">
        <v>7.25518270786292E-2</v>
      </c>
    </row>
    <row r="1154" spans="2:50" x14ac:dyDescent="0.35">
      <c r="B1154" t="s">
        <v>95</v>
      </c>
      <c r="C1154" s="17">
        <v>0.24809364678259699</v>
      </c>
      <c r="D1154" s="17">
        <v>0.27989431054054598</v>
      </c>
      <c r="E1154" s="17">
        <v>0.21799220095525401</v>
      </c>
      <c r="F1154" s="17"/>
      <c r="G1154" s="17">
        <v>0</v>
      </c>
      <c r="H1154" s="17">
        <v>0.22921132189631799</v>
      </c>
      <c r="I1154" s="17">
        <v>0.25635332502483099</v>
      </c>
      <c r="J1154" s="17">
        <v>0.227449628875288</v>
      </c>
      <c r="K1154" s="17">
        <v>0.34639602500260402</v>
      </c>
      <c r="L1154" s="17">
        <v>0.178101640480193</v>
      </c>
      <c r="M1154" s="17"/>
      <c r="N1154" s="17">
        <v>0.20816288975886901</v>
      </c>
      <c r="O1154" s="17">
        <v>0.274731719221813</v>
      </c>
      <c r="P1154" s="17">
        <v>0.27022414109002202</v>
      </c>
      <c r="Q1154" s="17">
        <v>0.27123493052290798</v>
      </c>
      <c r="R1154" s="17"/>
      <c r="S1154" s="17">
        <v>0.13023509282628701</v>
      </c>
      <c r="T1154" s="17">
        <v>0.23233078667056101</v>
      </c>
      <c r="U1154" s="17">
        <v>0.27080235313290801</v>
      </c>
      <c r="V1154" s="17">
        <v>0.26844906434244997</v>
      </c>
      <c r="W1154" s="17">
        <v>0.34609577441177902</v>
      </c>
      <c r="X1154" s="17">
        <v>0.320804722770821</v>
      </c>
      <c r="Y1154" s="17">
        <v>0.16132229405088699</v>
      </c>
      <c r="Z1154" s="17">
        <v>0.166371643328693</v>
      </c>
      <c r="AA1154" s="17">
        <v>0.26364283354134199</v>
      </c>
      <c r="AB1154" s="17" t="s">
        <v>74</v>
      </c>
      <c r="AC1154" s="17" t="s">
        <v>74</v>
      </c>
      <c r="AD1154" s="17" t="s">
        <v>74</v>
      </c>
      <c r="AE1154" s="17"/>
      <c r="AF1154" s="17">
        <v>0.28114675839889203</v>
      </c>
      <c r="AG1154" s="17">
        <v>0.26147251155473</v>
      </c>
      <c r="AH1154" s="17">
        <v>9.6902611192611704E-2</v>
      </c>
      <c r="AI1154" s="17"/>
      <c r="AJ1154" s="17">
        <v>0.29994815094440502</v>
      </c>
      <c r="AK1154" s="17">
        <v>0.219647413341752</v>
      </c>
      <c r="AL1154" s="17">
        <v>0.26491667937762198</v>
      </c>
      <c r="AM1154" s="17">
        <v>0</v>
      </c>
      <c r="AN1154" s="17">
        <v>9.0103221225335206E-2</v>
      </c>
      <c r="AO1154" s="17"/>
      <c r="AP1154" s="17">
        <v>0.328933491020724</v>
      </c>
      <c r="AQ1154" s="17">
        <v>0.20368439245224801</v>
      </c>
      <c r="AR1154" s="17">
        <v>9.7106870810643398E-2</v>
      </c>
      <c r="AS1154" s="17"/>
      <c r="AT1154" s="17">
        <v>0.24809364678259699</v>
      </c>
      <c r="AU1154" s="17" t="s">
        <v>74</v>
      </c>
      <c r="AV1154" s="17"/>
      <c r="AW1154" s="17">
        <v>0.25378599544017699</v>
      </c>
      <c r="AX1154" s="17">
        <v>0.235954183121214</v>
      </c>
    </row>
    <row r="1155" spans="2:50" x14ac:dyDescent="0.35">
      <c r="B1155" t="s">
        <v>94</v>
      </c>
      <c r="C1155" s="17">
        <v>0.39729010363489398</v>
      </c>
      <c r="D1155" s="17">
        <v>0.37488666340436599</v>
      </c>
      <c r="E1155" s="17">
        <v>0.41849645164002902</v>
      </c>
      <c r="F1155" s="17"/>
      <c r="G1155" s="17">
        <v>0.44508699935097701</v>
      </c>
      <c r="H1155" s="17">
        <v>0.49192351634478998</v>
      </c>
      <c r="I1155" s="17">
        <v>0.39065391749647799</v>
      </c>
      <c r="J1155" s="17">
        <v>0.370177179387495</v>
      </c>
      <c r="K1155" s="17">
        <v>0.30283086711849699</v>
      </c>
      <c r="L1155" s="17">
        <v>0.61368165635238403</v>
      </c>
      <c r="M1155" s="17"/>
      <c r="N1155" s="17">
        <v>0.43330781636944599</v>
      </c>
      <c r="O1155" s="17">
        <v>0.35741304684458303</v>
      </c>
      <c r="P1155" s="17">
        <v>0.41721472041695401</v>
      </c>
      <c r="Q1155" s="17">
        <v>0.359366274181592</v>
      </c>
      <c r="R1155" s="17"/>
      <c r="S1155" s="17">
        <v>0.43478114557331998</v>
      </c>
      <c r="T1155" s="17">
        <v>0.36083776748322999</v>
      </c>
      <c r="U1155" s="17">
        <v>0.45112297468278401</v>
      </c>
      <c r="V1155" s="17">
        <v>0.33269140471771402</v>
      </c>
      <c r="W1155" s="17">
        <v>0.39707152259005402</v>
      </c>
      <c r="X1155" s="17">
        <v>0.35501138149575301</v>
      </c>
      <c r="Y1155" s="17">
        <v>0.51865779331122497</v>
      </c>
      <c r="Z1155" s="17">
        <v>0.33394403511528697</v>
      </c>
      <c r="AA1155" s="17">
        <v>0.41330776560194099</v>
      </c>
      <c r="AB1155" s="17" t="s">
        <v>74</v>
      </c>
      <c r="AC1155" s="17" t="s">
        <v>74</v>
      </c>
      <c r="AD1155" s="17" t="s">
        <v>74</v>
      </c>
      <c r="AE1155" s="17"/>
      <c r="AF1155" s="17">
        <v>0.36811065668551601</v>
      </c>
      <c r="AG1155" s="17">
        <v>0.40926869157624901</v>
      </c>
      <c r="AH1155" s="17">
        <v>0.50931384147430403</v>
      </c>
      <c r="AI1155" s="17"/>
      <c r="AJ1155" s="17">
        <v>0.33868426358501402</v>
      </c>
      <c r="AK1155" s="17">
        <v>0.452132765495185</v>
      </c>
      <c r="AL1155" s="17">
        <v>0.47896070561742399</v>
      </c>
      <c r="AM1155" s="17">
        <v>0.41955336300631402</v>
      </c>
      <c r="AN1155" s="17">
        <v>0.50405938281461304</v>
      </c>
      <c r="AO1155" s="17"/>
      <c r="AP1155" s="17">
        <v>0.25726680714424</v>
      </c>
      <c r="AQ1155" s="17">
        <v>0.48114104353494302</v>
      </c>
      <c r="AR1155" s="17">
        <v>0.52226415566471296</v>
      </c>
      <c r="AS1155" s="17"/>
      <c r="AT1155" s="17">
        <v>0.39729010363489398</v>
      </c>
      <c r="AU1155" s="17" t="s">
        <v>74</v>
      </c>
      <c r="AV1155" s="17"/>
      <c r="AW1155" s="17">
        <v>0.36440636666326498</v>
      </c>
      <c r="AX1155" s="17">
        <v>0.46741773530868602</v>
      </c>
    </row>
    <row r="1156" spans="2:50" x14ac:dyDescent="0.35">
      <c r="B1156" t="s">
        <v>93</v>
      </c>
      <c r="C1156" s="17">
        <v>0.22357118691859801</v>
      </c>
      <c r="D1156" s="17">
        <v>0.204324079941756</v>
      </c>
      <c r="E1156" s="17">
        <v>0.24178985532144301</v>
      </c>
      <c r="F1156" s="17"/>
      <c r="G1156" s="17">
        <v>0.55491300064902305</v>
      </c>
      <c r="H1156" s="17">
        <v>0.192123475318346</v>
      </c>
      <c r="I1156" s="17">
        <v>0.200002433838218</v>
      </c>
      <c r="J1156" s="17">
        <v>0.24081193636106701</v>
      </c>
      <c r="K1156" s="17">
        <v>0.233365177487315</v>
      </c>
      <c r="L1156" s="17">
        <v>0.208216703167422</v>
      </c>
      <c r="M1156" s="17"/>
      <c r="N1156" s="17">
        <v>0.237886305110137</v>
      </c>
      <c r="O1156" s="17">
        <v>0.24320434932524501</v>
      </c>
      <c r="P1156" s="17">
        <v>0.21464144344430999</v>
      </c>
      <c r="Q1156" s="17">
        <v>0.183826099434202</v>
      </c>
      <c r="R1156" s="17"/>
      <c r="S1156" s="17">
        <v>0.30696349057744599</v>
      </c>
      <c r="T1156" s="17">
        <v>0.29679213110601599</v>
      </c>
      <c r="U1156" s="17">
        <v>0.122174374608845</v>
      </c>
      <c r="V1156" s="17">
        <v>0.21694857334693199</v>
      </c>
      <c r="W1156" s="17">
        <v>0.21398477936736501</v>
      </c>
      <c r="X1156" s="17">
        <v>0.140076090484404</v>
      </c>
      <c r="Y1156" s="17">
        <v>0.244600054781415</v>
      </c>
      <c r="Z1156" s="17">
        <v>0.40206950528507301</v>
      </c>
      <c r="AA1156" s="17">
        <v>0.213176211005944</v>
      </c>
      <c r="AB1156" s="17" t="s">
        <v>74</v>
      </c>
      <c r="AC1156" s="17" t="s">
        <v>74</v>
      </c>
      <c r="AD1156" s="17" t="s">
        <v>74</v>
      </c>
      <c r="AE1156" s="17"/>
      <c r="AF1156" s="17">
        <v>0.24466524539328599</v>
      </c>
      <c r="AG1156" s="17">
        <v>0.213595612212685</v>
      </c>
      <c r="AH1156" s="17">
        <v>0.21055215486753301</v>
      </c>
      <c r="AI1156" s="17"/>
      <c r="AJ1156" s="17">
        <v>0.224219272575608</v>
      </c>
      <c r="AK1156" s="17">
        <v>0.26316230000770802</v>
      </c>
      <c r="AL1156" s="17">
        <v>0.15976267033667599</v>
      </c>
      <c r="AM1156" s="17">
        <v>0.21783555281588399</v>
      </c>
      <c r="AN1156" s="17">
        <v>0.17420930026944101</v>
      </c>
      <c r="AO1156" s="17"/>
      <c r="AP1156" s="17">
        <v>0.218757162542663</v>
      </c>
      <c r="AQ1156" s="17">
        <v>0.222966267475806</v>
      </c>
      <c r="AR1156" s="17">
        <v>0.14039853102021399</v>
      </c>
      <c r="AS1156" s="17"/>
      <c r="AT1156" s="17">
        <v>0.22357118691859801</v>
      </c>
      <c r="AU1156" s="17" t="s">
        <v>74</v>
      </c>
      <c r="AV1156" s="17"/>
      <c r="AW1156" s="17">
        <v>0.25418584316887499</v>
      </c>
      <c r="AX1156" s="17">
        <v>0.15828258121081601</v>
      </c>
    </row>
    <row r="1157" spans="2:50" x14ac:dyDescent="0.35">
      <c r="B1157" t="s">
        <v>70</v>
      </c>
      <c r="C1157" s="17">
        <v>2.8806437408431099E-2</v>
      </c>
      <c r="D1157" s="17">
        <v>3.48048147129374E-2</v>
      </c>
      <c r="E1157" s="17">
        <v>2.3128573862629301E-2</v>
      </c>
      <c r="F1157" s="17"/>
      <c r="G1157" s="17">
        <v>0</v>
      </c>
      <c r="H1157" s="17">
        <v>0</v>
      </c>
      <c r="I1157" s="17">
        <v>2.28100690458416E-2</v>
      </c>
      <c r="J1157" s="17">
        <v>4.9792893304527901E-2</v>
      </c>
      <c r="K1157" s="17">
        <v>4.3180585620248298E-2</v>
      </c>
      <c r="L1157" s="17">
        <v>0</v>
      </c>
      <c r="M1157" s="17"/>
      <c r="N1157" s="17">
        <v>3.8065187705822602E-2</v>
      </c>
      <c r="O1157" s="17">
        <v>9.4289790591557503E-3</v>
      </c>
      <c r="P1157" s="17">
        <v>0</v>
      </c>
      <c r="Q1157" s="17">
        <v>5.8594463310338199E-2</v>
      </c>
      <c r="R1157" s="17"/>
      <c r="S1157" s="17">
        <v>1.8413314465649099E-2</v>
      </c>
      <c r="T1157" s="17">
        <v>4.4284854174065198E-2</v>
      </c>
      <c r="U1157" s="17">
        <v>2.1752708096840101E-2</v>
      </c>
      <c r="V1157" s="17">
        <v>4.9602353081462103E-2</v>
      </c>
      <c r="W1157" s="17">
        <v>4.2847923630802698E-2</v>
      </c>
      <c r="X1157" s="17">
        <v>2.4102750574727098E-2</v>
      </c>
      <c r="Y1157" s="17">
        <v>4.5864360445375299E-2</v>
      </c>
      <c r="Z1157" s="17">
        <v>0</v>
      </c>
      <c r="AA1157" s="17">
        <v>1.65684756965374E-2</v>
      </c>
      <c r="AB1157" s="17" t="s">
        <v>74</v>
      </c>
      <c r="AC1157" s="17" t="s">
        <v>74</v>
      </c>
      <c r="AD1157" s="17" t="s">
        <v>74</v>
      </c>
      <c r="AE1157" s="17"/>
      <c r="AF1157" s="17">
        <v>1.76759820007482E-2</v>
      </c>
      <c r="AG1157" s="17">
        <v>2.2148218255265199E-2</v>
      </c>
      <c r="AH1157" s="17">
        <v>6.2901535198617298E-2</v>
      </c>
      <c r="AI1157" s="17"/>
      <c r="AJ1157" s="17">
        <v>1.27991429495835E-2</v>
      </c>
      <c r="AK1157" s="17">
        <v>2.6385276968731601E-2</v>
      </c>
      <c r="AL1157" s="17">
        <v>2.7437639043582599E-2</v>
      </c>
      <c r="AM1157" s="17">
        <v>0.114081825849768</v>
      </c>
      <c r="AN1157" s="17">
        <v>4.9544933003566299E-2</v>
      </c>
      <c r="AO1157" s="17"/>
      <c r="AP1157" s="17">
        <v>9.4161077774545E-3</v>
      </c>
      <c r="AQ1157" s="17">
        <v>2.43584733158171E-2</v>
      </c>
      <c r="AR1157" s="17">
        <v>4.2137392228447902E-2</v>
      </c>
      <c r="AS1157" s="17"/>
      <c r="AT1157" s="17">
        <v>2.8806437408431099E-2</v>
      </c>
      <c r="AU1157" s="17" t="s">
        <v>74</v>
      </c>
      <c r="AV1157" s="17"/>
      <c r="AW1157" s="17">
        <v>2.7054780848326101E-2</v>
      </c>
      <c r="AX1157" s="17">
        <v>3.2542008160988699E-2</v>
      </c>
    </row>
    <row r="1158" spans="2:50" x14ac:dyDescent="0.35">
      <c r="B1158" t="s">
        <v>99</v>
      </c>
      <c r="C1158" s="17">
        <v>0.10223862525548</v>
      </c>
      <c r="D1158" s="17">
        <v>0.106090131400394</v>
      </c>
      <c r="E1158" s="17">
        <v>9.8592918220644005E-2</v>
      </c>
      <c r="F1158" s="17"/>
      <c r="G1158" s="17">
        <v>0</v>
      </c>
      <c r="H1158" s="17">
        <v>8.6741686440546098E-2</v>
      </c>
      <c r="I1158" s="17">
        <v>0.13018025459463001</v>
      </c>
      <c r="J1158" s="17">
        <v>0.111768362071622</v>
      </c>
      <c r="K1158" s="17">
        <v>7.4227344771334303E-2</v>
      </c>
      <c r="L1158" s="17">
        <v>0</v>
      </c>
      <c r="M1158" s="17"/>
      <c r="N1158" s="17">
        <v>8.25778010557255E-2</v>
      </c>
      <c r="O1158" s="17">
        <v>0.115221905549203</v>
      </c>
      <c r="P1158" s="17">
        <v>9.7919695048713798E-2</v>
      </c>
      <c r="Q1158" s="17">
        <v>0.12697823255096</v>
      </c>
      <c r="R1158" s="17"/>
      <c r="S1158" s="17">
        <v>0.109606956557298</v>
      </c>
      <c r="T1158" s="17">
        <v>6.5754460566128201E-2</v>
      </c>
      <c r="U1158" s="17">
        <v>0.13414758947862301</v>
      </c>
      <c r="V1158" s="17">
        <v>0.132308604511443</v>
      </c>
      <c r="W1158" s="17">
        <v>0</v>
      </c>
      <c r="X1158" s="17">
        <v>0.16000505467429599</v>
      </c>
      <c r="Y1158" s="17">
        <v>2.9555497411097701E-2</v>
      </c>
      <c r="Z1158" s="17">
        <v>9.7614816270947494E-2</v>
      </c>
      <c r="AA1158" s="17">
        <v>9.3304714154235302E-2</v>
      </c>
      <c r="AB1158" s="17" t="s">
        <v>74</v>
      </c>
      <c r="AC1158" s="17" t="s">
        <v>74</v>
      </c>
      <c r="AD1158" s="17" t="s">
        <v>74</v>
      </c>
      <c r="AE1158" s="17"/>
      <c r="AF1158" s="17">
        <v>8.8401357521557505E-2</v>
      </c>
      <c r="AG1158" s="17">
        <v>9.3514966401070307E-2</v>
      </c>
      <c r="AH1158" s="17">
        <v>0.120329857266934</v>
      </c>
      <c r="AI1158" s="17"/>
      <c r="AJ1158" s="17">
        <v>0.124349169945389</v>
      </c>
      <c r="AK1158" s="17">
        <v>3.8672244186622899E-2</v>
      </c>
      <c r="AL1158" s="17">
        <v>6.8922305624694799E-2</v>
      </c>
      <c r="AM1158" s="17">
        <v>0.24852925832803399</v>
      </c>
      <c r="AN1158" s="17">
        <v>0.182083162687044</v>
      </c>
      <c r="AO1158" s="17"/>
      <c r="AP1158" s="17">
        <v>0.18562643151492</v>
      </c>
      <c r="AQ1158" s="17">
        <v>6.7849823221185199E-2</v>
      </c>
      <c r="AR1158" s="17">
        <v>0.19809305027598201</v>
      </c>
      <c r="AS1158" s="17"/>
      <c r="AT1158" s="17">
        <v>0.10223862525548</v>
      </c>
      <c r="AU1158" s="17" t="s">
        <v>74</v>
      </c>
      <c r="AV1158" s="17"/>
      <c r="AW1158" s="17">
        <v>0.100567013879358</v>
      </c>
      <c r="AX1158" s="17">
        <v>0.105803492198296</v>
      </c>
    </row>
    <row r="1159" spans="2:50" x14ac:dyDescent="0.35">
      <c r="B1159" t="s">
        <v>98</v>
      </c>
      <c r="C1159" s="17">
        <v>0.62086129055349204</v>
      </c>
      <c r="D1159" s="17">
        <v>0.57921074334612199</v>
      </c>
      <c r="E1159" s="17">
        <v>0.66028630696147195</v>
      </c>
      <c r="F1159" s="17"/>
      <c r="G1159" s="17">
        <v>1</v>
      </c>
      <c r="H1159" s="17">
        <v>0.68404699166313598</v>
      </c>
      <c r="I1159" s="17">
        <v>0.59065635133469696</v>
      </c>
      <c r="J1159" s="17">
        <v>0.61098911574856196</v>
      </c>
      <c r="K1159" s="17">
        <v>0.53619604460581305</v>
      </c>
      <c r="L1159" s="17">
        <v>0.82189835951980705</v>
      </c>
      <c r="M1159" s="17"/>
      <c r="N1159" s="17">
        <v>0.67119412147958302</v>
      </c>
      <c r="O1159" s="17">
        <v>0.60061739616982801</v>
      </c>
      <c r="P1159" s="17">
        <v>0.63185616386126398</v>
      </c>
      <c r="Q1159" s="17">
        <v>0.54319237361579398</v>
      </c>
      <c r="R1159" s="17"/>
      <c r="S1159" s="17">
        <v>0.74174463615076602</v>
      </c>
      <c r="T1159" s="17">
        <v>0.65762989858924603</v>
      </c>
      <c r="U1159" s="17">
        <v>0.57329734929162901</v>
      </c>
      <c r="V1159" s="17">
        <v>0.54963997806464604</v>
      </c>
      <c r="W1159" s="17">
        <v>0.611056301957419</v>
      </c>
      <c r="X1159" s="17">
        <v>0.49508747198015601</v>
      </c>
      <c r="Y1159" s="17">
        <v>0.76325784809263997</v>
      </c>
      <c r="Z1159" s="17">
        <v>0.73601354040036004</v>
      </c>
      <c r="AA1159" s="17">
        <v>0.62648397660788502</v>
      </c>
      <c r="AB1159" s="17" t="s">
        <v>74</v>
      </c>
      <c r="AC1159" s="17" t="s">
        <v>74</v>
      </c>
      <c r="AD1159" s="17" t="s">
        <v>74</v>
      </c>
      <c r="AE1159" s="17"/>
      <c r="AF1159" s="17">
        <v>0.61277590207880195</v>
      </c>
      <c r="AG1159" s="17">
        <v>0.62286430378893398</v>
      </c>
      <c r="AH1159" s="17">
        <v>0.71986599634183701</v>
      </c>
      <c r="AI1159" s="17"/>
      <c r="AJ1159" s="17">
        <v>0.56290353616062205</v>
      </c>
      <c r="AK1159" s="17">
        <v>0.71529506550289301</v>
      </c>
      <c r="AL1159" s="17">
        <v>0.638723375954101</v>
      </c>
      <c r="AM1159" s="17">
        <v>0.63738891582219803</v>
      </c>
      <c r="AN1159" s="17">
        <v>0.67826868308405497</v>
      </c>
      <c r="AO1159" s="17"/>
      <c r="AP1159" s="17">
        <v>0.47602396968690203</v>
      </c>
      <c r="AQ1159" s="17">
        <v>0.70410731101074897</v>
      </c>
      <c r="AR1159" s="17">
        <v>0.66266268668492601</v>
      </c>
      <c r="AS1159" s="17"/>
      <c r="AT1159" s="17">
        <v>0.62086129055349204</v>
      </c>
      <c r="AU1159" s="17" t="s">
        <v>74</v>
      </c>
      <c r="AV1159" s="17"/>
      <c r="AW1159" s="17">
        <v>0.61859220983213903</v>
      </c>
      <c r="AX1159" s="17">
        <v>0.62570031651950098</v>
      </c>
    </row>
    <row r="1160" spans="2:50" x14ac:dyDescent="0.35">
      <c r="B1160" t="s">
        <v>100</v>
      </c>
      <c r="C1160" s="17">
        <v>0.51862266529801204</v>
      </c>
      <c r="D1160" s="17">
        <v>0.47312061194572802</v>
      </c>
      <c r="E1160" s="17">
        <v>0.56169338874082797</v>
      </c>
      <c r="F1160" s="17"/>
      <c r="G1160" s="17">
        <v>1</v>
      </c>
      <c r="H1160" s="17">
        <v>0.59730530522258996</v>
      </c>
      <c r="I1160" s="17">
        <v>0.46047609674006701</v>
      </c>
      <c r="J1160" s="17">
        <v>0.49922075367694002</v>
      </c>
      <c r="K1160" s="17">
        <v>0.46196869983447902</v>
      </c>
      <c r="L1160" s="17">
        <v>0.82189835951980705</v>
      </c>
      <c r="M1160" s="17"/>
      <c r="N1160" s="17">
        <v>0.58861632042385803</v>
      </c>
      <c r="O1160" s="17">
        <v>0.48539549062062498</v>
      </c>
      <c r="P1160" s="17">
        <v>0.53393646881254997</v>
      </c>
      <c r="Q1160" s="17">
        <v>0.41621414106483401</v>
      </c>
      <c r="R1160" s="17"/>
      <c r="S1160" s="17">
        <v>0.632137679593468</v>
      </c>
      <c r="T1160" s="17">
        <v>0.59187543802311804</v>
      </c>
      <c r="U1160" s="17">
        <v>0.43914975981300503</v>
      </c>
      <c r="V1160" s="17">
        <v>0.41733137355320299</v>
      </c>
      <c r="W1160" s="17">
        <v>0.611056301957419</v>
      </c>
      <c r="X1160" s="17">
        <v>0.33508241730586102</v>
      </c>
      <c r="Y1160" s="17">
        <v>0.73370235068154299</v>
      </c>
      <c r="Z1160" s="17">
        <v>0.63839872412941201</v>
      </c>
      <c r="AA1160" s="17">
        <v>0.53317926245364999</v>
      </c>
      <c r="AB1160" s="17" t="s">
        <v>74</v>
      </c>
      <c r="AC1160" s="17" t="s">
        <v>74</v>
      </c>
      <c r="AD1160" s="17" t="s">
        <v>74</v>
      </c>
      <c r="AE1160" s="17"/>
      <c r="AF1160" s="17">
        <v>0.52437454455724397</v>
      </c>
      <c r="AG1160" s="17">
        <v>0.52934933738786405</v>
      </c>
      <c r="AH1160" s="17">
        <v>0.599536139074903</v>
      </c>
      <c r="AI1160" s="17"/>
      <c r="AJ1160" s="17">
        <v>0.43855436621523303</v>
      </c>
      <c r="AK1160" s="17">
        <v>0.67662282131627005</v>
      </c>
      <c r="AL1160" s="17">
        <v>0.56980107032940597</v>
      </c>
      <c r="AM1160" s="17">
        <v>0.38885965749416301</v>
      </c>
      <c r="AN1160" s="17">
        <v>0.49618552039701103</v>
      </c>
      <c r="AO1160" s="17"/>
      <c r="AP1160" s="17">
        <v>0.29039753817198299</v>
      </c>
      <c r="AQ1160" s="17">
        <v>0.63625748778956404</v>
      </c>
      <c r="AR1160" s="17">
        <v>0.464569636408944</v>
      </c>
      <c r="AS1160" s="17"/>
      <c r="AT1160" s="17">
        <v>0.51862266529801204</v>
      </c>
      <c r="AU1160" s="17" t="s">
        <v>74</v>
      </c>
      <c r="AV1160" s="17"/>
      <c r="AW1160" s="17">
        <v>0.51802519595278096</v>
      </c>
      <c r="AX1160" s="17">
        <v>0.51989682432120499</v>
      </c>
    </row>
    <row r="1161" spans="2:50" x14ac:dyDescent="0.35">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row>
    <row r="1162" spans="2:50" x14ac:dyDescent="0.35">
      <c r="B1162" s="6" t="s">
        <v>453</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row>
    <row r="1163" spans="2:50" x14ac:dyDescent="0.35">
      <c r="B1163" s="24" t="s">
        <v>632</v>
      </c>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row>
    <row r="1164" spans="2:50" x14ac:dyDescent="0.35">
      <c r="B1164" t="s">
        <v>97</v>
      </c>
      <c r="C1164" s="17">
        <v>6.5593930099351605E-2</v>
      </c>
      <c r="D1164" s="17">
        <v>5.6947941059025002E-2</v>
      </c>
      <c r="E1164" s="17">
        <v>7.3777934455428296E-2</v>
      </c>
      <c r="F1164" s="17"/>
      <c r="G1164" s="17">
        <v>0</v>
      </c>
      <c r="H1164" s="17">
        <v>6.8255588864609598E-2</v>
      </c>
      <c r="I1164" s="17">
        <v>4.51768624738118E-2</v>
      </c>
      <c r="J1164" s="17">
        <v>6.5867610900565601E-2</v>
      </c>
      <c r="K1164" s="17">
        <v>0.12953218083415899</v>
      </c>
      <c r="L1164" s="17">
        <v>0</v>
      </c>
      <c r="M1164" s="17"/>
      <c r="N1164" s="17">
        <v>9.5599006075270596E-2</v>
      </c>
      <c r="O1164" s="17">
        <v>4.8583070725389102E-2</v>
      </c>
      <c r="P1164" s="17">
        <v>6.9181971438178794E-2</v>
      </c>
      <c r="Q1164" s="17">
        <v>2.7339045459959299E-2</v>
      </c>
      <c r="R1164" s="17"/>
      <c r="S1164" s="17">
        <v>9.5568048943101197E-2</v>
      </c>
      <c r="T1164" s="17">
        <v>1.6343720565373102E-2</v>
      </c>
      <c r="U1164" s="17">
        <v>4.94640871926895E-2</v>
      </c>
      <c r="V1164" s="17">
        <v>0</v>
      </c>
      <c r="W1164" s="17">
        <v>4.7153832071386098E-2</v>
      </c>
      <c r="X1164" s="17">
        <v>9.4303808365052297E-2</v>
      </c>
      <c r="Y1164" s="17">
        <v>3.86616919504695E-2</v>
      </c>
      <c r="Z1164" s="17">
        <v>0.144574789922259</v>
      </c>
      <c r="AA1164" s="17">
        <v>8.5686884137230898E-2</v>
      </c>
      <c r="AB1164" s="17" t="s">
        <v>74</v>
      </c>
      <c r="AC1164" s="17" t="s">
        <v>74</v>
      </c>
      <c r="AD1164" s="17" t="s">
        <v>74</v>
      </c>
      <c r="AE1164" s="17"/>
      <c r="AF1164" s="17">
        <v>8.0474319831459598E-2</v>
      </c>
      <c r="AG1164" s="17">
        <v>6.1430393315521803E-2</v>
      </c>
      <c r="AH1164" s="17">
        <v>4.5683035808887197E-2</v>
      </c>
      <c r="AI1164" s="17"/>
      <c r="AJ1164" s="17">
        <v>7.5544513344264499E-2</v>
      </c>
      <c r="AK1164" s="17">
        <v>3.9740936155454501E-2</v>
      </c>
      <c r="AL1164" s="17">
        <v>9.7130030479867097E-2</v>
      </c>
      <c r="AM1164" s="17">
        <v>0.104346320060711</v>
      </c>
      <c r="AN1164" s="17">
        <v>9.3008569386299395E-2</v>
      </c>
      <c r="AO1164" s="17"/>
      <c r="AP1164" s="17">
        <v>6.6696126976382497E-2</v>
      </c>
      <c r="AQ1164" s="17">
        <v>6.21623419945753E-2</v>
      </c>
      <c r="AR1164" s="17">
        <v>6.3893334183951697E-2</v>
      </c>
      <c r="AS1164" s="17"/>
      <c r="AT1164" s="17">
        <v>6.5593930099351605E-2</v>
      </c>
      <c r="AU1164" s="17" t="s">
        <v>74</v>
      </c>
      <c r="AV1164" s="17"/>
      <c r="AW1164" s="17">
        <v>6.7391152286710707E-2</v>
      </c>
      <c r="AX1164" s="17">
        <v>6.1761186402982102E-2</v>
      </c>
    </row>
    <row r="1165" spans="2:50" x14ac:dyDescent="0.35">
      <c r="B1165" t="s">
        <v>96</v>
      </c>
      <c r="C1165" s="17">
        <v>0.102728945152063</v>
      </c>
      <c r="D1165" s="17">
        <v>8.7605857850885802E-2</v>
      </c>
      <c r="E1165" s="17">
        <v>0.117043954316762</v>
      </c>
      <c r="F1165" s="17"/>
      <c r="G1165" s="17">
        <v>0.101183155667248</v>
      </c>
      <c r="H1165" s="17">
        <v>0.10228332731954901</v>
      </c>
      <c r="I1165" s="17">
        <v>0.104177896518514</v>
      </c>
      <c r="J1165" s="17">
        <v>9.1642030665913504E-2</v>
      </c>
      <c r="K1165" s="17">
        <v>9.6410960132362694E-2</v>
      </c>
      <c r="L1165" s="17">
        <v>0.24056323661403201</v>
      </c>
      <c r="M1165" s="17"/>
      <c r="N1165" s="17">
        <v>8.2348817955496201E-2</v>
      </c>
      <c r="O1165" s="17">
        <v>0.102071061107068</v>
      </c>
      <c r="P1165" s="17">
        <v>4.5694921307534199E-2</v>
      </c>
      <c r="Q1165" s="17">
        <v>0.18959478289151199</v>
      </c>
      <c r="R1165" s="17"/>
      <c r="S1165" s="17">
        <v>0.14980883937030701</v>
      </c>
      <c r="T1165" s="17">
        <v>8.9314799828707506E-2</v>
      </c>
      <c r="U1165" s="17">
        <v>0.101916307069815</v>
      </c>
      <c r="V1165" s="17">
        <v>9.22000204738299E-2</v>
      </c>
      <c r="W1165" s="17">
        <v>7.8880881109064896E-2</v>
      </c>
      <c r="X1165" s="17">
        <v>7.3126605976905096E-2</v>
      </c>
      <c r="Y1165" s="17">
        <v>0.128744745257966</v>
      </c>
      <c r="Z1165" s="17">
        <v>0.12955023737254401</v>
      </c>
      <c r="AA1165" s="17">
        <v>0.114903754048144</v>
      </c>
      <c r="AB1165" s="17" t="s">
        <v>74</v>
      </c>
      <c r="AC1165" s="17" t="s">
        <v>74</v>
      </c>
      <c r="AD1165" s="17" t="s">
        <v>74</v>
      </c>
      <c r="AE1165" s="17"/>
      <c r="AF1165" s="17">
        <v>9.7259326530244397E-2</v>
      </c>
      <c r="AG1165" s="17">
        <v>0.101815280463201</v>
      </c>
      <c r="AH1165" s="17">
        <v>0.12691318999853399</v>
      </c>
      <c r="AI1165" s="17"/>
      <c r="AJ1165" s="17">
        <v>0.109865791942852</v>
      </c>
      <c r="AK1165" s="17">
        <v>7.8046221767771401E-2</v>
      </c>
      <c r="AL1165" s="17">
        <v>0.119096667402356</v>
      </c>
      <c r="AM1165" s="17">
        <v>0.21783555281588399</v>
      </c>
      <c r="AN1165" s="17">
        <v>0.15893310364935401</v>
      </c>
      <c r="AO1165" s="17"/>
      <c r="AP1165" s="17">
        <v>0.100996472577254</v>
      </c>
      <c r="AQ1165" s="17">
        <v>0.112228767739368</v>
      </c>
      <c r="AR1165" s="17">
        <v>0.15729026682060401</v>
      </c>
      <c r="AS1165" s="17"/>
      <c r="AT1165" s="17">
        <v>0.102728945152063</v>
      </c>
      <c r="AU1165" s="17" t="s">
        <v>74</v>
      </c>
      <c r="AV1165" s="17"/>
      <c r="AW1165" s="17">
        <v>9.8683722456176098E-2</v>
      </c>
      <c r="AX1165" s="17">
        <v>0.111355759297315</v>
      </c>
    </row>
    <row r="1166" spans="2:50" x14ac:dyDescent="0.35">
      <c r="B1166" t="s">
        <v>95</v>
      </c>
      <c r="C1166" s="17">
        <v>0.28937119000585598</v>
      </c>
      <c r="D1166" s="17">
        <v>0.26339555232683898</v>
      </c>
      <c r="E1166" s="17">
        <v>0.31395886076571899</v>
      </c>
      <c r="F1166" s="17"/>
      <c r="G1166" s="17">
        <v>0</v>
      </c>
      <c r="H1166" s="17">
        <v>0.27720651941118801</v>
      </c>
      <c r="I1166" s="17">
        <v>0.34894503801573501</v>
      </c>
      <c r="J1166" s="17">
        <v>0.27838762264560102</v>
      </c>
      <c r="K1166" s="17">
        <v>0.239572826504869</v>
      </c>
      <c r="L1166" s="17">
        <v>0.277320488684205</v>
      </c>
      <c r="M1166" s="17"/>
      <c r="N1166" s="17">
        <v>0.25423242602017199</v>
      </c>
      <c r="O1166" s="17">
        <v>0.28344113585534503</v>
      </c>
      <c r="P1166" s="17">
        <v>0.354648799856144</v>
      </c>
      <c r="Q1166" s="17">
        <v>0.302525016798114</v>
      </c>
      <c r="R1166" s="17"/>
      <c r="S1166" s="17">
        <v>0.23311220070264499</v>
      </c>
      <c r="T1166" s="17">
        <v>0.36902225981285097</v>
      </c>
      <c r="U1166" s="17">
        <v>0.35087078344748202</v>
      </c>
      <c r="V1166" s="17">
        <v>0.42217631411950801</v>
      </c>
      <c r="W1166" s="17">
        <v>0.10149134817977599</v>
      </c>
      <c r="X1166" s="17">
        <v>0.32712763212087198</v>
      </c>
      <c r="Y1166" s="17">
        <v>0.20984004118307201</v>
      </c>
      <c r="Z1166" s="17">
        <v>0.151071650255023</v>
      </c>
      <c r="AA1166" s="17">
        <v>0.272311155615234</v>
      </c>
      <c r="AB1166" s="17" t="s">
        <v>74</v>
      </c>
      <c r="AC1166" s="17" t="s">
        <v>74</v>
      </c>
      <c r="AD1166" s="17" t="s">
        <v>74</v>
      </c>
      <c r="AE1166" s="17"/>
      <c r="AF1166" s="17">
        <v>0.23900724262452699</v>
      </c>
      <c r="AG1166" s="17">
        <v>0.31698689327026702</v>
      </c>
      <c r="AH1166" s="17">
        <v>0.30660354850345301</v>
      </c>
      <c r="AI1166" s="17"/>
      <c r="AJ1166" s="17">
        <v>0.26689082572092099</v>
      </c>
      <c r="AK1166" s="17">
        <v>0.30712424974886998</v>
      </c>
      <c r="AL1166" s="17">
        <v>0.24856739208274201</v>
      </c>
      <c r="AM1166" s="17">
        <v>0</v>
      </c>
      <c r="AN1166" s="17">
        <v>0.30210693986863602</v>
      </c>
      <c r="AO1166" s="17"/>
      <c r="AP1166" s="17">
        <v>0.33675869427951699</v>
      </c>
      <c r="AQ1166" s="17">
        <v>0.271130247004081</v>
      </c>
      <c r="AR1166" s="17">
        <v>0.225445946933158</v>
      </c>
      <c r="AS1166" s="17"/>
      <c r="AT1166" s="17">
        <v>0.28937119000585598</v>
      </c>
      <c r="AU1166" s="17" t="s">
        <v>74</v>
      </c>
      <c r="AV1166" s="17"/>
      <c r="AW1166" s="17">
        <v>0.27799409179833501</v>
      </c>
      <c r="AX1166" s="17">
        <v>0.31363391152384901</v>
      </c>
    </row>
    <row r="1167" spans="2:50" x14ac:dyDescent="0.35">
      <c r="B1167" t="s">
        <v>94</v>
      </c>
      <c r="C1167" s="17">
        <v>0.28240405195309498</v>
      </c>
      <c r="D1167" s="17">
        <v>0.32747400752410899</v>
      </c>
      <c r="E1167" s="17">
        <v>0.23974233783329199</v>
      </c>
      <c r="F1167" s="17"/>
      <c r="G1167" s="17">
        <v>0.33384854062295299</v>
      </c>
      <c r="H1167" s="17">
        <v>0.32384310197836003</v>
      </c>
      <c r="I1167" s="17">
        <v>0.24124552401763899</v>
      </c>
      <c r="J1167" s="17">
        <v>0.29466243902111799</v>
      </c>
      <c r="K1167" s="17">
        <v>0.30049419905227098</v>
      </c>
      <c r="L1167" s="17">
        <v>0.22603423579568699</v>
      </c>
      <c r="M1167" s="17"/>
      <c r="N1167" s="17">
        <v>0.28914652334310298</v>
      </c>
      <c r="O1167" s="17">
        <v>0.30326463486169902</v>
      </c>
      <c r="P1167" s="17">
        <v>0.27026844978421299</v>
      </c>
      <c r="Q1167" s="17">
        <v>0.25770369197874798</v>
      </c>
      <c r="R1167" s="17"/>
      <c r="S1167" s="17">
        <v>0.195018109864141</v>
      </c>
      <c r="T1167" s="17">
        <v>0.201084259600778</v>
      </c>
      <c r="U1167" s="17">
        <v>0.228220232315618</v>
      </c>
      <c r="V1167" s="17">
        <v>0.29933735824718999</v>
      </c>
      <c r="W1167" s="17">
        <v>0.49577021812953098</v>
      </c>
      <c r="X1167" s="17">
        <v>0.229797991480715</v>
      </c>
      <c r="Y1167" s="17">
        <v>0.42298662333258702</v>
      </c>
      <c r="Z1167" s="17">
        <v>0.32185901751838703</v>
      </c>
      <c r="AA1167" s="17">
        <v>0.36582420337165</v>
      </c>
      <c r="AB1167" s="17" t="s">
        <v>74</v>
      </c>
      <c r="AC1167" s="17" t="s">
        <v>74</v>
      </c>
      <c r="AD1167" s="17" t="s">
        <v>74</v>
      </c>
      <c r="AE1167" s="17"/>
      <c r="AF1167" s="17">
        <v>0.32880692228930197</v>
      </c>
      <c r="AG1167" s="17">
        <v>0.24594703927097</v>
      </c>
      <c r="AH1167" s="17">
        <v>0.3208634406043</v>
      </c>
      <c r="AI1167" s="17"/>
      <c r="AJ1167" s="17">
        <v>0.27782682628288102</v>
      </c>
      <c r="AK1167" s="17">
        <v>0.30427275675992299</v>
      </c>
      <c r="AL1167" s="17">
        <v>0.16187542124323301</v>
      </c>
      <c r="AM1167" s="17">
        <v>0.56373630127363705</v>
      </c>
      <c r="AN1167" s="17">
        <v>0.34441787651345501</v>
      </c>
      <c r="AO1167" s="17"/>
      <c r="AP1167" s="17">
        <v>0.253571717062265</v>
      </c>
      <c r="AQ1167" s="17">
        <v>0.29411972853049401</v>
      </c>
      <c r="AR1167" s="17">
        <v>0.31784751557472302</v>
      </c>
      <c r="AS1167" s="17"/>
      <c r="AT1167" s="17">
        <v>0.28240405195309498</v>
      </c>
      <c r="AU1167" s="17" t="s">
        <v>74</v>
      </c>
      <c r="AV1167" s="17"/>
      <c r="AW1167" s="17">
        <v>0.27444128942920398</v>
      </c>
      <c r="AX1167" s="17">
        <v>0.29938538463627001</v>
      </c>
    </row>
    <row r="1168" spans="2:50" x14ac:dyDescent="0.35">
      <c r="B1168" t="s">
        <v>93</v>
      </c>
      <c r="C1168" s="17">
        <v>0.215800402426361</v>
      </c>
      <c r="D1168" s="17">
        <v>0.204920960917681</v>
      </c>
      <c r="E1168" s="17">
        <v>0.226098518267525</v>
      </c>
      <c r="F1168" s="17"/>
      <c r="G1168" s="17">
        <v>0.564968303709799</v>
      </c>
      <c r="H1168" s="17">
        <v>0.17573618065152599</v>
      </c>
      <c r="I1168" s="17">
        <v>0.229814203243103</v>
      </c>
      <c r="J1168" s="17">
        <v>0.23565800346902899</v>
      </c>
      <c r="K1168" s="17">
        <v>0.133670758934921</v>
      </c>
      <c r="L1168" s="17">
        <v>0.256082038906076</v>
      </c>
      <c r="M1168" s="17"/>
      <c r="N1168" s="17">
        <v>0.25007727066256102</v>
      </c>
      <c r="O1168" s="17">
        <v>0.242015467216111</v>
      </c>
      <c r="P1168" s="17">
        <v>0.14906115833345099</v>
      </c>
      <c r="Q1168" s="17">
        <v>0.18300426270710901</v>
      </c>
      <c r="R1168" s="17"/>
      <c r="S1168" s="17">
        <v>0.25373476346474699</v>
      </c>
      <c r="T1168" s="17">
        <v>0.25562399969053701</v>
      </c>
      <c r="U1168" s="17">
        <v>0.24284752026077</v>
      </c>
      <c r="V1168" s="17">
        <v>0.124765700887618</v>
      </c>
      <c r="W1168" s="17">
        <v>0.276703720510242</v>
      </c>
      <c r="X1168" s="17">
        <v>0.23458628099239101</v>
      </c>
      <c r="Y1168" s="17">
        <v>0.15390253783053001</v>
      </c>
      <c r="Z1168" s="17">
        <v>0.25294430493178799</v>
      </c>
      <c r="AA1168" s="17">
        <v>0.12346393881715501</v>
      </c>
      <c r="AB1168" s="17" t="s">
        <v>74</v>
      </c>
      <c r="AC1168" s="17" t="s">
        <v>74</v>
      </c>
      <c r="AD1168" s="17" t="s">
        <v>74</v>
      </c>
      <c r="AE1168" s="17"/>
      <c r="AF1168" s="17">
        <v>0.21364442490670299</v>
      </c>
      <c r="AG1168" s="17">
        <v>0.23382148070331801</v>
      </c>
      <c r="AH1168" s="17">
        <v>0.121620166106067</v>
      </c>
      <c r="AI1168" s="17"/>
      <c r="AJ1168" s="17">
        <v>0.25256457499451801</v>
      </c>
      <c r="AK1168" s="17">
        <v>0.21297423232190199</v>
      </c>
      <c r="AL1168" s="17">
        <v>0.31441071773114798</v>
      </c>
      <c r="AM1168" s="17">
        <v>0</v>
      </c>
      <c r="AN1168" s="17">
        <v>8.1335423611190796E-2</v>
      </c>
      <c r="AO1168" s="17"/>
      <c r="AP1168" s="17">
        <v>0.22134417655181199</v>
      </c>
      <c r="AQ1168" s="17">
        <v>0.21729796207550001</v>
      </c>
      <c r="AR1168" s="17">
        <v>0.19458411624862501</v>
      </c>
      <c r="AS1168" s="17"/>
      <c r="AT1168" s="17">
        <v>0.215800402426361</v>
      </c>
      <c r="AU1168" s="17" t="s">
        <v>74</v>
      </c>
      <c r="AV1168" s="17"/>
      <c r="AW1168" s="17">
        <v>0.21970983797837301</v>
      </c>
      <c r="AX1168" s="17">
        <v>0.207463167011771</v>
      </c>
    </row>
    <row r="1169" spans="2:50" x14ac:dyDescent="0.35">
      <c r="B1169" t="s">
        <v>70</v>
      </c>
      <c r="C1169" s="17">
        <v>4.4101480363274097E-2</v>
      </c>
      <c r="D1169" s="17">
        <v>5.96556803214605E-2</v>
      </c>
      <c r="E1169" s="17">
        <v>2.9378394361273302E-2</v>
      </c>
      <c r="F1169" s="17"/>
      <c r="G1169" s="17">
        <v>0</v>
      </c>
      <c r="H1169" s="17">
        <v>5.2675281774767602E-2</v>
      </c>
      <c r="I1169" s="17">
        <v>3.0640475731197499E-2</v>
      </c>
      <c r="J1169" s="17">
        <v>3.3782293297772499E-2</v>
      </c>
      <c r="K1169" s="17">
        <v>0.100319074541417</v>
      </c>
      <c r="L1169" s="17">
        <v>0</v>
      </c>
      <c r="M1169" s="17"/>
      <c r="N1169" s="17">
        <v>2.8595955943397498E-2</v>
      </c>
      <c r="O1169" s="17">
        <v>2.0624630234387601E-2</v>
      </c>
      <c r="P1169" s="17">
        <v>0.111144699280479</v>
      </c>
      <c r="Q1169" s="17">
        <v>3.9833200164557603E-2</v>
      </c>
      <c r="R1169" s="17"/>
      <c r="S1169" s="17">
        <v>7.2758037655059199E-2</v>
      </c>
      <c r="T1169" s="17">
        <v>6.8610960501753498E-2</v>
      </c>
      <c r="U1169" s="17">
        <v>2.66810697136248E-2</v>
      </c>
      <c r="V1169" s="17">
        <v>6.1520606271854503E-2</v>
      </c>
      <c r="W1169" s="17">
        <v>0</v>
      </c>
      <c r="X1169" s="17">
        <v>4.1057681064065397E-2</v>
      </c>
      <c r="Y1169" s="17">
        <v>4.5864360445375299E-2</v>
      </c>
      <c r="Z1169" s="17">
        <v>0</v>
      </c>
      <c r="AA1169" s="17">
        <v>3.7810064010585197E-2</v>
      </c>
      <c r="AB1169" s="17" t="s">
        <v>74</v>
      </c>
      <c r="AC1169" s="17" t="s">
        <v>74</v>
      </c>
      <c r="AD1169" s="17" t="s">
        <v>74</v>
      </c>
      <c r="AE1169" s="17"/>
      <c r="AF1169" s="17">
        <v>4.08077638177647E-2</v>
      </c>
      <c r="AG1169" s="17">
        <v>3.9998912976722797E-2</v>
      </c>
      <c r="AH1169" s="17">
        <v>7.8316618978759106E-2</v>
      </c>
      <c r="AI1169" s="17"/>
      <c r="AJ1169" s="17">
        <v>1.7307467714563301E-2</v>
      </c>
      <c r="AK1169" s="17">
        <v>5.7841603246078302E-2</v>
      </c>
      <c r="AL1169" s="17">
        <v>5.8919771060652902E-2</v>
      </c>
      <c r="AM1169" s="17">
        <v>0.114081825849768</v>
      </c>
      <c r="AN1169" s="17">
        <v>2.0198086971064198E-2</v>
      </c>
      <c r="AO1169" s="17"/>
      <c r="AP1169" s="17">
        <v>2.0632812552769299E-2</v>
      </c>
      <c r="AQ1169" s="17">
        <v>4.3060952655981997E-2</v>
      </c>
      <c r="AR1169" s="17">
        <v>4.0938820238939001E-2</v>
      </c>
      <c r="AS1169" s="17"/>
      <c r="AT1169" s="17">
        <v>4.4101480363274097E-2</v>
      </c>
      <c r="AU1169" s="17" t="s">
        <v>74</v>
      </c>
      <c r="AV1169" s="17"/>
      <c r="AW1169" s="17">
        <v>6.1779906051201601E-2</v>
      </c>
      <c r="AX1169" s="17">
        <v>6.4005911278122501E-3</v>
      </c>
    </row>
    <row r="1170" spans="2:50" x14ac:dyDescent="0.35">
      <c r="B1170" t="s">
        <v>99</v>
      </c>
      <c r="C1170" s="17">
        <v>0.16832287525141401</v>
      </c>
      <c r="D1170" s="17">
        <v>0.14455379890991099</v>
      </c>
      <c r="E1170" s="17">
        <v>0.19082188877219</v>
      </c>
      <c r="F1170" s="17"/>
      <c r="G1170" s="17">
        <v>0.101183155667248</v>
      </c>
      <c r="H1170" s="17">
        <v>0.17053891618415801</v>
      </c>
      <c r="I1170" s="17">
        <v>0.149354758992325</v>
      </c>
      <c r="J1170" s="17">
        <v>0.15750964156647901</v>
      </c>
      <c r="K1170" s="17">
        <v>0.22594314096652099</v>
      </c>
      <c r="L1170" s="17">
        <v>0.24056323661403201</v>
      </c>
      <c r="M1170" s="17"/>
      <c r="N1170" s="17">
        <v>0.177947824030767</v>
      </c>
      <c r="O1170" s="17">
        <v>0.15065413183245699</v>
      </c>
      <c r="P1170" s="17">
        <v>0.114876892745713</v>
      </c>
      <c r="Q1170" s="17">
        <v>0.21693382835147099</v>
      </c>
      <c r="R1170" s="17"/>
      <c r="S1170" s="17">
        <v>0.24537688831340801</v>
      </c>
      <c r="T1170" s="17">
        <v>0.105658520394081</v>
      </c>
      <c r="U1170" s="17">
        <v>0.15138039426250499</v>
      </c>
      <c r="V1170" s="17">
        <v>9.22000204738299E-2</v>
      </c>
      <c r="W1170" s="17">
        <v>0.12603471318045101</v>
      </c>
      <c r="X1170" s="17">
        <v>0.16743041434195699</v>
      </c>
      <c r="Y1170" s="17">
        <v>0.16740643720843501</v>
      </c>
      <c r="Z1170" s="17">
        <v>0.27412502729480298</v>
      </c>
      <c r="AA1170" s="17">
        <v>0.20059063818537501</v>
      </c>
      <c r="AB1170" s="17" t="s">
        <v>74</v>
      </c>
      <c r="AC1170" s="17" t="s">
        <v>74</v>
      </c>
      <c r="AD1170" s="17" t="s">
        <v>74</v>
      </c>
      <c r="AE1170" s="17"/>
      <c r="AF1170" s="17">
        <v>0.177733646361704</v>
      </c>
      <c r="AG1170" s="17">
        <v>0.16324567377872301</v>
      </c>
      <c r="AH1170" s="17">
        <v>0.17259622580742101</v>
      </c>
      <c r="AI1170" s="17"/>
      <c r="AJ1170" s="17">
        <v>0.18541030528711699</v>
      </c>
      <c r="AK1170" s="17">
        <v>0.117787157923226</v>
      </c>
      <c r="AL1170" s="17">
        <v>0.21622669788222401</v>
      </c>
      <c r="AM1170" s="17">
        <v>0.322181872876595</v>
      </c>
      <c r="AN1170" s="17">
        <v>0.25194167303565401</v>
      </c>
      <c r="AO1170" s="17"/>
      <c r="AP1170" s="17">
        <v>0.167692599553637</v>
      </c>
      <c r="AQ1170" s="17">
        <v>0.17439110973394301</v>
      </c>
      <c r="AR1170" s="17">
        <v>0.221183601004556</v>
      </c>
      <c r="AS1170" s="17"/>
      <c r="AT1170" s="17">
        <v>0.16832287525141401</v>
      </c>
      <c r="AU1170" s="17" t="s">
        <v>74</v>
      </c>
      <c r="AV1170" s="17"/>
      <c r="AW1170" s="17">
        <v>0.16607487474288701</v>
      </c>
      <c r="AX1170" s="17">
        <v>0.17311694570029701</v>
      </c>
    </row>
    <row r="1171" spans="2:50" x14ac:dyDescent="0.35">
      <c r="B1171" t="s">
        <v>98</v>
      </c>
      <c r="C1171" s="17">
        <v>0.49820445437945599</v>
      </c>
      <c r="D1171" s="17">
        <v>0.53239496844178902</v>
      </c>
      <c r="E1171" s="17">
        <v>0.46584085610081699</v>
      </c>
      <c r="F1171" s="17"/>
      <c r="G1171" s="17">
        <v>0.898816844332752</v>
      </c>
      <c r="H1171" s="17">
        <v>0.49957928262988599</v>
      </c>
      <c r="I1171" s="17">
        <v>0.47105972726074202</v>
      </c>
      <c r="J1171" s="17">
        <v>0.53032044249014698</v>
      </c>
      <c r="K1171" s="17">
        <v>0.43416495798719201</v>
      </c>
      <c r="L1171" s="17">
        <v>0.48211627470176299</v>
      </c>
      <c r="M1171" s="17"/>
      <c r="N1171" s="17">
        <v>0.539223794005664</v>
      </c>
      <c r="O1171" s="17">
        <v>0.54528010207780997</v>
      </c>
      <c r="P1171" s="17">
        <v>0.41932960811766401</v>
      </c>
      <c r="Q1171" s="17">
        <v>0.440707954685857</v>
      </c>
      <c r="R1171" s="17"/>
      <c r="S1171" s="17">
        <v>0.44875287332888802</v>
      </c>
      <c r="T1171" s="17">
        <v>0.45670825929131498</v>
      </c>
      <c r="U1171" s="17">
        <v>0.471067752576388</v>
      </c>
      <c r="V1171" s="17">
        <v>0.424103059134808</v>
      </c>
      <c r="W1171" s="17">
        <v>0.77247393863977298</v>
      </c>
      <c r="X1171" s="17">
        <v>0.46438427247310599</v>
      </c>
      <c r="Y1171" s="17">
        <v>0.57688916116311795</v>
      </c>
      <c r="Z1171" s="17">
        <v>0.57480332245017496</v>
      </c>
      <c r="AA1171" s="17">
        <v>0.48928814218880501</v>
      </c>
      <c r="AB1171" s="17" t="s">
        <v>74</v>
      </c>
      <c r="AC1171" s="17" t="s">
        <v>74</v>
      </c>
      <c r="AD1171" s="17" t="s">
        <v>74</v>
      </c>
      <c r="AE1171" s="17"/>
      <c r="AF1171" s="17">
        <v>0.54245134719600496</v>
      </c>
      <c r="AG1171" s="17">
        <v>0.47976851997428799</v>
      </c>
      <c r="AH1171" s="17">
        <v>0.44248360671036702</v>
      </c>
      <c r="AI1171" s="17"/>
      <c r="AJ1171" s="17">
        <v>0.53039140127739903</v>
      </c>
      <c r="AK1171" s="17">
        <v>0.51724698908182598</v>
      </c>
      <c r="AL1171" s="17">
        <v>0.47628613897438199</v>
      </c>
      <c r="AM1171" s="17">
        <v>0.56373630127363705</v>
      </c>
      <c r="AN1171" s="17">
        <v>0.42575330012464602</v>
      </c>
      <c r="AO1171" s="17"/>
      <c r="AP1171" s="17">
        <v>0.47491589361407699</v>
      </c>
      <c r="AQ1171" s="17">
        <v>0.51141769060599396</v>
      </c>
      <c r="AR1171" s="17">
        <v>0.51243163182334694</v>
      </c>
      <c r="AS1171" s="17"/>
      <c r="AT1171" s="17">
        <v>0.49820445437945599</v>
      </c>
      <c r="AU1171" s="17" t="s">
        <v>74</v>
      </c>
      <c r="AV1171" s="17"/>
      <c r="AW1171" s="17">
        <v>0.494151127407577</v>
      </c>
      <c r="AX1171" s="17">
        <v>0.50684855164804199</v>
      </c>
    </row>
    <row r="1172" spans="2:50" x14ac:dyDescent="0.35">
      <c r="B1172" t="s">
        <v>100</v>
      </c>
      <c r="C1172" s="17">
        <v>0.329881579128041</v>
      </c>
      <c r="D1172" s="17">
        <v>0.38784116953187903</v>
      </c>
      <c r="E1172" s="17">
        <v>0.27501896732862702</v>
      </c>
      <c r="F1172" s="17"/>
      <c r="G1172" s="17">
        <v>0.79763368866550299</v>
      </c>
      <c r="H1172" s="17">
        <v>0.32904036644572798</v>
      </c>
      <c r="I1172" s="17">
        <v>0.32170496826841699</v>
      </c>
      <c r="J1172" s="17">
        <v>0.37281080092366797</v>
      </c>
      <c r="K1172" s="17">
        <v>0.208221817020671</v>
      </c>
      <c r="L1172" s="17">
        <v>0.24155303808773099</v>
      </c>
      <c r="M1172" s="17"/>
      <c r="N1172" s="17">
        <v>0.36127596997489703</v>
      </c>
      <c r="O1172" s="17">
        <v>0.39462597024535401</v>
      </c>
      <c r="P1172" s="17">
        <v>0.30445271537195101</v>
      </c>
      <c r="Q1172" s="17">
        <v>0.22377412633438601</v>
      </c>
      <c r="R1172" s="17"/>
      <c r="S1172" s="17">
        <v>0.20337598501547899</v>
      </c>
      <c r="T1172" s="17">
        <v>0.35104973889723401</v>
      </c>
      <c r="U1172" s="17">
        <v>0.31968735831388401</v>
      </c>
      <c r="V1172" s="17">
        <v>0.33190303866097798</v>
      </c>
      <c r="W1172" s="17">
        <v>0.64643922545932098</v>
      </c>
      <c r="X1172" s="17">
        <v>0.296953858131148</v>
      </c>
      <c r="Y1172" s="17">
        <v>0.40948272395468199</v>
      </c>
      <c r="Z1172" s="17">
        <v>0.30067829515537198</v>
      </c>
      <c r="AA1172" s="17">
        <v>0.28869750400343003</v>
      </c>
      <c r="AB1172" s="17" t="s">
        <v>74</v>
      </c>
      <c r="AC1172" s="17" t="s">
        <v>74</v>
      </c>
      <c r="AD1172" s="17" t="s">
        <v>74</v>
      </c>
      <c r="AE1172" s="17"/>
      <c r="AF1172" s="17">
        <v>0.364717700834301</v>
      </c>
      <c r="AG1172" s="17">
        <v>0.31652284619556498</v>
      </c>
      <c r="AH1172" s="17">
        <v>0.26988738090294601</v>
      </c>
      <c r="AI1172" s="17"/>
      <c r="AJ1172" s="17">
        <v>0.34498109599028198</v>
      </c>
      <c r="AK1172" s="17">
        <v>0.39945983115860001</v>
      </c>
      <c r="AL1172" s="17">
        <v>0.26005944109215801</v>
      </c>
      <c r="AM1172" s="17">
        <v>0.241554428397043</v>
      </c>
      <c r="AN1172" s="17">
        <v>0.173811627088992</v>
      </c>
      <c r="AO1172" s="17"/>
      <c r="AP1172" s="17">
        <v>0.30722329406044002</v>
      </c>
      <c r="AQ1172" s="17">
        <v>0.33702658087205101</v>
      </c>
      <c r="AR1172" s="17">
        <v>0.29124803081879203</v>
      </c>
      <c r="AS1172" s="17"/>
      <c r="AT1172" s="17">
        <v>0.329881579128041</v>
      </c>
      <c r="AU1172" s="17" t="s">
        <v>74</v>
      </c>
      <c r="AV1172" s="17"/>
      <c r="AW1172" s="17">
        <v>0.32807625266468998</v>
      </c>
      <c r="AX1172" s="17">
        <v>0.33373160594774398</v>
      </c>
    </row>
    <row r="1173" spans="2:50" x14ac:dyDescent="0.35">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row>
    <row r="1174" spans="2:50" x14ac:dyDescent="0.35">
      <c r="B1174" s="6" t="s">
        <v>459</v>
      </c>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row>
    <row r="1175" spans="2:50" x14ac:dyDescent="0.35">
      <c r="B1175" s="24" t="s">
        <v>632</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row>
    <row r="1176" spans="2:50" x14ac:dyDescent="0.35">
      <c r="B1176" t="s">
        <v>454</v>
      </c>
      <c r="C1176" s="17">
        <v>0.18911335573868601</v>
      </c>
      <c r="D1176" s="17">
        <v>0.19206336080643099</v>
      </c>
      <c r="E1176" s="17">
        <v>0.18632097950361801</v>
      </c>
      <c r="F1176" s="17"/>
      <c r="G1176" s="17">
        <v>0.32253360773753198</v>
      </c>
      <c r="H1176" s="17">
        <v>0.22635085549439901</v>
      </c>
      <c r="I1176" s="17">
        <v>0.23107267739272699</v>
      </c>
      <c r="J1176" s="17">
        <v>0.153877877191648</v>
      </c>
      <c r="K1176" s="17">
        <v>0.107666116206169</v>
      </c>
      <c r="L1176" s="17">
        <v>0.17657370210318099</v>
      </c>
      <c r="M1176" s="17"/>
      <c r="N1176" s="17">
        <v>0.22696637084945201</v>
      </c>
      <c r="O1176" s="17">
        <v>0.12802076749691799</v>
      </c>
      <c r="P1176" s="17">
        <v>0.17278171827852401</v>
      </c>
      <c r="Q1176" s="17">
        <v>0.20282960924627899</v>
      </c>
      <c r="R1176" s="17"/>
      <c r="S1176" s="17">
        <v>0.21282302704033701</v>
      </c>
      <c r="T1176" s="17">
        <v>0.15843842016725901</v>
      </c>
      <c r="U1176" s="17">
        <v>0.12021124960398701</v>
      </c>
      <c r="V1176" s="17">
        <v>0.24731622097058301</v>
      </c>
      <c r="W1176" s="17">
        <v>0.10104344712086299</v>
      </c>
      <c r="X1176" s="17">
        <v>0.21349310999085599</v>
      </c>
      <c r="Y1176" s="17">
        <v>0.101854984402143</v>
      </c>
      <c r="Z1176" s="17">
        <v>0.16341010097553901</v>
      </c>
      <c r="AA1176" s="17">
        <v>0.29752382234582703</v>
      </c>
      <c r="AB1176" s="17" t="s">
        <v>74</v>
      </c>
      <c r="AC1176" s="17" t="s">
        <v>74</v>
      </c>
      <c r="AD1176" s="17" t="s">
        <v>74</v>
      </c>
      <c r="AE1176" s="17"/>
      <c r="AF1176" s="17">
        <v>0.147536711646683</v>
      </c>
      <c r="AG1176" s="17">
        <v>0.211148452837259</v>
      </c>
      <c r="AH1176" s="17">
        <v>0.202187465431901</v>
      </c>
      <c r="AI1176" s="17"/>
      <c r="AJ1176" s="17">
        <v>0.16113309654591901</v>
      </c>
      <c r="AK1176" s="17">
        <v>0.196276136404373</v>
      </c>
      <c r="AL1176" s="17">
        <v>0.20061657319184001</v>
      </c>
      <c r="AM1176" s="17">
        <v>0.24326625323963499</v>
      </c>
      <c r="AN1176" s="17">
        <v>0.22630753855941299</v>
      </c>
      <c r="AO1176" s="17"/>
      <c r="AP1176" s="17">
        <v>0.23168267728976499</v>
      </c>
      <c r="AQ1176" s="17">
        <v>0.20349355844146999</v>
      </c>
      <c r="AR1176" s="17">
        <v>0.12909709569378999</v>
      </c>
      <c r="AS1176" s="17"/>
      <c r="AT1176" s="17">
        <v>0.18911335573868601</v>
      </c>
      <c r="AU1176" s="17" t="s">
        <v>74</v>
      </c>
      <c r="AV1176" s="17"/>
      <c r="AW1176" s="17">
        <v>0.18575937133420301</v>
      </c>
      <c r="AX1176" s="17">
        <v>0.196266039849989</v>
      </c>
    </row>
    <row r="1177" spans="2:50" x14ac:dyDescent="0.35">
      <c r="B1177" t="s">
        <v>455</v>
      </c>
      <c r="C1177" s="17">
        <v>0.37131340289244602</v>
      </c>
      <c r="D1177" s="17">
        <v>0.36797239627853201</v>
      </c>
      <c r="E1177" s="17">
        <v>0.37447588812743998</v>
      </c>
      <c r="F1177" s="17"/>
      <c r="G1177" s="17">
        <v>0.67746639226246796</v>
      </c>
      <c r="H1177" s="17">
        <v>0.38162213695157798</v>
      </c>
      <c r="I1177" s="17">
        <v>0.36136266217016599</v>
      </c>
      <c r="J1177" s="17">
        <v>0.36812914207657199</v>
      </c>
      <c r="K1177" s="17">
        <v>0.37458746471720999</v>
      </c>
      <c r="L1177" s="17">
        <v>0.212469561283648</v>
      </c>
      <c r="M1177" s="17"/>
      <c r="N1177" s="17">
        <v>0.32982888240225799</v>
      </c>
      <c r="O1177" s="17">
        <v>0.42110397960106399</v>
      </c>
      <c r="P1177" s="17">
        <v>0.437619729878857</v>
      </c>
      <c r="Q1177" s="17">
        <v>0.333293524464706</v>
      </c>
      <c r="R1177" s="17"/>
      <c r="S1177" s="17">
        <v>0.39726056732304399</v>
      </c>
      <c r="T1177" s="17">
        <v>0.42593489694637698</v>
      </c>
      <c r="U1177" s="17">
        <v>0.37247733477804901</v>
      </c>
      <c r="V1177" s="17">
        <v>0.164057420077378</v>
      </c>
      <c r="W1177" s="17">
        <v>0.51174720638364601</v>
      </c>
      <c r="X1177" s="17">
        <v>0.321622241959727</v>
      </c>
      <c r="Y1177" s="17">
        <v>0.50452871885984396</v>
      </c>
      <c r="Z1177" s="17">
        <v>0.32200081911495299</v>
      </c>
      <c r="AA1177" s="17">
        <v>0.34699919306256299</v>
      </c>
      <c r="AB1177" s="17" t="s">
        <v>74</v>
      </c>
      <c r="AC1177" s="17" t="s">
        <v>74</v>
      </c>
      <c r="AD1177" s="17" t="s">
        <v>74</v>
      </c>
      <c r="AE1177" s="17"/>
      <c r="AF1177" s="17">
        <v>0.444689457173708</v>
      </c>
      <c r="AG1177" s="17">
        <v>0.331573357529937</v>
      </c>
      <c r="AH1177" s="17">
        <v>0.29253370378493398</v>
      </c>
      <c r="AI1177" s="17"/>
      <c r="AJ1177" s="17">
        <v>0.42452043009432699</v>
      </c>
      <c r="AK1177" s="17">
        <v>0.38754834283766498</v>
      </c>
      <c r="AL1177" s="17">
        <v>0.291677113526154</v>
      </c>
      <c r="AM1177" s="17">
        <v>0.42481636809471301</v>
      </c>
      <c r="AN1177" s="17">
        <v>0.28898405724690701</v>
      </c>
      <c r="AO1177" s="17"/>
      <c r="AP1177" s="17">
        <v>0.42820868350250901</v>
      </c>
      <c r="AQ1177" s="17">
        <v>0.36289844117206199</v>
      </c>
      <c r="AR1177" s="17">
        <v>0.38318723633951202</v>
      </c>
      <c r="AS1177" s="17"/>
      <c r="AT1177" s="17">
        <v>0.37131340289244602</v>
      </c>
      <c r="AU1177" s="17" t="s">
        <v>74</v>
      </c>
      <c r="AV1177" s="17"/>
      <c r="AW1177" s="17">
        <v>0.33258385863780099</v>
      </c>
      <c r="AX1177" s="17">
        <v>0.45390776303852098</v>
      </c>
    </row>
    <row r="1178" spans="2:50" x14ac:dyDescent="0.35">
      <c r="B1178" t="s">
        <v>456</v>
      </c>
      <c r="C1178" s="17">
        <v>0.22134413709769499</v>
      </c>
      <c r="D1178" s="17">
        <v>0.20037666614781299</v>
      </c>
      <c r="E1178" s="17">
        <v>0.241191244558667</v>
      </c>
      <c r="F1178" s="17"/>
      <c r="G1178" s="17">
        <v>0</v>
      </c>
      <c r="H1178" s="17">
        <v>0.18371882019567801</v>
      </c>
      <c r="I1178" s="17">
        <v>0.19863720831547399</v>
      </c>
      <c r="J1178" s="17">
        <v>0.282439348820758</v>
      </c>
      <c r="K1178" s="17">
        <v>0.204329232407018</v>
      </c>
      <c r="L1178" s="17">
        <v>0.30608185746934302</v>
      </c>
      <c r="M1178" s="17"/>
      <c r="N1178" s="17">
        <v>0.22431814963378599</v>
      </c>
      <c r="O1178" s="17">
        <v>0.206277845586881</v>
      </c>
      <c r="P1178" s="17">
        <v>0.213303438111104</v>
      </c>
      <c r="Q1178" s="17">
        <v>0.239651222801435</v>
      </c>
      <c r="R1178" s="17"/>
      <c r="S1178" s="17">
        <v>0.228909616116207</v>
      </c>
      <c r="T1178" s="17">
        <v>0.14035103121561199</v>
      </c>
      <c r="U1178" s="17">
        <v>0.293702301958564</v>
      </c>
      <c r="V1178" s="17">
        <v>0.40780578621855401</v>
      </c>
      <c r="W1178" s="17">
        <v>0.23318833459056301</v>
      </c>
      <c r="X1178" s="17">
        <v>0.17108851476313899</v>
      </c>
      <c r="Y1178" s="17">
        <v>0.25548318035074702</v>
      </c>
      <c r="Z1178" s="17">
        <v>0.34468253686542699</v>
      </c>
      <c r="AA1178" s="17">
        <v>0.14646342295328099</v>
      </c>
      <c r="AB1178" s="17" t="s">
        <v>74</v>
      </c>
      <c r="AC1178" s="17" t="s">
        <v>74</v>
      </c>
      <c r="AD1178" s="17" t="s">
        <v>74</v>
      </c>
      <c r="AE1178" s="17"/>
      <c r="AF1178" s="17">
        <v>0.178566268198251</v>
      </c>
      <c r="AG1178" s="17">
        <v>0.25915440492692599</v>
      </c>
      <c r="AH1178" s="17">
        <v>0.26578348706995197</v>
      </c>
      <c r="AI1178" s="17"/>
      <c r="AJ1178" s="17">
        <v>0.197126623750985</v>
      </c>
      <c r="AK1178" s="17">
        <v>0.243570551076839</v>
      </c>
      <c r="AL1178" s="17">
        <v>0.212815594541998</v>
      </c>
      <c r="AM1178" s="17">
        <v>0.21783555281588399</v>
      </c>
      <c r="AN1178" s="17">
        <v>0.266240797699897</v>
      </c>
      <c r="AO1178" s="17"/>
      <c r="AP1178" s="17">
        <v>0.148568462008457</v>
      </c>
      <c r="AQ1178" s="17">
        <v>0.244249047496925</v>
      </c>
      <c r="AR1178" s="17">
        <v>0.134798988819812</v>
      </c>
      <c r="AS1178" s="17"/>
      <c r="AT1178" s="17">
        <v>0.22134413709769499</v>
      </c>
      <c r="AU1178" s="17" t="s">
        <v>74</v>
      </c>
      <c r="AV1178" s="17"/>
      <c r="AW1178" s="17">
        <v>0.25182807741414498</v>
      </c>
      <c r="AX1178" s="17">
        <v>0.15633429529284901</v>
      </c>
    </row>
    <row r="1179" spans="2:50" x14ac:dyDescent="0.35">
      <c r="B1179" t="s">
        <v>457</v>
      </c>
      <c r="C1179" s="17">
        <v>0.110012125700758</v>
      </c>
      <c r="D1179" s="17">
        <v>0.103970687435465</v>
      </c>
      <c r="E1179" s="17">
        <v>0.115730749313339</v>
      </c>
      <c r="F1179" s="17"/>
      <c r="G1179" s="17">
        <v>0</v>
      </c>
      <c r="H1179" s="17">
        <v>0.103318876316842</v>
      </c>
      <c r="I1179" s="17">
        <v>0.118881892520839</v>
      </c>
      <c r="J1179" s="17">
        <v>0.12909032565808301</v>
      </c>
      <c r="K1179" s="17">
        <v>6.4589484410521994E-2</v>
      </c>
      <c r="L1179" s="17">
        <v>0.15849249120567099</v>
      </c>
      <c r="M1179" s="17"/>
      <c r="N1179" s="17">
        <v>0.16631648631367299</v>
      </c>
      <c r="O1179" s="17">
        <v>8.82422681035131E-2</v>
      </c>
      <c r="P1179" s="17">
        <v>6.1960400984500702E-2</v>
      </c>
      <c r="Q1179" s="17">
        <v>7.4510571352282298E-2</v>
      </c>
      <c r="R1179" s="17"/>
      <c r="S1179" s="17">
        <v>4.6590589954872197E-2</v>
      </c>
      <c r="T1179" s="17">
        <v>0.141073698486961</v>
      </c>
      <c r="U1179" s="17">
        <v>0.120984878468646</v>
      </c>
      <c r="V1179" s="17">
        <v>9.7020614072997294E-2</v>
      </c>
      <c r="W1179" s="17">
        <v>0.120029674986043</v>
      </c>
      <c r="X1179" s="17">
        <v>0.121400779577296</v>
      </c>
      <c r="Y1179" s="17">
        <v>9.22687559418916E-2</v>
      </c>
      <c r="Z1179" s="17">
        <v>0.13262712798391299</v>
      </c>
      <c r="AA1179" s="17">
        <v>0.11448818211683</v>
      </c>
      <c r="AB1179" s="17" t="s">
        <v>74</v>
      </c>
      <c r="AC1179" s="17" t="s">
        <v>74</v>
      </c>
      <c r="AD1179" s="17" t="s">
        <v>74</v>
      </c>
      <c r="AE1179" s="17"/>
      <c r="AF1179" s="17">
        <v>8.1364128085225196E-2</v>
      </c>
      <c r="AG1179" s="17">
        <v>0.12717784797891099</v>
      </c>
      <c r="AH1179" s="17">
        <v>0.16181557675173999</v>
      </c>
      <c r="AI1179" s="17"/>
      <c r="AJ1179" s="17">
        <v>0.118686849744865</v>
      </c>
      <c r="AK1179" s="17">
        <v>8.2282095926510701E-2</v>
      </c>
      <c r="AL1179" s="17">
        <v>0.16900491908638701</v>
      </c>
      <c r="AM1179" s="17">
        <v>0.114081825849768</v>
      </c>
      <c r="AN1179" s="17">
        <v>0.12717553279143201</v>
      </c>
      <c r="AO1179" s="17"/>
      <c r="AP1179" s="17">
        <v>8.7960626842632603E-2</v>
      </c>
      <c r="AQ1179" s="17">
        <v>0.103073036858541</v>
      </c>
      <c r="AR1179" s="17">
        <v>0.26369246312213201</v>
      </c>
      <c r="AS1179" s="17"/>
      <c r="AT1179" s="17">
        <v>0.110012125700758</v>
      </c>
      <c r="AU1179" s="17" t="s">
        <v>74</v>
      </c>
      <c r="AV1179" s="17"/>
      <c r="AW1179" s="17">
        <v>0.100147009347629</v>
      </c>
      <c r="AX1179" s="17">
        <v>0.131050405097903</v>
      </c>
    </row>
    <row r="1180" spans="2:50" x14ac:dyDescent="0.35">
      <c r="B1180" t="s">
        <v>70</v>
      </c>
      <c r="C1180" s="17">
        <v>0.108216978570415</v>
      </c>
      <c r="D1180" s="17">
        <v>0.135616889331759</v>
      </c>
      <c r="E1180" s="17">
        <v>8.2281138496936301E-2</v>
      </c>
      <c r="F1180" s="17"/>
      <c r="G1180" s="17">
        <v>0</v>
      </c>
      <c r="H1180" s="17">
        <v>0.104989311041502</v>
      </c>
      <c r="I1180" s="17">
        <v>9.0045559600793496E-2</v>
      </c>
      <c r="J1180" s="17">
        <v>6.6463306252939003E-2</v>
      </c>
      <c r="K1180" s="17">
        <v>0.24882770225908099</v>
      </c>
      <c r="L1180" s="17">
        <v>0.146382387938158</v>
      </c>
      <c r="M1180" s="17"/>
      <c r="N1180" s="17">
        <v>5.2570110800831099E-2</v>
      </c>
      <c r="O1180" s="17">
        <v>0.156355139211624</v>
      </c>
      <c r="P1180" s="17">
        <v>0.114334712747014</v>
      </c>
      <c r="Q1180" s="17">
        <v>0.149715072135297</v>
      </c>
      <c r="R1180" s="17"/>
      <c r="S1180" s="17">
        <v>0.11441619956554</v>
      </c>
      <c r="T1180" s="17">
        <v>0.13420195318379199</v>
      </c>
      <c r="U1180" s="17">
        <v>9.2624235190753496E-2</v>
      </c>
      <c r="V1180" s="17">
        <v>8.3799958660486895E-2</v>
      </c>
      <c r="W1180" s="17">
        <v>3.3991336918884202E-2</v>
      </c>
      <c r="X1180" s="17">
        <v>0.17239535370898099</v>
      </c>
      <c r="Y1180" s="17">
        <v>4.5864360445375299E-2</v>
      </c>
      <c r="Z1180" s="17">
        <v>3.7279415060168401E-2</v>
      </c>
      <c r="AA1180" s="17">
        <v>9.4525379521498795E-2</v>
      </c>
      <c r="AB1180" s="17" t="s">
        <v>74</v>
      </c>
      <c r="AC1180" s="17" t="s">
        <v>74</v>
      </c>
      <c r="AD1180" s="17" t="s">
        <v>74</v>
      </c>
      <c r="AE1180" s="17"/>
      <c r="AF1180" s="17">
        <v>0.147843434896133</v>
      </c>
      <c r="AG1180" s="17">
        <v>7.0945936726967196E-2</v>
      </c>
      <c r="AH1180" s="17">
        <v>7.7679766961472302E-2</v>
      </c>
      <c r="AI1180" s="17"/>
      <c r="AJ1180" s="17">
        <v>9.8532999863904E-2</v>
      </c>
      <c r="AK1180" s="17">
        <v>9.0322873754612606E-2</v>
      </c>
      <c r="AL1180" s="17">
        <v>0.12588579965362101</v>
      </c>
      <c r="AM1180" s="17">
        <v>0</v>
      </c>
      <c r="AN1180" s="17">
        <v>9.1292073702350707E-2</v>
      </c>
      <c r="AO1180" s="17"/>
      <c r="AP1180" s="17">
        <v>0.103579550356637</v>
      </c>
      <c r="AQ1180" s="17">
        <v>8.6285916031001705E-2</v>
      </c>
      <c r="AR1180" s="17">
        <v>8.9224216024754194E-2</v>
      </c>
      <c r="AS1180" s="17"/>
      <c r="AT1180" s="17">
        <v>0.108216978570415</v>
      </c>
      <c r="AU1180" s="17" t="s">
        <v>74</v>
      </c>
      <c r="AV1180" s="17"/>
      <c r="AW1180" s="17">
        <v>0.12968168326622301</v>
      </c>
      <c r="AX1180" s="17">
        <v>6.2441496720738003E-2</v>
      </c>
    </row>
    <row r="1181" spans="2:50" x14ac:dyDescent="0.35">
      <c r="B1181" t="s">
        <v>458</v>
      </c>
      <c r="C1181" s="17">
        <v>0.560426758631132</v>
      </c>
      <c r="D1181" s="17">
        <v>0.560035757084963</v>
      </c>
      <c r="E1181" s="17">
        <v>0.56079686763105796</v>
      </c>
      <c r="F1181" s="17"/>
      <c r="G1181" s="17">
        <v>1</v>
      </c>
      <c r="H1181" s="17">
        <v>0.60797299244597702</v>
      </c>
      <c r="I1181" s="17">
        <v>0.59243533956289296</v>
      </c>
      <c r="J1181" s="17">
        <v>0.52200701926822002</v>
      </c>
      <c r="K1181" s="17">
        <v>0.48225358092338</v>
      </c>
      <c r="L1181" s="17">
        <v>0.38904326338682899</v>
      </c>
      <c r="M1181" s="17"/>
      <c r="N1181" s="17">
        <v>0.55679525325170998</v>
      </c>
      <c r="O1181" s="17">
        <v>0.54912474709798198</v>
      </c>
      <c r="P1181" s="17">
        <v>0.61040144815738095</v>
      </c>
      <c r="Q1181" s="17">
        <v>0.53612313371098497</v>
      </c>
      <c r="R1181" s="17"/>
      <c r="S1181" s="17">
        <v>0.610083594363381</v>
      </c>
      <c r="T1181" s="17">
        <v>0.58437331711363505</v>
      </c>
      <c r="U1181" s="17">
        <v>0.492688584382036</v>
      </c>
      <c r="V1181" s="17">
        <v>0.41137364104796098</v>
      </c>
      <c r="W1181" s="17">
        <v>0.61279065350450901</v>
      </c>
      <c r="X1181" s="17">
        <v>0.53511535195058402</v>
      </c>
      <c r="Y1181" s="17">
        <v>0.60638370326198598</v>
      </c>
      <c r="Z1181" s="17">
        <v>0.48541092009049203</v>
      </c>
      <c r="AA1181" s="17">
        <v>0.64452301540839096</v>
      </c>
      <c r="AB1181" s="17" t="s">
        <v>74</v>
      </c>
      <c r="AC1181" s="17" t="s">
        <v>74</v>
      </c>
      <c r="AD1181" s="17" t="s">
        <v>74</v>
      </c>
      <c r="AE1181" s="17"/>
      <c r="AF1181" s="17">
        <v>0.59222616882039103</v>
      </c>
      <c r="AG1181" s="17">
        <v>0.54272181036719602</v>
      </c>
      <c r="AH1181" s="17">
        <v>0.49472116921683601</v>
      </c>
      <c r="AI1181" s="17"/>
      <c r="AJ1181" s="17">
        <v>0.58565352664024595</v>
      </c>
      <c r="AK1181" s="17">
        <v>0.58382447924203795</v>
      </c>
      <c r="AL1181" s="17">
        <v>0.49229368671799401</v>
      </c>
      <c r="AM1181" s="17">
        <v>0.66808262133434804</v>
      </c>
      <c r="AN1181" s="17">
        <v>0.51529159580632</v>
      </c>
      <c r="AO1181" s="17"/>
      <c r="AP1181" s="17">
        <v>0.65989136079227295</v>
      </c>
      <c r="AQ1181" s="17">
        <v>0.56639199961353204</v>
      </c>
      <c r="AR1181" s="17">
        <v>0.51228433203330204</v>
      </c>
      <c r="AS1181" s="17"/>
      <c r="AT1181" s="17">
        <v>0.560426758631132</v>
      </c>
      <c r="AU1181" s="17" t="s">
        <v>74</v>
      </c>
      <c r="AV1181" s="17"/>
      <c r="AW1181" s="17">
        <v>0.51834322997200399</v>
      </c>
      <c r="AX1181" s="17">
        <v>0.65017380288851001</v>
      </c>
    </row>
    <row r="1182" spans="2:50" x14ac:dyDescent="0.35">
      <c r="B1182" t="s">
        <v>100</v>
      </c>
      <c r="C1182" s="17">
        <v>-0.45220978006071699</v>
      </c>
      <c r="D1182" s="17">
        <v>-0.42441886775320298</v>
      </c>
      <c r="E1182" s="17">
        <v>-0.47851572913412199</v>
      </c>
      <c r="F1182" s="17"/>
      <c r="G1182" s="17">
        <v>-1</v>
      </c>
      <c r="H1182" s="17">
        <v>-0.50298368140447502</v>
      </c>
      <c r="I1182" s="17">
        <v>-0.50238977996209999</v>
      </c>
      <c r="J1182" s="17">
        <v>-0.45554371301528102</v>
      </c>
      <c r="K1182" s="17">
        <v>-0.23342587866429901</v>
      </c>
      <c r="L1182" s="17">
        <v>-0.24266087544867099</v>
      </c>
      <c r="M1182" s="17"/>
      <c r="N1182" s="17">
        <v>-0.50422514245087902</v>
      </c>
      <c r="O1182" s="17">
        <v>-0.39276960788635801</v>
      </c>
      <c r="P1182" s="17">
        <v>-0.496066735410368</v>
      </c>
      <c r="Q1182" s="17">
        <v>-0.38640806157568802</v>
      </c>
      <c r="R1182" s="17"/>
      <c r="S1182" s="17">
        <v>-0.495667394797842</v>
      </c>
      <c r="T1182" s="17">
        <v>-0.45017136392984403</v>
      </c>
      <c r="U1182" s="17">
        <v>-0.40006434919128298</v>
      </c>
      <c r="V1182" s="17">
        <v>-0.32757368238747497</v>
      </c>
      <c r="W1182" s="17">
        <v>-0.578799316585625</v>
      </c>
      <c r="X1182" s="17">
        <v>-0.362719998241602</v>
      </c>
      <c r="Y1182" s="17">
        <v>-0.56051934281661098</v>
      </c>
      <c r="Z1182" s="17">
        <v>-0.44813150503032301</v>
      </c>
      <c r="AA1182" s="17">
        <v>-0.54999763588689199</v>
      </c>
      <c r="AB1182" s="17" t="s">
        <v>74</v>
      </c>
      <c r="AC1182" s="17" t="s">
        <v>74</v>
      </c>
      <c r="AD1182" s="17" t="s">
        <v>74</v>
      </c>
      <c r="AE1182" s="17"/>
      <c r="AF1182" s="17">
        <v>-0.44438273392425798</v>
      </c>
      <c r="AG1182" s="17">
        <v>-0.47177587364022799</v>
      </c>
      <c r="AH1182" s="17">
        <v>-0.41704140225536301</v>
      </c>
      <c r="AI1182" s="17"/>
      <c r="AJ1182" s="17">
        <v>-0.48712052677634199</v>
      </c>
      <c r="AK1182" s="17">
        <v>-0.493501605487426</v>
      </c>
      <c r="AL1182" s="17">
        <v>-0.36640788706437299</v>
      </c>
      <c r="AM1182" s="17">
        <v>-0.66808262133434804</v>
      </c>
      <c r="AN1182" s="17">
        <v>-0.42399952210397002</v>
      </c>
      <c r="AO1182" s="17"/>
      <c r="AP1182" s="17">
        <v>-0.55631181043563604</v>
      </c>
      <c r="AQ1182" s="17">
        <v>-0.48010608358253098</v>
      </c>
      <c r="AR1182" s="17">
        <v>-0.42306011600854798</v>
      </c>
      <c r="AS1182" s="17"/>
      <c r="AT1182" s="17">
        <v>-0.45220978006071699</v>
      </c>
      <c r="AU1182" s="17" t="s">
        <v>74</v>
      </c>
      <c r="AV1182" s="17"/>
      <c r="AW1182" s="17">
        <v>-0.38866154670578001</v>
      </c>
      <c r="AX1182" s="17">
        <v>-0.58773230616777195</v>
      </c>
    </row>
    <row r="1183" spans="2:50" x14ac:dyDescent="0.35">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row>
    <row r="1184" spans="2:50" x14ac:dyDescent="0.35">
      <c r="B1184" s="6" t="s">
        <v>462</v>
      </c>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row>
    <row r="1185" spans="2:50" x14ac:dyDescent="0.35">
      <c r="B1185" s="24" t="s">
        <v>632</v>
      </c>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row>
    <row r="1186" spans="2:50" x14ac:dyDescent="0.35">
      <c r="B1186" t="s">
        <v>460</v>
      </c>
      <c r="C1186" s="17">
        <v>0.48429735797430601</v>
      </c>
      <c r="D1186" s="17">
        <v>0.53617927057426296</v>
      </c>
      <c r="E1186" s="17">
        <v>0.43518767292390698</v>
      </c>
      <c r="F1186" s="17"/>
      <c r="G1186" s="17">
        <v>0.75756530402773403</v>
      </c>
      <c r="H1186" s="17">
        <v>0.53135463229937896</v>
      </c>
      <c r="I1186" s="17">
        <v>0.553855510045554</v>
      </c>
      <c r="J1186" s="17">
        <v>0.42935943372834601</v>
      </c>
      <c r="K1186" s="17">
        <v>0.36543278985636202</v>
      </c>
      <c r="L1186" s="17">
        <v>0.39820100550955601</v>
      </c>
      <c r="M1186" s="17"/>
      <c r="N1186" s="17">
        <v>0.59867670273967699</v>
      </c>
      <c r="O1186" s="17">
        <v>0.422716657553935</v>
      </c>
      <c r="P1186" s="17">
        <v>0.404150890678801</v>
      </c>
      <c r="Q1186" s="17">
        <v>0.41624302918012102</v>
      </c>
      <c r="R1186" s="17"/>
      <c r="S1186" s="17">
        <v>0.53989270208190698</v>
      </c>
      <c r="T1186" s="17">
        <v>0.46149806903854301</v>
      </c>
      <c r="U1186" s="17">
        <v>0.46278143378139303</v>
      </c>
      <c r="V1186" s="17">
        <v>0.29965055147692399</v>
      </c>
      <c r="W1186" s="17">
        <v>0.30469061155302302</v>
      </c>
      <c r="X1186" s="17">
        <v>0.62016666191884495</v>
      </c>
      <c r="Y1186" s="17">
        <v>0.50837438087682396</v>
      </c>
      <c r="Z1186" s="17">
        <v>0.357492063450705</v>
      </c>
      <c r="AA1186" s="17">
        <v>0.46128729207272501</v>
      </c>
      <c r="AB1186" s="17" t="s">
        <v>74</v>
      </c>
      <c r="AC1186" s="17" t="s">
        <v>74</v>
      </c>
      <c r="AD1186" s="17" t="s">
        <v>74</v>
      </c>
      <c r="AE1186" s="17"/>
      <c r="AF1186" s="17">
        <v>0.42959632308138201</v>
      </c>
      <c r="AG1186" s="17">
        <v>0.55595721788744001</v>
      </c>
      <c r="AH1186" s="17">
        <v>0.40087115014015601</v>
      </c>
      <c r="AI1186" s="17"/>
      <c r="AJ1186" s="17">
        <v>0.464902884065996</v>
      </c>
      <c r="AK1186" s="17">
        <v>0.56817510175727104</v>
      </c>
      <c r="AL1186" s="17">
        <v>0.51549830007978603</v>
      </c>
      <c r="AM1186" s="17">
        <v>0.28063342982738998</v>
      </c>
      <c r="AN1186" s="17">
        <v>0.458431622219029</v>
      </c>
      <c r="AO1186" s="17"/>
      <c r="AP1186" s="17">
        <v>0.52278434637187998</v>
      </c>
      <c r="AQ1186" s="17">
        <v>0.52900157491966404</v>
      </c>
      <c r="AR1186" s="17">
        <v>0.46486568600533001</v>
      </c>
      <c r="AS1186" s="17"/>
      <c r="AT1186" s="17">
        <v>0.48429735797430601</v>
      </c>
      <c r="AU1186" s="17" t="s">
        <v>74</v>
      </c>
      <c r="AV1186" s="17"/>
      <c r="AW1186" s="17">
        <v>0.49212545172515698</v>
      </c>
      <c r="AX1186" s="17">
        <v>0.46760321899183099</v>
      </c>
    </row>
    <row r="1187" spans="2:50" x14ac:dyDescent="0.35">
      <c r="B1187" t="s">
        <v>461</v>
      </c>
      <c r="C1187" s="17">
        <v>0.43092036002568301</v>
      </c>
      <c r="D1187" s="17">
        <v>0.39518735014849699</v>
      </c>
      <c r="E1187" s="17">
        <v>0.464744033306626</v>
      </c>
      <c r="F1187" s="17"/>
      <c r="G1187" s="17">
        <v>0.242434695972266</v>
      </c>
      <c r="H1187" s="17">
        <v>0.38183794497670298</v>
      </c>
      <c r="I1187" s="17">
        <v>0.38717977840225898</v>
      </c>
      <c r="J1187" s="17">
        <v>0.46821590370569899</v>
      </c>
      <c r="K1187" s="17">
        <v>0.523306664245756</v>
      </c>
      <c r="L1187" s="17">
        <v>0.50019633763182703</v>
      </c>
      <c r="M1187" s="17"/>
      <c r="N1187" s="17">
        <v>0.33958769606387501</v>
      </c>
      <c r="O1187" s="17">
        <v>0.49482655480055598</v>
      </c>
      <c r="P1187" s="17">
        <v>0.499370502381424</v>
      </c>
      <c r="Q1187" s="17">
        <v>0.465085828639552</v>
      </c>
      <c r="R1187" s="17"/>
      <c r="S1187" s="17">
        <v>0.41992622737062801</v>
      </c>
      <c r="T1187" s="17">
        <v>0.388712619955769</v>
      </c>
      <c r="U1187" s="17">
        <v>0.38817896429231202</v>
      </c>
      <c r="V1187" s="17">
        <v>0.61299314178025499</v>
      </c>
      <c r="W1187" s="17">
        <v>0.65463472198242401</v>
      </c>
      <c r="X1187" s="17">
        <v>0.33110340267011201</v>
      </c>
      <c r="Y1187" s="17">
        <v>0.39387731906287898</v>
      </c>
      <c r="Z1187" s="17">
        <v>0.60410688823260095</v>
      </c>
      <c r="AA1187" s="17">
        <v>0.43623744472499698</v>
      </c>
      <c r="AB1187" s="17" t="s">
        <v>74</v>
      </c>
      <c r="AC1187" s="17" t="s">
        <v>74</v>
      </c>
      <c r="AD1187" s="17" t="s">
        <v>74</v>
      </c>
      <c r="AE1187" s="17"/>
      <c r="AF1187" s="17">
        <v>0.47776912971652702</v>
      </c>
      <c r="AG1187" s="17">
        <v>0.38661421336716101</v>
      </c>
      <c r="AH1187" s="17">
        <v>0.50842499637827898</v>
      </c>
      <c r="AI1187" s="17"/>
      <c r="AJ1187" s="17">
        <v>0.44889315490051201</v>
      </c>
      <c r="AK1187" s="17">
        <v>0.34892799115391898</v>
      </c>
      <c r="AL1187" s="17">
        <v>0.44863066307868799</v>
      </c>
      <c r="AM1187" s="17">
        <v>0.71936657017260996</v>
      </c>
      <c r="AN1187" s="17">
        <v>0.52281644043174802</v>
      </c>
      <c r="AO1187" s="17"/>
      <c r="AP1187" s="17">
        <v>0.40327027773622398</v>
      </c>
      <c r="AQ1187" s="17">
        <v>0.39160977818508302</v>
      </c>
      <c r="AR1187" s="17">
        <v>0.53513431399467004</v>
      </c>
      <c r="AS1187" s="17"/>
      <c r="AT1187" s="17">
        <v>0.43092036002568301</v>
      </c>
      <c r="AU1187" s="17" t="s">
        <v>74</v>
      </c>
      <c r="AV1187" s="17"/>
      <c r="AW1187" s="17">
        <v>0.44314027959064101</v>
      </c>
      <c r="AX1187" s="17">
        <v>0.40486024346794203</v>
      </c>
    </row>
    <row r="1188" spans="2:50" x14ac:dyDescent="0.35">
      <c r="B1188" t="s">
        <v>70</v>
      </c>
      <c r="C1188" s="17">
        <v>8.47822820000112E-2</v>
      </c>
      <c r="D1188" s="17">
        <v>6.8633379277239698E-2</v>
      </c>
      <c r="E1188" s="17">
        <v>0.10006829376946701</v>
      </c>
      <c r="F1188" s="17"/>
      <c r="G1188" s="17">
        <v>0</v>
      </c>
      <c r="H1188" s="17">
        <v>8.6807422723917699E-2</v>
      </c>
      <c r="I1188" s="17">
        <v>5.8964711552187E-2</v>
      </c>
      <c r="J1188" s="17">
        <v>0.102424662565955</v>
      </c>
      <c r="K1188" s="17">
        <v>0.11126054589788199</v>
      </c>
      <c r="L1188" s="17">
        <v>0.101602656858618</v>
      </c>
      <c r="M1188" s="17"/>
      <c r="N1188" s="17">
        <v>6.1735601196447498E-2</v>
      </c>
      <c r="O1188" s="17">
        <v>8.2456787645509205E-2</v>
      </c>
      <c r="P1188" s="17">
        <v>9.6478606939775099E-2</v>
      </c>
      <c r="Q1188" s="17">
        <v>0.118671142180327</v>
      </c>
      <c r="R1188" s="17"/>
      <c r="S1188" s="17">
        <v>4.0181070547465302E-2</v>
      </c>
      <c r="T1188" s="17">
        <v>0.14978931100568901</v>
      </c>
      <c r="U1188" s="17">
        <v>0.14903960192629501</v>
      </c>
      <c r="V1188" s="17">
        <v>8.73563067428208E-2</v>
      </c>
      <c r="W1188" s="17">
        <v>4.0674666464552603E-2</v>
      </c>
      <c r="X1188" s="17">
        <v>4.8729935411043E-2</v>
      </c>
      <c r="Y1188" s="17">
        <v>9.7748300060296694E-2</v>
      </c>
      <c r="Z1188" s="17">
        <v>3.84010483166949E-2</v>
      </c>
      <c r="AA1188" s="17">
        <v>0.102475263202277</v>
      </c>
      <c r="AB1188" s="17" t="s">
        <v>74</v>
      </c>
      <c r="AC1188" s="17" t="s">
        <v>74</v>
      </c>
      <c r="AD1188" s="17" t="s">
        <v>74</v>
      </c>
      <c r="AE1188" s="17"/>
      <c r="AF1188" s="17">
        <v>9.26345472020913E-2</v>
      </c>
      <c r="AG1188" s="17">
        <v>5.74285687453992E-2</v>
      </c>
      <c r="AH1188" s="17">
        <v>9.07038534815654E-2</v>
      </c>
      <c r="AI1188" s="17"/>
      <c r="AJ1188" s="17">
        <v>8.6203961033491205E-2</v>
      </c>
      <c r="AK1188" s="17">
        <v>8.2896907088810395E-2</v>
      </c>
      <c r="AL1188" s="17">
        <v>3.5871036841525698E-2</v>
      </c>
      <c r="AM1188" s="17">
        <v>0</v>
      </c>
      <c r="AN1188" s="17">
        <v>1.87519373492234E-2</v>
      </c>
      <c r="AO1188" s="17"/>
      <c r="AP1188" s="17">
        <v>7.3945375891895607E-2</v>
      </c>
      <c r="AQ1188" s="17">
        <v>7.9388646895253198E-2</v>
      </c>
      <c r="AR1188" s="17">
        <v>0</v>
      </c>
      <c r="AS1188" s="17"/>
      <c r="AT1188" s="17">
        <v>8.47822820000112E-2</v>
      </c>
      <c r="AU1188" s="17" t="s">
        <v>74</v>
      </c>
      <c r="AV1188" s="17"/>
      <c r="AW1188" s="17">
        <v>6.4734268684202706E-2</v>
      </c>
      <c r="AX1188" s="17">
        <v>0.12753653754022701</v>
      </c>
    </row>
    <row r="1189" spans="2:50" x14ac:dyDescent="0.35">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row>
    <row r="1190" spans="2:50" x14ac:dyDescent="0.35">
      <c r="B1190" s="6" t="s">
        <v>468</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row>
    <row r="1191" spans="2:50" x14ac:dyDescent="0.35">
      <c r="B1191" s="24" t="s">
        <v>76</v>
      </c>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row>
    <row r="1192" spans="2:50" x14ac:dyDescent="0.35">
      <c r="B1192" t="s">
        <v>463</v>
      </c>
      <c r="C1192" s="17">
        <v>0.321573926270524</v>
      </c>
      <c r="D1192" s="17">
        <v>0.34347646681452398</v>
      </c>
      <c r="E1192" s="17">
        <v>0.30234649211143799</v>
      </c>
      <c r="F1192" s="17"/>
      <c r="G1192" s="17">
        <v>0.28026046508847602</v>
      </c>
      <c r="H1192" s="17">
        <v>0.25059920195041802</v>
      </c>
      <c r="I1192" s="17">
        <v>0.32157280775434599</v>
      </c>
      <c r="J1192" s="17">
        <v>0.29301614579298702</v>
      </c>
      <c r="K1192" s="17">
        <v>0.282288485147838</v>
      </c>
      <c r="L1192" s="17">
        <v>0.43901752465024202</v>
      </c>
      <c r="M1192" s="17"/>
      <c r="N1192" s="17">
        <v>0.28121695639565703</v>
      </c>
      <c r="O1192" s="17">
        <v>0.35059257807581601</v>
      </c>
      <c r="P1192" s="17">
        <v>0.29984245157069001</v>
      </c>
      <c r="Q1192" s="17">
        <v>0.35349617917734499</v>
      </c>
      <c r="R1192" s="17"/>
      <c r="S1192" s="17">
        <v>0.289488584228622</v>
      </c>
      <c r="T1192" s="17">
        <v>0.37386317543928999</v>
      </c>
      <c r="U1192" s="17">
        <v>0.31541907070506298</v>
      </c>
      <c r="V1192" s="17">
        <v>0.349198969333119</v>
      </c>
      <c r="W1192" s="17">
        <v>0.322258464418544</v>
      </c>
      <c r="X1192" s="17">
        <v>0.23621105825581101</v>
      </c>
      <c r="Y1192" s="17">
        <v>0.32574017620273699</v>
      </c>
      <c r="Z1192" s="17">
        <v>0.34844046113390198</v>
      </c>
      <c r="AA1192" s="17">
        <v>0.33159440311452898</v>
      </c>
      <c r="AB1192" s="17" t="s">
        <v>74</v>
      </c>
      <c r="AC1192" s="17" t="s">
        <v>74</v>
      </c>
      <c r="AD1192" s="17" t="s">
        <v>74</v>
      </c>
      <c r="AE1192" s="17"/>
      <c r="AF1192" s="17">
        <v>0.38664573934987101</v>
      </c>
      <c r="AG1192" s="17">
        <v>0.26311851996992502</v>
      </c>
      <c r="AH1192" s="17">
        <v>0.29944964474775598</v>
      </c>
      <c r="AI1192" s="17"/>
      <c r="AJ1192" s="17">
        <v>0.370153797912051</v>
      </c>
      <c r="AK1192" s="17">
        <v>0.24654315136993701</v>
      </c>
      <c r="AL1192" s="17">
        <v>0.24167671911362401</v>
      </c>
      <c r="AM1192" s="17">
        <v>0.58699355353321803</v>
      </c>
      <c r="AN1192" s="17">
        <v>0.32835678382956501</v>
      </c>
      <c r="AO1192" s="17"/>
      <c r="AP1192" s="17">
        <v>0.35768659494954802</v>
      </c>
      <c r="AQ1192" s="17">
        <v>0.25638082122809702</v>
      </c>
      <c r="AR1192" s="17">
        <v>0.277346312422171</v>
      </c>
      <c r="AS1192" s="17"/>
      <c r="AT1192" s="17">
        <v>0.30729715772357002</v>
      </c>
      <c r="AU1192" s="17">
        <v>0.34802910560563499</v>
      </c>
      <c r="AV1192" s="17"/>
      <c r="AW1192" s="17">
        <v>0.28252526825171698</v>
      </c>
      <c r="AX1192" s="17">
        <v>0.33395453241512901</v>
      </c>
    </row>
    <row r="1193" spans="2:50" x14ac:dyDescent="0.35">
      <c r="B1193" t="s">
        <v>464</v>
      </c>
      <c r="C1193" s="17">
        <v>9.0449211505796406E-2</v>
      </c>
      <c r="D1193" s="17">
        <v>9.3310813361567796E-2</v>
      </c>
      <c r="E1193" s="17">
        <v>8.81228803907457E-2</v>
      </c>
      <c r="F1193" s="17"/>
      <c r="G1193" s="17">
        <v>0.139059827353127</v>
      </c>
      <c r="H1193" s="17">
        <v>0.13056805255376799</v>
      </c>
      <c r="I1193" s="17">
        <v>8.7734847222526099E-2</v>
      </c>
      <c r="J1193" s="17">
        <v>9.0495937029571399E-2</v>
      </c>
      <c r="K1193" s="17">
        <v>7.72222831947285E-2</v>
      </c>
      <c r="L1193" s="17">
        <v>5.04122388695597E-2</v>
      </c>
      <c r="M1193" s="17"/>
      <c r="N1193" s="17">
        <v>8.3926913458707106E-2</v>
      </c>
      <c r="O1193" s="17">
        <v>8.9647894513027598E-2</v>
      </c>
      <c r="P1193" s="17">
        <v>0.104835650066991</v>
      </c>
      <c r="Q1193" s="17">
        <v>8.6753303642174401E-2</v>
      </c>
      <c r="R1193" s="17"/>
      <c r="S1193" s="17">
        <v>9.2333450787856597E-2</v>
      </c>
      <c r="T1193" s="17">
        <v>8.2831240332634698E-2</v>
      </c>
      <c r="U1193" s="17">
        <v>0.106584484670321</v>
      </c>
      <c r="V1193" s="17">
        <v>5.2824039867009398E-2</v>
      </c>
      <c r="W1193" s="17">
        <v>7.9416554534643094E-2</v>
      </c>
      <c r="X1193" s="17">
        <v>0.101910881649216</v>
      </c>
      <c r="Y1193" s="17">
        <v>0.10627188947510099</v>
      </c>
      <c r="Z1193" s="17">
        <v>2.3466814051720498E-2</v>
      </c>
      <c r="AA1193" s="17">
        <v>0.128071678293428</v>
      </c>
      <c r="AB1193" s="17" t="s">
        <v>74</v>
      </c>
      <c r="AC1193" s="17" t="s">
        <v>74</v>
      </c>
      <c r="AD1193" s="17" t="s">
        <v>74</v>
      </c>
      <c r="AE1193" s="17"/>
      <c r="AF1193" s="17">
        <v>9.9508735733213005E-2</v>
      </c>
      <c r="AG1193" s="17">
        <v>7.7777775502492805E-2</v>
      </c>
      <c r="AH1193" s="17">
        <v>0.10829840689115799</v>
      </c>
      <c r="AI1193" s="17"/>
      <c r="AJ1193" s="17">
        <v>8.6870069908628306E-2</v>
      </c>
      <c r="AK1193" s="17">
        <v>0.112146062877348</v>
      </c>
      <c r="AL1193" s="17">
        <v>3.8249430983189503E-2</v>
      </c>
      <c r="AM1193" s="17">
        <v>0.134647778940791</v>
      </c>
      <c r="AN1193" s="17">
        <v>7.6778246746287401E-2</v>
      </c>
      <c r="AO1193" s="17"/>
      <c r="AP1193" s="17">
        <v>0.103810444367887</v>
      </c>
      <c r="AQ1193" s="17">
        <v>0.10483320841165</v>
      </c>
      <c r="AR1193" s="17">
        <v>4.6596190418231702E-2</v>
      </c>
      <c r="AS1193" s="17"/>
      <c r="AT1193" s="17">
        <v>8.0606429146948794E-2</v>
      </c>
      <c r="AU1193" s="17">
        <v>0.11152159850441901</v>
      </c>
      <c r="AV1193" s="17"/>
      <c r="AW1193" s="17">
        <v>8.1753269632130005E-2</v>
      </c>
      <c r="AX1193" s="17">
        <v>9.3206310900669095E-2</v>
      </c>
    </row>
    <row r="1194" spans="2:50" x14ac:dyDescent="0.35">
      <c r="B1194" t="s">
        <v>465</v>
      </c>
      <c r="C1194" s="17">
        <v>0.12720302546426401</v>
      </c>
      <c r="D1194" s="17">
        <v>0.14333163100920901</v>
      </c>
      <c r="E1194" s="17">
        <v>0.11262397413562</v>
      </c>
      <c r="F1194" s="17"/>
      <c r="G1194" s="17">
        <v>0.16482192838123999</v>
      </c>
      <c r="H1194" s="17">
        <v>0.11767130579406999</v>
      </c>
      <c r="I1194" s="17">
        <v>0.12241225938945</v>
      </c>
      <c r="J1194" s="17">
        <v>0.12860553679881101</v>
      </c>
      <c r="K1194" s="17">
        <v>0.12554568921355899</v>
      </c>
      <c r="L1194" s="17">
        <v>0.12073994641451601</v>
      </c>
      <c r="M1194" s="17"/>
      <c r="N1194" s="17">
        <v>0.165802109146339</v>
      </c>
      <c r="O1194" s="17">
        <v>0.12571499205026601</v>
      </c>
      <c r="P1194" s="17">
        <v>9.5528084792796897E-2</v>
      </c>
      <c r="Q1194" s="17">
        <v>0.116527612797589</v>
      </c>
      <c r="R1194" s="17"/>
      <c r="S1194" s="17">
        <v>0.15824163557172199</v>
      </c>
      <c r="T1194" s="17">
        <v>0.157031928949281</v>
      </c>
      <c r="U1194" s="17">
        <v>0.106119480141822</v>
      </c>
      <c r="V1194" s="17">
        <v>0.13295729639246301</v>
      </c>
      <c r="W1194" s="17">
        <v>0.13531029511155099</v>
      </c>
      <c r="X1194" s="17">
        <v>7.1590020165742105E-2</v>
      </c>
      <c r="Y1194" s="17">
        <v>0.159459087744134</v>
      </c>
      <c r="Z1194" s="17">
        <v>0.17469390778823499</v>
      </c>
      <c r="AA1194" s="17">
        <v>6.1589916652024998E-2</v>
      </c>
      <c r="AB1194" s="17" t="s">
        <v>74</v>
      </c>
      <c r="AC1194" s="17" t="s">
        <v>74</v>
      </c>
      <c r="AD1194" s="17" t="s">
        <v>74</v>
      </c>
      <c r="AE1194" s="17"/>
      <c r="AF1194" s="17">
        <v>0.120068098400485</v>
      </c>
      <c r="AG1194" s="17">
        <v>0.121851716318522</v>
      </c>
      <c r="AH1194" s="17">
        <v>0.150514740180312</v>
      </c>
      <c r="AI1194" s="17"/>
      <c r="AJ1194" s="17">
        <v>0.122896904715787</v>
      </c>
      <c r="AK1194" s="17">
        <v>0.135756449028517</v>
      </c>
      <c r="AL1194" s="17">
        <v>0.151335248590238</v>
      </c>
      <c r="AM1194" s="17">
        <v>8.8832646287850495E-2</v>
      </c>
      <c r="AN1194" s="17">
        <v>0.132821169270912</v>
      </c>
      <c r="AO1194" s="17"/>
      <c r="AP1194" s="17">
        <v>0.12908388899704501</v>
      </c>
      <c r="AQ1194" s="17">
        <v>0.14044843482671401</v>
      </c>
      <c r="AR1194" s="17">
        <v>0.20127487472102401</v>
      </c>
      <c r="AS1194" s="17"/>
      <c r="AT1194" s="17">
        <v>0.12915371425656499</v>
      </c>
      <c r="AU1194" s="17">
        <v>0.12376352449704001</v>
      </c>
      <c r="AV1194" s="17"/>
      <c r="AW1194" s="17">
        <v>0.128636716835833</v>
      </c>
      <c r="AX1194" s="17">
        <v>0.12674846520266</v>
      </c>
    </row>
    <row r="1195" spans="2:50" x14ac:dyDescent="0.35">
      <c r="B1195" t="s">
        <v>466</v>
      </c>
      <c r="C1195" s="17">
        <v>5.0558459830636102E-2</v>
      </c>
      <c r="D1195" s="17">
        <v>5.2878071826663098E-2</v>
      </c>
      <c r="E1195" s="17">
        <v>4.8585447583225798E-2</v>
      </c>
      <c r="F1195" s="17"/>
      <c r="G1195" s="17">
        <v>7.5927075540698205E-2</v>
      </c>
      <c r="H1195" s="17">
        <v>0.126577975019176</v>
      </c>
      <c r="I1195" s="17">
        <v>5.0107559619954702E-2</v>
      </c>
      <c r="J1195" s="17">
        <v>4.8818359567181002E-2</v>
      </c>
      <c r="K1195" s="17">
        <v>1.6872584034644499E-2</v>
      </c>
      <c r="L1195" s="17">
        <v>8.54279832556595E-3</v>
      </c>
      <c r="M1195" s="17"/>
      <c r="N1195" s="17">
        <v>2.7111295948852799E-2</v>
      </c>
      <c r="O1195" s="17">
        <v>6.1778382926322498E-2</v>
      </c>
      <c r="P1195" s="17">
        <v>6.4650403413903795E-2</v>
      </c>
      <c r="Q1195" s="17">
        <v>5.23963063845206E-2</v>
      </c>
      <c r="R1195" s="17"/>
      <c r="S1195" s="17">
        <v>6.4167111134908E-2</v>
      </c>
      <c r="T1195" s="17">
        <v>4.7492014334640502E-2</v>
      </c>
      <c r="U1195" s="17">
        <v>4.7069134824245802E-2</v>
      </c>
      <c r="V1195" s="17">
        <v>4.63926914517011E-2</v>
      </c>
      <c r="W1195" s="17">
        <v>5.7362441570356103E-2</v>
      </c>
      <c r="X1195" s="17">
        <v>5.3825978292136201E-2</v>
      </c>
      <c r="Y1195" s="17">
        <v>4.1895794893704798E-2</v>
      </c>
      <c r="Z1195" s="17">
        <v>0</v>
      </c>
      <c r="AA1195" s="17">
        <v>6.2557003972466593E-2</v>
      </c>
      <c r="AB1195" s="17" t="s">
        <v>74</v>
      </c>
      <c r="AC1195" s="17" t="s">
        <v>74</v>
      </c>
      <c r="AD1195" s="17" t="s">
        <v>74</v>
      </c>
      <c r="AE1195" s="17"/>
      <c r="AF1195" s="17">
        <v>5.3129171640384401E-2</v>
      </c>
      <c r="AG1195" s="17">
        <v>4.9571719315470601E-2</v>
      </c>
      <c r="AH1195" s="17">
        <v>5.3438909507890001E-2</v>
      </c>
      <c r="AI1195" s="17"/>
      <c r="AJ1195" s="17">
        <v>3.8002327927649703E-2</v>
      </c>
      <c r="AK1195" s="17">
        <v>7.1018654643054901E-2</v>
      </c>
      <c r="AL1195" s="17">
        <v>5.0946787106375999E-2</v>
      </c>
      <c r="AM1195" s="17">
        <v>0</v>
      </c>
      <c r="AN1195" s="17">
        <v>4.7108053604896602E-2</v>
      </c>
      <c r="AO1195" s="17"/>
      <c r="AP1195" s="17">
        <v>4.3786884957637398E-2</v>
      </c>
      <c r="AQ1195" s="17">
        <v>7.12668331724301E-2</v>
      </c>
      <c r="AR1195" s="17">
        <v>3.8066771183887099E-2</v>
      </c>
      <c r="AS1195" s="17"/>
      <c r="AT1195" s="17">
        <v>4.7996068175720698E-2</v>
      </c>
      <c r="AU1195" s="17">
        <v>5.6181397845368103E-2</v>
      </c>
      <c r="AV1195" s="17"/>
      <c r="AW1195" s="17">
        <v>5.4086632899117498E-2</v>
      </c>
      <c r="AX1195" s="17">
        <v>4.9439831857561303E-2</v>
      </c>
    </row>
    <row r="1196" spans="2:50" x14ac:dyDescent="0.35">
      <c r="B1196" t="s">
        <v>467</v>
      </c>
      <c r="C1196" s="17">
        <v>0.33178369468221203</v>
      </c>
      <c r="D1196" s="17">
        <v>0.28019580311640602</v>
      </c>
      <c r="E1196" s="17">
        <v>0.37741291253069098</v>
      </c>
      <c r="F1196" s="17"/>
      <c r="G1196" s="17">
        <v>0.26398533244996503</v>
      </c>
      <c r="H1196" s="17">
        <v>0.31883986164465</v>
      </c>
      <c r="I1196" s="17">
        <v>0.30730958905823502</v>
      </c>
      <c r="J1196" s="17">
        <v>0.37190280563781197</v>
      </c>
      <c r="K1196" s="17">
        <v>0.39170298281454602</v>
      </c>
      <c r="L1196" s="17">
        <v>0.319016598597749</v>
      </c>
      <c r="M1196" s="17"/>
      <c r="N1196" s="17">
        <v>0.35116212086339299</v>
      </c>
      <c r="O1196" s="17">
        <v>0.32150115814085001</v>
      </c>
      <c r="P1196" s="17">
        <v>0.36778931148161198</v>
      </c>
      <c r="Q1196" s="17">
        <v>0.29002400576863302</v>
      </c>
      <c r="R1196" s="17"/>
      <c r="S1196" s="17">
        <v>0.30802441343182202</v>
      </c>
      <c r="T1196" s="17">
        <v>0.28067883317711501</v>
      </c>
      <c r="U1196" s="17">
        <v>0.36111168878302402</v>
      </c>
      <c r="V1196" s="17">
        <v>0.32503958407639899</v>
      </c>
      <c r="W1196" s="17">
        <v>0.33933696003355301</v>
      </c>
      <c r="X1196" s="17">
        <v>0.43090236162807399</v>
      </c>
      <c r="Y1196" s="17">
        <v>0.30034474737802502</v>
      </c>
      <c r="Z1196" s="17">
        <v>0.417348760895912</v>
      </c>
      <c r="AA1196" s="17">
        <v>0.31365740277415699</v>
      </c>
      <c r="AB1196" s="17" t="s">
        <v>74</v>
      </c>
      <c r="AC1196" s="17" t="s">
        <v>74</v>
      </c>
      <c r="AD1196" s="17" t="s">
        <v>74</v>
      </c>
      <c r="AE1196" s="17"/>
      <c r="AF1196" s="17">
        <v>0.28645089611210001</v>
      </c>
      <c r="AG1196" s="17">
        <v>0.39907827488792702</v>
      </c>
      <c r="AH1196" s="17">
        <v>0.27556110349281798</v>
      </c>
      <c r="AI1196" s="17"/>
      <c r="AJ1196" s="17">
        <v>0.32931613699377599</v>
      </c>
      <c r="AK1196" s="17">
        <v>0.35944071599440802</v>
      </c>
      <c r="AL1196" s="17">
        <v>0.40151460156463598</v>
      </c>
      <c r="AM1196" s="17">
        <v>0.106188366268316</v>
      </c>
      <c r="AN1196" s="17">
        <v>0.29357039054925599</v>
      </c>
      <c r="AO1196" s="17"/>
      <c r="AP1196" s="17">
        <v>0.30055829773904602</v>
      </c>
      <c r="AQ1196" s="17">
        <v>0.37125532510244802</v>
      </c>
      <c r="AR1196" s="17">
        <v>0.34392257951591398</v>
      </c>
      <c r="AS1196" s="17"/>
      <c r="AT1196" s="17">
        <v>0.37117938624240299</v>
      </c>
      <c r="AU1196" s="17">
        <v>0.25096356323385</v>
      </c>
      <c r="AV1196" s="17"/>
      <c r="AW1196" s="17">
        <v>0.36348483944631998</v>
      </c>
      <c r="AX1196" s="17">
        <v>0.32173266072687101</v>
      </c>
    </row>
    <row r="1197" spans="2:50" x14ac:dyDescent="0.35">
      <c r="B1197" t="s">
        <v>178</v>
      </c>
      <c r="C1197" s="17">
        <v>9.3760385492307301E-3</v>
      </c>
      <c r="D1197" s="17">
        <v>7.9445046001517493E-3</v>
      </c>
      <c r="E1197" s="17">
        <v>1.0749299650619401E-2</v>
      </c>
      <c r="F1197" s="17"/>
      <c r="G1197" s="17">
        <v>5.6912693849593904E-3</v>
      </c>
      <c r="H1197" s="17">
        <v>0</v>
      </c>
      <c r="I1197" s="17">
        <v>1.78356421549134E-2</v>
      </c>
      <c r="J1197" s="17">
        <v>0</v>
      </c>
      <c r="K1197" s="17">
        <v>1.91337769790022E-2</v>
      </c>
      <c r="L1197" s="17">
        <v>1.1970049710871299E-2</v>
      </c>
      <c r="M1197" s="17"/>
      <c r="N1197" s="17">
        <v>1.6961220469148299E-2</v>
      </c>
      <c r="O1197" s="17">
        <v>7.7949765494527501E-3</v>
      </c>
      <c r="P1197" s="17">
        <v>4.9101199515220097E-3</v>
      </c>
      <c r="Q1197" s="17">
        <v>6.8846457213963003E-3</v>
      </c>
      <c r="R1197" s="17"/>
      <c r="S1197" s="17">
        <v>3.8069879362369898E-3</v>
      </c>
      <c r="T1197" s="17">
        <v>0</v>
      </c>
      <c r="U1197" s="17">
        <v>1.0534714810889899E-2</v>
      </c>
      <c r="V1197" s="17">
        <v>8.5982330280374407E-3</v>
      </c>
      <c r="W1197" s="17">
        <v>8.9668522432601299E-3</v>
      </c>
      <c r="X1197" s="17">
        <v>3.9911695261926498E-2</v>
      </c>
      <c r="Y1197" s="17">
        <v>9.2458754249305202E-3</v>
      </c>
      <c r="Z1197" s="17">
        <v>0</v>
      </c>
      <c r="AA1197" s="17">
        <v>6.7676429350424401E-3</v>
      </c>
      <c r="AB1197" s="17" t="s">
        <v>74</v>
      </c>
      <c r="AC1197" s="17" t="s">
        <v>74</v>
      </c>
      <c r="AD1197" s="17" t="s">
        <v>74</v>
      </c>
      <c r="AE1197" s="17"/>
      <c r="AF1197" s="17">
        <v>6.6685902926822901E-3</v>
      </c>
      <c r="AG1197" s="17">
        <v>1.5532653450488E-2</v>
      </c>
      <c r="AH1197" s="17">
        <v>0</v>
      </c>
      <c r="AI1197" s="17"/>
      <c r="AJ1197" s="17">
        <v>1.2556254519433201E-2</v>
      </c>
      <c r="AK1197" s="17">
        <v>8.5603109862185996E-3</v>
      </c>
      <c r="AL1197" s="17">
        <v>2.53463749723799E-2</v>
      </c>
      <c r="AM1197" s="17">
        <v>0</v>
      </c>
      <c r="AN1197" s="17">
        <v>0</v>
      </c>
      <c r="AO1197" s="17"/>
      <c r="AP1197" s="17">
        <v>2.1717058213441699E-2</v>
      </c>
      <c r="AQ1197" s="17">
        <v>4.0830041289138296E-3</v>
      </c>
      <c r="AR1197" s="17">
        <v>1.30368659878795E-2</v>
      </c>
      <c r="AS1197" s="17"/>
      <c r="AT1197" s="17">
        <v>8.6959047636676005E-3</v>
      </c>
      <c r="AU1197" s="17">
        <v>1.08480039585322E-2</v>
      </c>
      <c r="AV1197" s="17"/>
      <c r="AW1197" s="17">
        <v>1.2155766287888E-2</v>
      </c>
      <c r="AX1197" s="17">
        <v>8.4947095595129599E-3</v>
      </c>
    </row>
    <row r="1198" spans="2:50" x14ac:dyDescent="0.35">
      <c r="B1198" t="s">
        <v>70</v>
      </c>
      <c r="C1198" s="17">
        <v>6.9055643697337396E-2</v>
      </c>
      <c r="D1198" s="17">
        <v>7.8862709271478898E-2</v>
      </c>
      <c r="E1198" s="17">
        <v>6.0158993597659603E-2</v>
      </c>
      <c r="F1198" s="17"/>
      <c r="G1198" s="17">
        <v>7.0254101801535296E-2</v>
      </c>
      <c r="H1198" s="17">
        <v>5.5743603037918303E-2</v>
      </c>
      <c r="I1198" s="17">
        <v>9.3027294800575602E-2</v>
      </c>
      <c r="J1198" s="17">
        <v>6.7161215173638295E-2</v>
      </c>
      <c r="K1198" s="17">
        <v>8.7234198615681005E-2</v>
      </c>
      <c r="L1198" s="17">
        <v>5.0300843431495497E-2</v>
      </c>
      <c r="M1198" s="17"/>
      <c r="N1198" s="17">
        <v>7.38193837179036E-2</v>
      </c>
      <c r="O1198" s="17">
        <v>4.2970017744265197E-2</v>
      </c>
      <c r="P1198" s="17">
        <v>6.2443978722484403E-2</v>
      </c>
      <c r="Q1198" s="17">
        <v>9.3917946508341205E-2</v>
      </c>
      <c r="R1198" s="17"/>
      <c r="S1198" s="17">
        <v>8.3937816908832494E-2</v>
      </c>
      <c r="T1198" s="17">
        <v>5.8102807767038099E-2</v>
      </c>
      <c r="U1198" s="17">
        <v>5.3161426064633997E-2</v>
      </c>
      <c r="V1198" s="17">
        <v>8.4989185851271895E-2</v>
      </c>
      <c r="W1198" s="17">
        <v>5.73484320880926E-2</v>
      </c>
      <c r="X1198" s="17">
        <v>6.5648004747094105E-2</v>
      </c>
      <c r="Y1198" s="17">
        <v>5.7042428881367797E-2</v>
      </c>
      <c r="Z1198" s="17">
        <v>3.6050056130230698E-2</v>
      </c>
      <c r="AA1198" s="17">
        <v>9.5761952258352198E-2</v>
      </c>
      <c r="AB1198" s="17" t="s">
        <v>74</v>
      </c>
      <c r="AC1198" s="17" t="s">
        <v>74</v>
      </c>
      <c r="AD1198" s="17" t="s">
        <v>74</v>
      </c>
      <c r="AE1198" s="17"/>
      <c r="AF1198" s="17">
        <v>4.7528768471264103E-2</v>
      </c>
      <c r="AG1198" s="17">
        <v>7.3069340555175402E-2</v>
      </c>
      <c r="AH1198" s="17">
        <v>0.112737195180065</v>
      </c>
      <c r="AI1198" s="17"/>
      <c r="AJ1198" s="17">
        <v>4.0204508022674897E-2</v>
      </c>
      <c r="AK1198" s="17">
        <v>6.6534655100516302E-2</v>
      </c>
      <c r="AL1198" s="17">
        <v>9.0930837669556994E-2</v>
      </c>
      <c r="AM1198" s="17">
        <v>8.3337654969824607E-2</v>
      </c>
      <c r="AN1198" s="17">
        <v>0.121365355999083</v>
      </c>
      <c r="AO1198" s="17"/>
      <c r="AP1198" s="17">
        <v>4.3356830775394498E-2</v>
      </c>
      <c r="AQ1198" s="17">
        <v>5.17323731297471E-2</v>
      </c>
      <c r="AR1198" s="17">
        <v>7.9756405750893503E-2</v>
      </c>
      <c r="AS1198" s="17"/>
      <c r="AT1198" s="17">
        <v>5.5071339691125001E-2</v>
      </c>
      <c r="AU1198" s="17">
        <v>9.86928063551549E-2</v>
      </c>
      <c r="AV1198" s="17"/>
      <c r="AW1198" s="17">
        <v>7.7357506646994395E-2</v>
      </c>
      <c r="AX1198" s="17">
        <v>6.6423489337597494E-2</v>
      </c>
    </row>
    <row r="1199" spans="2:50" x14ac:dyDescent="0.35">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row>
    <row r="1200" spans="2:50" x14ac:dyDescent="0.35">
      <c r="B1200" s="6" t="s">
        <v>473</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row>
    <row r="1201" spans="2:50" x14ac:dyDescent="0.35">
      <c r="B1201" s="24" t="s">
        <v>76</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row>
    <row r="1202" spans="2:50" x14ac:dyDescent="0.35">
      <c r="B1202" t="s">
        <v>108</v>
      </c>
      <c r="C1202" s="17">
        <v>6.6619354959690597E-2</v>
      </c>
      <c r="D1202" s="17">
        <v>5.79856965409919E-2</v>
      </c>
      <c r="E1202" s="17">
        <v>7.2618771985445696E-2</v>
      </c>
      <c r="F1202" s="17"/>
      <c r="G1202" s="17">
        <v>8.2145828723040798E-2</v>
      </c>
      <c r="H1202" s="17">
        <v>7.4474265376618207E-2</v>
      </c>
      <c r="I1202" s="17">
        <v>6.6778979548823794E-2</v>
      </c>
      <c r="J1202" s="17">
        <v>7.00642613980033E-2</v>
      </c>
      <c r="K1202" s="17">
        <v>5.3774537172291199E-2</v>
      </c>
      <c r="L1202" s="17">
        <v>6.0138253712043503E-2</v>
      </c>
      <c r="M1202" s="17"/>
      <c r="N1202" s="17">
        <v>5.8582550747013698E-2</v>
      </c>
      <c r="O1202" s="17">
        <v>6.2087090220457102E-2</v>
      </c>
      <c r="P1202" s="17">
        <v>7.8004574292438303E-2</v>
      </c>
      <c r="Q1202" s="17">
        <v>7.0764670955393794E-2</v>
      </c>
      <c r="R1202" s="17"/>
      <c r="S1202" s="17">
        <v>9.6359383014750194E-2</v>
      </c>
      <c r="T1202" s="17">
        <v>5.1574356913606803E-2</v>
      </c>
      <c r="U1202" s="17">
        <v>5.4181102008941398E-2</v>
      </c>
      <c r="V1202" s="17">
        <v>5.65792029289836E-2</v>
      </c>
      <c r="W1202" s="17">
        <v>5.1336022792611603E-2</v>
      </c>
      <c r="X1202" s="17">
        <v>7.3227021420650296E-2</v>
      </c>
      <c r="Y1202" s="17">
        <v>9.6205471750830898E-2</v>
      </c>
      <c r="Z1202" s="17">
        <v>2.91770895562816E-2</v>
      </c>
      <c r="AA1202" s="17">
        <v>6.4342304228144104E-2</v>
      </c>
      <c r="AB1202" s="17" t="s">
        <v>74</v>
      </c>
      <c r="AC1202" s="17" t="s">
        <v>74</v>
      </c>
      <c r="AD1202" s="17" t="s">
        <v>74</v>
      </c>
      <c r="AE1202" s="17"/>
      <c r="AF1202" s="17">
        <v>6.2154396264260302E-2</v>
      </c>
      <c r="AG1202" s="17">
        <v>6.4078058784142494E-2</v>
      </c>
      <c r="AH1202" s="17">
        <v>8.2884429373678195E-2</v>
      </c>
      <c r="AI1202" s="17"/>
      <c r="AJ1202" s="17">
        <v>7.2146586282921102E-2</v>
      </c>
      <c r="AK1202" s="17">
        <v>8.0120270056971601E-2</v>
      </c>
      <c r="AL1202" s="17">
        <v>2.0286626848362199E-2</v>
      </c>
      <c r="AM1202" s="17">
        <v>0</v>
      </c>
      <c r="AN1202" s="17">
        <v>5.7554279695910301E-2</v>
      </c>
      <c r="AO1202" s="17"/>
      <c r="AP1202" s="17">
        <v>8.6490912610219003E-2</v>
      </c>
      <c r="AQ1202" s="17">
        <v>7.6946347319589603E-2</v>
      </c>
      <c r="AR1202" s="17">
        <v>4.6930109529026001E-2</v>
      </c>
      <c r="AS1202" s="17"/>
      <c r="AT1202" s="17">
        <v>7.2480294357053707E-2</v>
      </c>
      <c r="AU1202" s="17">
        <v>5.4683272504370398E-2</v>
      </c>
      <c r="AV1202" s="17"/>
      <c r="AW1202" s="17">
        <v>6.2568118459804895E-2</v>
      </c>
      <c r="AX1202" s="17">
        <v>6.7903823262790194E-2</v>
      </c>
    </row>
    <row r="1203" spans="2:50" x14ac:dyDescent="0.35">
      <c r="B1203" t="s">
        <v>109</v>
      </c>
      <c r="C1203" s="17">
        <v>0.15538977778700699</v>
      </c>
      <c r="D1203" s="17">
        <v>0.13984221446909301</v>
      </c>
      <c r="E1203" s="17">
        <v>0.16899597479773701</v>
      </c>
      <c r="F1203" s="17"/>
      <c r="G1203" s="17">
        <v>0.30166155766246</v>
      </c>
      <c r="H1203" s="17">
        <v>0.240508347852913</v>
      </c>
      <c r="I1203" s="17">
        <v>0.18505275877896901</v>
      </c>
      <c r="J1203" s="17">
        <v>0.125835013459274</v>
      </c>
      <c r="K1203" s="17">
        <v>0.110125456147527</v>
      </c>
      <c r="L1203" s="17">
        <v>5.9286555124031602E-2</v>
      </c>
      <c r="M1203" s="17"/>
      <c r="N1203" s="17">
        <v>0.12729828134617399</v>
      </c>
      <c r="O1203" s="17">
        <v>0.18501612704901599</v>
      </c>
      <c r="P1203" s="17">
        <v>0.136287261378398</v>
      </c>
      <c r="Q1203" s="17">
        <v>0.16957392031854801</v>
      </c>
      <c r="R1203" s="17"/>
      <c r="S1203" s="17">
        <v>0.16900385742137899</v>
      </c>
      <c r="T1203" s="17">
        <v>0.12581381844842099</v>
      </c>
      <c r="U1203" s="17">
        <v>0.14190051024029299</v>
      </c>
      <c r="V1203" s="17">
        <v>0.15279569194425399</v>
      </c>
      <c r="W1203" s="17">
        <v>0.13717425701290301</v>
      </c>
      <c r="X1203" s="17">
        <v>0.137618418637561</v>
      </c>
      <c r="Y1203" s="17">
        <v>0.154536052140616</v>
      </c>
      <c r="Z1203" s="17">
        <v>0.110845001539918</v>
      </c>
      <c r="AA1203" s="17">
        <v>0.23255817124123701</v>
      </c>
      <c r="AB1203" s="17" t="s">
        <v>74</v>
      </c>
      <c r="AC1203" s="17" t="s">
        <v>74</v>
      </c>
      <c r="AD1203" s="17" t="s">
        <v>74</v>
      </c>
      <c r="AE1203" s="17"/>
      <c r="AF1203" s="17">
        <v>0.13246541839553</v>
      </c>
      <c r="AG1203" s="17">
        <v>0.13212746213818899</v>
      </c>
      <c r="AH1203" s="17">
        <v>0.22997403941758901</v>
      </c>
      <c r="AI1203" s="17"/>
      <c r="AJ1203" s="17">
        <v>9.9470845838722399E-2</v>
      </c>
      <c r="AK1203" s="17">
        <v>0.213123179325622</v>
      </c>
      <c r="AL1203" s="17">
        <v>0.160191158904671</v>
      </c>
      <c r="AM1203" s="17">
        <v>0.117749730967079</v>
      </c>
      <c r="AN1203" s="17">
        <v>0.183680259777044</v>
      </c>
      <c r="AO1203" s="17"/>
      <c r="AP1203" s="17">
        <v>0.10904187721127601</v>
      </c>
      <c r="AQ1203" s="17">
        <v>0.20881755064485999</v>
      </c>
      <c r="AR1203" s="17">
        <v>0.19388316679638301</v>
      </c>
      <c r="AS1203" s="17"/>
      <c r="AT1203" s="17">
        <v>0.14547025629664401</v>
      </c>
      <c r="AU1203" s="17">
        <v>0.17695253649381201</v>
      </c>
      <c r="AV1203" s="17"/>
      <c r="AW1203" s="17">
        <v>0.166528485006537</v>
      </c>
      <c r="AX1203" s="17">
        <v>0.15185818530619299</v>
      </c>
    </row>
    <row r="1204" spans="2:50" x14ac:dyDescent="0.35">
      <c r="B1204" t="s">
        <v>73</v>
      </c>
      <c r="C1204" s="17">
        <v>0.145379399258213</v>
      </c>
      <c r="D1204" s="17">
        <v>0.166859809271002</v>
      </c>
      <c r="E1204" s="17">
        <v>0.125870546387365</v>
      </c>
      <c r="F1204" s="17"/>
      <c r="G1204" s="17">
        <v>0.18541098712510001</v>
      </c>
      <c r="H1204" s="17">
        <v>0.12865591453328501</v>
      </c>
      <c r="I1204" s="17">
        <v>0.14230174102678</v>
      </c>
      <c r="J1204" s="17">
        <v>0.15976386386032501</v>
      </c>
      <c r="K1204" s="17">
        <v>0.14792046851686899</v>
      </c>
      <c r="L1204" s="17">
        <v>0.12966042417831999</v>
      </c>
      <c r="M1204" s="17"/>
      <c r="N1204" s="17">
        <v>0.153495653597853</v>
      </c>
      <c r="O1204" s="17">
        <v>0.145378415567507</v>
      </c>
      <c r="P1204" s="17">
        <v>0.162044958298314</v>
      </c>
      <c r="Q1204" s="17">
        <v>0.120115042340768</v>
      </c>
      <c r="R1204" s="17"/>
      <c r="S1204" s="17">
        <v>0.14105021918765101</v>
      </c>
      <c r="T1204" s="17">
        <v>0.170022987975989</v>
      </c>
      <c r="U1204" s="17">
        <v>0.14778353673281899</v>
      </c>
      <c r="V1204" s="17">
        <v>0.125107489974734</v>
      </c>
      <c r="W1204" s="17">
        <v>0.12337674352566699</v>
      </c>
      <c r="X1204" s="17">
        <v>0.12783848271600901</v>
      </c>
      <c r="Y1204" s="17">
        <v>0.133184936025463</v>
      </c>
      <c r="Z1204" s="17">
        <v>0.11211004146416199</v>
      </c>
      <c r="AA1204" s="17">
        <v>0.18548685241077401</v>
      </c>
      <c r="AB1204" s="17" t="s">
        <v>74</v>
      </c>
      <c r="AC1204" s="17" t="s">
        <v>74</v>
      </c>
      <c r="AD1204" s="17" t="s">
        <v>74</v>
      </c>
      <c r="AE1204" s="17"/>
      <c r="AF1204" s="17">
        <v>0.102052971595247</v>
      </c>
      <c r="AG1204" s="17">
        <v>0.174101206946849</v>
      </c>
      <c r="AH1204" s="17">
        <v>0.17285588489138101</v>
      </c>
      <c r="AI1204" s="17"/>
      <c r="AJ1204" s="17">
        <v>9.1931843356353293E-2</v>
      </c>
      <c r="AK1204" s="17">
        <v>0.19546534258159601</v>
      </c>
      <c r="AL1204" s="17">
        <v>0.174859489644939</v>
      </c>
      <c r="AM1204" s="17">
        <v>8.3337654969824607E-2</v>
      </c>
      <c r="AN1204" s="17">
        <v>0.157746763042416</v>
      </c>
      <c r="AO1204" s="17"/>
      <c r="AP1204" s="17">
        <v>0.103863462089209</v>
      </c>
      <c r="AQ1204" s="17">
        <v>0.16531475043878099</v>
      </c>
      <c r="AR1204" s="17">
        <v>0.20339909285694599</v>
      </c>
      <c r="AS1204" s="17"/>
      <c r="AT1204" s="17">
        <v>0.13154450671321299</v>
      </c>
      <c r="AU1204" s="17">
        <v>0.17268167619230801</v>
      </c>
      <c r="AV1204" s="17"/>
      <c r="AW1204" s="17">
        <v>0.120169791713161</v>
      </c>
      <c r="AX1204" s="17">
        <v>0.153372253248868</v>
      </c>
    </row>
    <row r="1205" spans="2:50" x14ac:dyDescent="0.35">
      <c r="B1205" t="s">
        <v>110</v>
      </c>
      <c r="C1205" s="17">
        <v>0.29529579272761203</v>
      </c>
      <c r="D1205" s="17">
        <v>0.28471544402032201</v>
      </c>
      <c r="E1205" s="17">
        <v>0.306312226636067</v>
      </c>
      <c r="F1205" s="17"/>
      <c r="G1205" s="17">
        <v>0.25655215437347501</v>
      </c>
      <c r="H1205" s="17">
        <v>0.25335983710238202</v>
      </c>
      <c r="I1205" s="17">
        <v>0.32795866398704199</v>
      </c>
      <c r="J1205" s="17">
        <v>0.322764933016634</v>
      </c>
      <c r="K1205" s="17">
        <v>0.267334194177133</v>
      </c>
      <c r="L1205" s="17">
        <v>0.319576877569062</v>
      </c>
      <c r="M1205" s="17"/>
      <c r="N1205" s="17">
        <v>0.32595739256858097</v>
      </c>
      <c r="O1205" s="17">
        <v>0.30736246661328998</v>
      </c>
      <c r="P1205" s="17">
        <v>0.26242773874616199</v>
      </c>
      <c r="Q1205" s="17">
        <v>0.27785607525600498</v>
      </c>
      <c r="R1205" s="17"/>
      <c r="S1205" s="17">
        <v>0.28327316809630199</v>
      </c>
      <c r="T1205" s="17">
        <v>0.34342761615179102</v>
      </c>
      <c r="U1205" s="17">
        <v>0.24239717295440499</v>
      </c>
      <c r="V1205" s="17">
        <v>0.31945027009890298</v>
      </c>
      <c r="W1205" s="17">
        <v>0.28828817518474298</v>
      </c>
      <c r="X1205" s="17">
        <v>0.28765165095816297</v>
      </c>
      <c r="Y1205" s="17">
        <v>0.27627085035065602</v>
      </c>
      <c r="Z1205" s="17">
        <v>0.390078530755259</v>
      </c>
      <c r="AA1205" s="17">
        <v>0.26041804462923202</v>
      </c>
      <c r="AB1205" s="17" t="s">
        <v>74</v>
      </c>
      <c r="AC1205" s="17" t="s">
        <v>74</v>
      </c>
      <c r="AD1205" s="17" t="s">
        <v>74</v>
      </c>
      <c r="AE1205" s="17"/>
      <c r="AF1205" s="17">
        <v>0.29738325562120999</v>
      </c>
      <c r="AG1205" s="17">
        <v>0.32135322490693002</v>
      </c>
      <c r="AH1205" s="17">
        <v>0.26150160450607901</v>
      </c>
      <c r="AI1205" s="17"/>
      <c r="AJ1205" s="17">
        <v>0.32297174834616299</v>
      </c>
      <c r="AK1205" s="17">
        <v>0.264964410926123</v>
      </c>
      <c r="AL1205" s="17">
        <v>0.278486181073752</v>
      </c>
      <c r="AM1205" s="17">
        <v>0.15585265192727699</v>
      </c>
      <c r="AN1205" s="17">
        <v>0.26068522959220902</v>
      </c>
      <c r="AO1205" s="17"/>
      <c r="AP1205" s="17">
        <v>0.29921016809103401</v>
      </c>
      <c r="AQ1205" s="17">
        <v>0.291985776099982</v>
      </c>
      <c r="AR1205" s="17">
        <v>0.32139536263069102</v>
      </c>
      <c r="AS1205" s="17"/>
      <c r="AT1205" s="17">
        <v>0.30580239731480602</v>
      </c>
      <c r="AU1205" s="17">
        <v>0.274791372441826</v>
      </c>
      <c r="AV1205" s="17"/>
      <c r="AW1205" s="17">
        <v>0.336220098725865</v>
      </c>
      <c r="AX1205" s="17">
        <v>0.28232050138567499</v>
      </c>
    </row>
    <row r="1206" spans="2:50" x14ac:dyDescent="0.35">
      <c r="B1206" t="s">
        <v>111</v>
      </c>
      <c r="C1206" s="17">
        <v>0.33731567526747802</v>
      </c>
      <c r="D1206" s="17">
        <v>0.35059683569859201</v>
      </c>
      <c r="E1206" s="17">
        <v>0.32620248019338599</v>
      </c>
      <c r="F1206" s="17"/>
      <c r="G1206" s="17">
        <v>0.17422947211592399</v>
      </c>
      <c r="H1206" s="17">
        <v>0.30300163513480199</v>
      </c>
      <c r="I1206" s="17">
        <v>0.27790785665838502</v>
      </c>
      <c r="J1206" s="17">
        <v>0.32157192826576397</v>
      </c>
      <c r="K1206" s="17">
        <v>0.42084534398617901</v>
      </c>
      <c r="L1206" s="17">
        <v>0.431337889416542</v>
      </c>
      <c r="M1206" s="17"/>
      <c r="N1206" s="17">
        <v>0.33466612174037902</v>
      </c>
      <c r="O1206" s="17">
        <v>0.30015590054973001</v>
      </c>
      <c r="P1206" s="17">
        <v>0.36123546728468803</v>
      </c>
      <c r="Q1206" s="17">
        <v>0.36169029112928502</v>
      </c>
      <c r="R1206" s="17"/>
      <c r="S1206" s="17">
        <v>0.31031337227991801</v>
      </c>
      <c r="T1206" s="17">
        <v>0.30916122051019201</v>
      </c>
      <c r="U1206" s="17">
        <v>0.413737678063542</v>
      </c>
      <c r="V1206" s="17">
        <v>0.34606734505312597</v>
      </c>
      <c r="W1206" s="17">
        <v>0.39982480148407501</v>
      </c>
      <c r="X1206" s="17">
        <v>0.37366442626761598</v>
      </c>
      <c r="Y1206" s="17">
        <v>0.33980268973243399</v>
      </c>
      <c r="Z1206" s="17">
        <v>0.35778933668438001</v>
      </c>
      <c r="AA1206" s="17">
        <v>0.257194627490613</v>
      </c>
      <c r="AB1206" s="17" t="s">
        <v>74</v>
      </c>
      <c r="AC1206" s="17" t="s">
        <v>74</v>
      </c>
      <c r="AD1206" s="17" t="s">
        <v>74</v>
      </c>
      <c r="AE1206" s="17"/>
      <c r="AF1206" s="17">
        <v>0.405943958123753</v>
      </c>
      <c r="AG1206" s="17">
        <v>0.30834004722389002</v>
      </c>
      <c r="AH1206" s="17">
        <v>0.25278404181127301</v>
      </c>
      <c r="AI1206" s="17"/>
      <c r="AJ1206" s="17">
        <v>0.41347897617584101</v>
      </c>
      <c r="AK1206" s="17">
        <v>0.24632679710968799</v>
      </c>
      <c r="AL1206" s="17">
        <v>0.366176543528276</v>
      </c>
      <c r="AM1206" s="17">
        <v>0.64305996213581895</v>
      </c>
      <c r="AN1206" s="17">
        <v>0.34033346789242103</v>
      </c>
      <c r="AO1206" s="17"/>
      <c r="AP1206" s="17">
        <v>0.40139357999826197</v>
      </c>
      <c r="AQ1206" s="17">
        <v>0.25693557549678803</v>
      </c>
      <c r="AR1206" s="17">
        <v>0.23439226818695399</v>
      </c>
      <c r="AS1206" s="17"/>
      <c r="AT1206" s="17">
        <v>0.34470254531828298</v>
      </c>
      <c r="AU1206" s="17">
        <v>0.32089114236768401</v>
      </c>
      <c r="AV1206" s="17"/>
      <c r="AW1206" s="17">
        <v>0.31451350609463202</v>
      </c>
      <c r="AX1206" s="17">
        <v>0.34454523679647397</v>
      </c>
    </row>
    <row r="1207" spans="2:50" x14ac:dyDescent="0.35">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row>
    <row r="1208" spans="2:50" x14ac:dyDescent="0.35">
      <c r="B1208" s="6" t="s">
        <v>474</v>
      </c>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row>
    <row r="1209" spans="2:50" x14ac:dyDescent="0.35">
      <c r="B1209" s="24" t="s">
        <v>76</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row>
    <row r="1210" spans="2:50" x14ac:dyDescent="0.35">
      <c r="B1210" t="s">
        <v>108</v>
      </c>
      <c r="C1210" s="17">
        <v>3.5435085979197402E-2</v>
      </c>
      <c r="D1210" s="17">
        <v>3.5880496262693497E-2</v>
      </c>
      <c r="E1210" s="17">
        <v>3.5154900298419403E-2</v>
      </c>
      <c r="F1210" s="17"/>
      <c r="G1210" s="17">
        <v>1.2402868467916099E-2</v>
      </c>
      <c r="H1210" s="17">
        <v>6.6950212718616606E-2</v>
      </c>
      <c r="I1210" s="17">
        <v>6.9796752712003501E-2</v>
      </c>
      <c r="J1210" s="17">
        <v>8.8852433732204E-3</v>
      </c>
      <c r="K1210" s="17">
        <v>3.3908856970409698E-2</v>
      </c>
      <c r="L1210" s="17">
        <v>1.88704938527832E-2</v>
      </c>
      <c r="M1210" s="17"/>
      <c r="N1210" s="17">
        <v>3.07141626070985E-2</v>
      </c>
      <c r="O1210" s="17">
        <v>4.6302768426307199E-2</v>
      </c>
      <c r="P1210" s="17">
        <v>2.13521792647344E-2</v>
      </c>
      <c r="Q1210" s="17">
        <v>4.2028469935455399E-2</v>
      </c>
      <c r="R1210" s="17"/>
      <c r="S1210" s="17">
        <v>5.5282091176594203E-2</v>
      </c>
      <c r="T1210" s="17">
        <v>4.1048760995094198E-2</v>
      </c>
      <c r="U1210" s="17">
        <v>1.47168716079985E-2</v>
      </c>
      <c r="V1210" s="17">
        <v>1.6199494522999999E-2</v>
      </c>
      <c r="W1210" s="17">
        <v>4.31366803812522E-2</v>
      </c>
      <c r="X1210" s="17">
        <v>7.6448526884085904E-2</v>
      </c>
      <c r="Y1210" s="17">
        <v>1.6445411315138499E-2</v>
      </c>
      <c r="Z1210" s="17">
        <v>1.68481092913066E-2</v>
      </c>
      <c r="AA1210" s="17">
        <v>2.0097243810037899E-2</v>
      </c>
      <c r="AB1210" s="17" t="s">
        <v>74</v>
      </c>
      <c r="AC1210" s="17" t="s">
        <v>74</v>
      </c>
      <c r="AD1210" s="17" t="s">
        <v>74</v>
      </c>
      <c r="AE1210" s="17"/>
      <c r="AF1210" s="17">
        <v>2.8958631525474399E-2</v>
      </c>
      <c r="AG1210" s="17">
        <v>3.9852630081637398E-2</v>
      </c>
      <c r="AH1210" s="17">
        <v>6.2617964370834694E-2</v>
      </c>
      <c r="AI1210" s="17"/>
      <c r="AJ1210" s="17">
        <v>1.49465804442203E-2</v>
      </c>
      <c r="AK1210" s="17">
        <v>5.6753522268101403E-2</v>
      </c>
      <c r="AL1210" s="17">
        <v>4.9513603889301198E-2</v>
      </c>
      <c r="AM1210" s="17">
        <v>0</v>
      </c>
      <c r="AN1210" s="17">
        <v>3.69487453751337E-2</v>
      </c>
      <c r="AO1210" s="17"/>
      <c r="AP1210" s="17">
        <v>1.9082635006548301E-2</v>
      </c>
      <c r="AQ1210" s="17">
        <v>4.50415137229064E-2</v>
      </c>
      <c r="AR1210" s="17">
        <v>5.5326918004633102E-2</v>
      </c>
      <c r="AS1210" s="17"/>
      <c r="AT1210" s="17">
        <v>4.0943592243431498E-2</v>
      </c>
      <c r="AU1210" s="17">
        <v>2.4078784017036701E-2</v>
      </c>
      <c r="AV1210" s="17"/>
      <c r="AW1210" s="17">
        <v>5.1837806151340503E-2</v>
      </c>
      <c r="AX1210" s="17">
        <v>3.0234507304927199E-2</v>
      </c>
    </row>
    <row r="1211" spans="2:50" x14ac:dyDescent="0.35">
      <c r="B1211" t="s">
        <v>109</v>
      </c>
      <c r="C1211" s="17">
        <v>8.3679324981488001E-2</v>
      </c>
      <c r="D1211" s="17">
        <v>6.3677123730979807E-2</v>
      </c>
      <c r="E1211" s="17">
        <v>9.8850470339471405E-2</v>
      </c>
      <c r="F1211" s="17"/>
      <c r="G1211" s="17">
        <v>0.142529970726747</v>
      </c>
      <c r="H1211" s="17">
        <v>0.145483246756755</v>
      </c>
      <c r="I1211" s="17">
        <v>0.10732773113002</v>
      </c>
      <c r="J1211" s="17">
        <v>7.3830403101176195E-2</v>
      </c>
      <c r="K1211" s="17">
        <v>3.7336799215807702E-2</v>
      </c>
      <c r="L1211" s="17">
        <v>3.4526491393219498E-2</v>
      </c>
      <c r="M1211" s="17"/>
      <c r="N1211" s="17">
        <v>6.9198120898438298E-2</v>
      </c>
      <c r="O1211" s="17">
        <v>8.6126180634885696E-2</v>
      </c>
      <c r="P1211" s="17">
        <v>8.1670430699937596E-2</v>
      </c>
      <c r="Q1211" s="17">
        <v>9.5532660982838899E-2</v>
      </c>
      <c r="R1211" s="17"/>
      <c r="S1211" s="17">
        <v>9.1757606131103703E-2</v>
      </c>
      <c r="T1211" s="17">
        <v>5.6164366453836698E-2</v>
      </c>
      <c r="U1211" s="17">
        <v>9.5074382458152196E-2</v>
      </c>
      <c r="V1211" s="17">
        <v>9.9443467917549405E-2</v>
      </c>
      <c r="W1211" s="17">
        <v>5.9967326279189499E-2</v>
      </c>
      <c r="X1211" s="17">
        <v>4.48838835825289E-2</v>
      </c>
      <c r="Y1211" s="17">
        <v>0.115532536904445</v>
      </c>
      <c r="Z1211" s="17">
        <v>4.6249717612787303E-2</v>
      </c>
      <c r="AA1211" s="17">
        <v>0.12310404325023599</v>
      </c>
      <c r="AB1211" s="17" t="s">
        <v>74</v>
      </c>
      <c r="AC1211" s="17" t="s">
        <v>74</v>
      </c>
      <c r="AD1211" s="17" t="s">
        <v>74</v>
      </c>
      <c r="AE1211" s="17"/>
      <c r="AF1211" s="17">
        <v>7.7069412817053998E-2</v>
      </c>
      <c r="AG1211" s="17">
        <v>7.8017841713970804E-2</v>
      </c>
      <c r="AH1211" s="17">
        <v>8.1924172176071605E-2</v>
      </c>
      <c r="AI1211" s="17"/>
      <c r="AJ1211" s="17">
        <v>5.8797230837959E-2</v>
      </c>
      <c r="AK1211" s="17">
        <v>0.13186000429384101</v>
      </c>
      <c r="AL1211" s="17">
        <v>6.6259050590664295E-2</v>
      </c>
      <c r="AM1211" s="17">
        <v>6.46628984296269E-2</v>
      </c>
      <c r="AN1211" s="17">
        <v>6.1754832652806797E-2</v>
      </c>
      <c r="AO1211" s="17"/>
      <c r="AP1211" s="17">
        <v>8.82457051146157E-2</v>
      </c>
      <c r="AQ1211" s="17">
        <v>0.110918692901927</v>
      </c>
      <c r="AR1211" s="17">
        <v>0.11001405107383801</v>
      </c>
      <c r="AS1211" s="17"/>
      <c r="AT1211" s="17">
        <v>7.6696106632594005E-2</v>
      </c>
      <c r="AU1211" s="17">
        <v>9.8728707118760306E-2</v>
      </c>
      <c r="AV1211" s="17"/>
      <c r="AW1211" s="17">
        <v>7.0006705006397801E-2</v>
      </c>
      <c r="AX1211" s="17">
        <v>8.8014309369297897E-2</v>
      </c>
    </row>
    <row r="1212" spans="2:50" x14ac:dyDescent="0.35">
      <c r="B1212" t="s">
        <v>73</v>
      </c>
      <c r="C1212" s="17">
        <v>0.141276357213315</v>
      </c>
      <c r="D1212" s="17">
        <v>0.15405008958719499</v>
      </c>
      <c r="E1212" s="17">
        <v>0.12988531504961101</v>
      </c>
      <c r="F1212" s="17"/>
      <c r="G1212" s="17">
        <v>0.211125699805115</v>
      </c>
      <c r="H1212" s="17">
        <v>0.144194025345595</v>
      </c>
      <c r="I1212" s="17">
        <v>0.159387944809354</v>
      </c>
      <c r="J1212" s="17">
        <v>0.139877377778936</v>
      </c>
      <c r="K1212" s="17">
        <v>0.12232170445592699</v>
      </c>
      <c r="L1212" s="17">
        <v>0.109066918049183</v>
      </c>
      <c r="M1212" s="17"/>
      <c r="N1212" s="17">
        <v>0.13495869532084001</v>
      </c>
      <c r="O1212" s="17">
        <v>0.117075716950407</v>
      </c>
      <c r="P1212" s="17">
        <v>0.14328573569122399</v>
      </c>
      <c r="Q1212" s="17">
        <v>0.16940250998776701</v>
      </c>
      <c r="R1212" s="17"/>
      <c r="S1212" s="17">
        <v>0.17973510671922199</v>
      </c>
      <c r="T1212" s="17">
        <v>0.15760366321507299</v>
      </c>
      <c r="U1212" s="17">
        <v>0.15372023115730199</v>
      </c>
      <c r="V1212" s="17">
        <v>0.121305808328127</v>
      </c>
      <c r="W1212" s="17">
        <v>9.4150756100883803E-2</v>
      </c>
      <c r="X1212" s="17">
        <v>0.108937745609421</v>
      </c>
      <c r="Y1212" s="17">
        <v>0.12290556966510501</v>
      </c>
      <c r="Z1212" s="17">
        <v>9.1910019497821405E-2</v>
      </c>
      <c r="AA1212" s="17">
        <v>0.17138905135326801</v>
      </c>
      <c r="AB1212" s="17" t="s">
        <v>74</v>
      </c>
      <c r="AC1212" s="17" t="s">
        <v>74</v>
      </c>
      <c r="AD1212" s="17" t="s">
        <v>74</v>
      </c>
      <c r="AE1212" s="17"/>
      <c r="AF1212" s="17">
        <v>0.104811368780043</v>
      </c>
      <c r="AG1212" s="17">
        <v>0.15164467072044799</v>
      </c>
      <c r="AH1212" s="17">
        <v>0.20749711395661499</v>
      </c>
      <c r="AI1212" s="17"/>
      <c r="AJ1212" s="17">
        <v>9.8215641125873596E-2</v>
      </c>
      <c r="AK1212" s="17">
        <v>0.18327584195406399</v>
      </c>
      <c r="AL1212" s="17">
        <v>0.21425933812630801</v>
      </c>
      <c r="AM1212" s="17">
        <v>8.3337654969824607E-2</v>
      </c>
      <c r="AN1212" s="17">
        <v>0.16088087726367301</v>
      </c>
      <c r="AO1212" s="17"/>
      <c r="AP1212" s="17">
        <v>8.9881041479864698E-2</v>
      </c>
      <c r="AQ1212" s="17">
        <v>0.163044106954015</v>
      </c>
      <c r="AR1212" s="17">
        <v>0.23605608782472301</v>
      </c>
      <c r="AS1212" s="17"/>
      <c r="AT1212" s="17">
        <v>0.13226509739172701</v>
      </c>
      <c r="AU1212" s="17">
        <v>0.15845591852105401</v>
      </c>
      <c r="AV1212" s="17"/>
      <c r="AW1212" s="17">
        <v>0.124154918509463</v>
      </c>
      <c r="AX1212" s="17">
        <v>0.146704809815176</v>
      </c>
    </row>
    <row r="1213" spans="2:50" x14ac:dyDescent="0.35">
      <c r="B1213" t="s">
        <v>110</v>
      </c>
      <c r="C1213" s="17">
        <v>0.30822577324461398</v>
      </c>
      <c r="D1213" s="17">
        <v>0.310077038379378</v>
      </c>
      <c r="E1213" s="17">
        <v>0.30767851401179103</v>
      </c>
      <c r="F1213" s="17"/>
      <c r="G1213" s="17">
        <v>0.39623495083923399</v>
      </c>
      <c r="H1213" s="17">
        <v>0.28684430571625802</v>
      </c>
      <c r="I1213" s="17">
        <v>0.263996470121522</v>
      </c>
      <c r="J1213" s="17">
        <v>0.36567066395738701</v>
      </c>
      <c r="K1213" s="17">
        <v>0.27454837311257402</v>
      </c>
      <c r="L1213" s="17">
        <v>0.29706688304110301</v>
      </c>
      <c r="M1213" s="17"/>
      <c r="N1213" s="17">
        <v>0.34335971049175601</v>
      </c>
      <c r="O1213" s="17">
        <v>0.34466061791493002</v>
      </c>
      <c r="P1213" s="17">
        <v>0.26011454290668301</v>
      </c>
      <c r="Q1213" s="17">
        <v>0.27426000777487097</v>
      </c>
      <c r="R1213" s="17"/>
      <c r="S1213" s="17">
        <v>0.24964744226500499</v>
      </c>
      <c r="T1213" s="17">
        <v>0.35571528136490299</v>
      </c>
      <c r="U1213" s="17">
        <v>0.25151914477548598</v>
      </c>
      <c r="V1213" s="17">
        <v>0.35155012792243701</v>
      </c>
      <c r="W1213" s="17">
        <v>0.27535120430087401</v>
      </c>
      <c r="X1213" s="17">
        <v>0.32657178931930603</v>
      </c>
      <c r="Y1213" s="17">
        <v>0.32686090856045502</v>
      </c>
      <c r="Z1213" s="17">
        <v>0.366609116319213</v>
      </c>
      <c r="AA1213" s="17">
        <v>0.29836581773513099</v>
      </c>
      <c r="AB1213" s="17" t="s">
        <v>74</v>
      </c>
      <c r="AC1213" s="17" t="s">
        <v>74</v>
      </c>
      <c r="AD1213" s="17" t="s">
        <v>74</v>
      </c>
      <c r="AE1213" s="17"/>
      <c r="AF1213" s="17">
        <v>0.27040289398760398</v>
      </c>
      <c r="AG1213" s="17">
        <v>0.32751976509194403</v>
      </c>
      <c r="AH1213" s="17">
        <v>0.33205831605673097</v>
      </c>
      <c r="AI1213" s="17"/>
      <c r="AJ1213" s="17">
        <v>0.28290294559347101</v>
      </c>
      <c r="AK1213" s="17">
        <v>0.321282865692471</v>
      </c>
      <c r="AL1213" s="17">
        <v>0.27189048954523198</v>
      </c>
      <c r="AM1213" s="17">
        <v>5.30868325374525E-2</v>
      </c>
      <c r="AN1213" s="17">
        <v>0.310572074475162</v>
      </c>
      <c r="AO1213" s="17"/>
      <c r="AP1213" s="17">
        <v>0.29740886840234498</v>
      </c>
      <c r="AQ1213" s="17">
        <v>0.33354978896019899</v>
      </c>
      <c r="AR1213" s="17">
        <v>0.27645968852076502</v>
      </c>
      <c r="AS1213" s="17"/>
      <c r="AT1213" s="17">
        <v>0.29799480443855503</v>
      </c>
      <c r="AU1213" s="17">
        <v>0.33121662872827101</v>
      </c>
      <c r="AV1213" s="17"/>
      <c r="AW1213" s="17">
        <v>0.31836141858313399</v>
      </c>
      <c r="AX1213" s="17">
        <v>0.30501220741868501</v>
      </c>
    </row>
    <row r="1214" spans="2:50" x14ac:dyDescent="0.35">
      <c r="B1214" t="s">
        <v>111</v>
      </c>
      <c r="C1214" s="17">
        <v>0.43138345858138599</v>
      </c>
      <c r="D1214" s="17">
        <v>0.43631525203975402</v>
      </c>
      <c r="E1214" s="17">
        <v>0.42843080030070801</v>
      </c>
      <c r="F1214" s="17"/>
      <c r="G1214" s="17">
        <v>0.23770651016098801</v>
      </c>
      <c r="H1214" s="17">
        <v>0.35652820946277503</v>
      </c>
      <c r="I1214" s="17">
        <v>0.39949110122710102</v>
      </c>
      <c r="J1214" s="17">
        <v>0.41173631178928</v>
      </c>
      <c r="K1214" s="17">
        <v>0.53188426624528196</v>
      </c>
      <c r="L1214" s="17">
        <v>0.54046921366371103</v>
      </c>
      <c r="M1214" s="17"/>
      <c r="N1214" s="17">
        <v>0.42176931068186702</v>
      </c>
      <c r="O1214" s="17">
        <v>0.40583471607347099</v>
      </c>
      <c r="P1214" s="17">
        <v>0.493577111437421</v>
      </c>
      <c r="Q1214" s="17">
        <v>0.41877635131906799</v>
      </c>
      <c r="R1214" s="17"/>
      <c r="S1214" s="17">
        <v>0.42357775370807399</v>
      </c>
      <c r="T1214" s="17">
        <v>0.38946792797109298</v>
      </c>
      <c r="U1214" s="17">
        <v>0.484969370001061</v>
      </c>
      <c r="V1214" s="17">
        <v>0.41150110130888701</v>
      </c>
      <c r="W1214" s="17">
        <v>0.52739403293780096</v>
      </c>
      <c r="X1214" s="17">
        <v>0.44315805460465801</v>
      </c>
      <c r="Y1214" s="17">
        <v>0.41825557355485699</v>
      </c>
      <c r="Z1214" s="17">
        <v>0.47838303727887099</v>
      </c>
      <c r="AA1214" s="17">
        <v>0.38704384385132801</v>
      </c>
      <c r="AB1214" s="17" t="s">
        <v>74</v>
      </c>
      <c r="AC1214" s="17" t="s">
        <v>74</v>
      </c>
      <c r="AD1214" s="17" t="s">
        <v>74</v>
      </c>
      <c r="AE1214" s="17"/>
      <c r="AF1214" s="17">
        <v>0.51875769288982398</v>
      </c>
      <c r="AG1214" s="17">
        <v>0.40296509239200001</v>
      </c>
      <c r="AH1214" s="17">
        <v>0.315902433439748</v>
      </c>
      <c r="AI1214" s="17"/>
      <c r="AJ1214" s="17">
        <v>0.54513760199847605</v>
      </c>
      <c r="AK1214" s="17">
        <v>0.30682776579152299</v>
      </c>
      <c r="AL1214" s="17">
        <v>0.39807751784849499</v>
      </c>
      <c r="AM1214" s="17">
        <v>0.79891261406309599</v>
      </c>
      <c r="AN1214" s="17">
        <v>0.429843470233225</v>
      </c>
      <c r="AO1214" s="17"/>
      <c r="AP1214" s="17">
        <v>0.505381749996626</v>
      </c>
      <c r="AQ1214" s="17">
        <v>0.347445897460952</v>
      </c>
      <c r="AR1214" s="17">
        <v>0.32214325457604098</v>
      </c>
      <c r="AS1214" s="17"/>
      <c r="AT1214" s="17">
        <v>0.452100399293693</v>
      </c>
      <c r="AU1214" s="17">
        <v>0.38751996161487801</v>
      </c>
      <c r="AV1214" s="17"/>
      <c r="AW1214" s="17">
        <v>0.435639151749665</v>
      </c>
      <c r="AX1214" s="17">
        <v>0.43003416609191403</v>
      </c>
    </row>
    <row r="1215" spans="2:50" x14ac:dyDescent="0.35">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row>
    <row r="1216" spans="2:50" x14ac:dyDescent="0.35">
      <c r="B1216" s="6" t="s">
        <v>475</v>
      </c>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row>
    <row r="1217" spans="2:50" x14ac:dyDescent="0.35">
      <c r="B1217" s="24" t="s">
        <v>76</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row>
    <row r="1218" spans="2:50" x14ac:dyDescent="0.35">
      <c r="B1218" t="s">
        <v>108</v>
      </c>
      <c r="C1218" s="17">
        <v>0.14995008409057001</v>
      </c>
      <c r="D1218" s="17">
        <v>0.12580178275845599</v>
      </c>
      <c r="E1218" s="17">
        <v>0.17076246852042401</v>
      </c>
      <c r="F1218" s="17"/>
      <c r="G1218" s="17">
        <v>0.12724846230871201</v>
      </c>
      <c r="H1218" s="17">
        <v>0.177618020737315</v>
      </c>
      <c r="I1218" s="17">
        <v>0.14306308735821599</v>
      </c>
      <c r="J1218" s="17">
        <v>0.111784683321588</v>
      </c>
      <c r="K1218" s="17">
        <v>0.14519730704022299</v>
      </c>
      <c r="L1218" s="17">
        <v>0.175536562635185</v>
      </c>
      <c r="M1218" s="17"/>
      <c r="N1218" s="17">
        <v>0.14828872735193799</v>
      </c>
      <c r="O1218" s="17">
        <v>0.13493227471618199</v>
      </c>
      <c r="P1218" s="17">
        <v>0.15435805086591001</v>
      </c>
      <c r="Q1218" s="17">
        <v>0.16521026471678399</v>
      </c>
      <c r="R1218" s="17"/>
      <c r="S1218" s="17">
        <v>0.18869241451209001</v>
      </c>
      <c r="T1218" s="17">
        <v>0.12715562219566101</v>
      </c>
      <c r="U1218" s="17">
        <v>0.118347586081596</v>
      </c>
      <c r="V1218" s="17">
        <v>0.106421945915067</v>
      </c>
      <c r="W1218" s="17">
        <v>0.13603394361389701</v>
      </c>
      <c r="X1218" s="17">
        <v>0.178193814755884</v>
      </c>
      <c r="Y1218" s="17">
        <v>0.129459460903322</v>
      </c>
      <c r="Z1218" s="17">
        <v>0.22291044156746301</v>
      </c>
      <c r="AA1218" s="17">
        <v>0.16809175903384499</v>
      </c>
      <c r="AB1218" s="17" t="s">
        <v>74</v>
      </c>
      <c r="AC1218" s="17" t="s">
        <v>74</v>
      </c>
      <c r="AD1218" s="17" t="s">
        <v>74</v>
      </c>
      <c r="AE1218" s="17"/>
      <c r="AF1218" s="17">
        <v>0.19536864093121101</v>
      </c>
      <c r="AG1218" s="17">
        <v>0.116738681794112</v>
      </c>
      <c r="AH1218" s="17">
        <v>0.119936939138047</v>
      </c>
      <c r="AI1218" s="17"/>
      <c r="AJ1218" s="17">
        <v>0.16414668888061401</v>
      </c>
      <c r="AK1218" s="17">
        <v>0.15510049714039101</v>
      </c>
      <c r="AL1218" s="17">
        <v>5.9369483776341998E-2</v>
      </c>
      <c r="AM1218" s="17">
        <v>0.28461339758857501</v>
      </c>
      <c r="AN1218" s="17">
        <v>0.12841314012492999</v>
      </c>
      <c r="AO1218" s="17"/>
      <c r="AP1218" s="17">
        <v>0.18865009389505999</v>
      </c>
      <c r="AQ1218" s="17">
        <v>0.14310513194302901</v>
      </c>
      <c r="AR1218" s="17">
        <v>8.4168308587425605E-2</v>
      </c>
      <c r="AS1218" s="17"/>
      <c r="AT1218" s="17">
        <v>0.166133686501102</v>
      </c>
      <c r="AU1218" s="17">
        <v>0.11681879248348701</v>
      </c>
      <c r="AV1218" s="17"/>
      <c r="AW1218" s="17">
        <v>0.13794531978862101</v>
      </c>
      <c r="AX1218" s="17">
        <v>0.15375626505099299</v>
      </c>
    </row>
    <row r="1219" spans="2:50" x14ac:dyDescent="0.35">
      <c r="B1219" t="s">
        <v>109</v>
      </c>
      <c r="C1219" s="17">
        <v>0.30324576108950602</v>
      </c>
      <c r="D1219" s="17">
        <v>0.31968066053855099</v>
      </c>
      <c r="E1219" s="17">
        <v>0.287541864757208</v>
      </c>
      <c r="F1219" s="17"/>
      <c r="G1219" s="17">
        <v>0.34117028672247302</v>
      </c>
      <c r="H1219" s="17">
        <v>0.33817782724321699</v>
      </c>
      <c r="I1219" s="17">
        <v>0.330210237643775</v>
      </c>
      <c r="J1219" s="17">
        <v>0.297543117528206</v>
      </c>
      <c r="K1219" s="17">
        <v>0.27846950128519299</v>
      </c>
      <c r="L1219" s="17">
        <v>0.26295713212777</v>
      </c>
      <c r="M1219" s="17"/>
      <c r="N1219" s="17">
        <v>0.310273096290544</v>
      </c>
      <c r="O1219" s="17">
        <v>0.317179626760064</v>
      </c>
      <c r="P1219" s="17">
        <v>0.33560942221637602</v>
      </c>
      <c r="Q1219" s="17">
        <v>0.252541322497987</v>
      </c>
      <c r="R1219" s="17"/>
      <c r="S1219" s="17">
        <v>0.27158910349305498</v>
      </c>
      <c r="T1219" s="17">
        <v>0.32189543470012</v>
      </c>
      <c r="U1219" s="17">
        <v>0.37675724020199403</v>
      </c>
      <c r="V1219" s="17">
        <v>0.29174795093037298</v>
      </c>
      <c r="W1219" s="17">
        <v>0.33271457013321998</v>
      </c>
      <c r="X1219" s="17">
        <v>0.262367184683443</v>
      </c>
      <c r="Y1219" s="17">
        <v>0.25918026426624702</v>
      </c>
      <c r="Z1219" s="17">
        <v>0.32609447071681402</v>
      </c>
      <c r="AA1219" s="17">
        <v>0.30824208411158699</v>
      </c>
      <c r="AB1219" s="17" t="s">
        <v>74</v>
      </c>
      <c r="AC1219" s="17" t="s">
        <v>74</v>
      </c>
      <c r="AD1219" s="17" t="s">
        <v>74</v>
      </c>
      <c r="AE1219" s="17"/>
      <c r="AF1219" s="17">
        <v>0.28228778981929498</v>
      </c>
      <c r="AG1219" s="17">
        <v>0.30203868724026001</v>
      </c>
      <c r="AH1219" s="17">
        <v>0.35154104936539499</v>
      </c>
      <c r="AI1219" s="17"/>
      <c r="AJ1219" s="17">
        <v>0.288290346674621</v>
      </c>
      <c r="AK1219" s="17">
        <v>0.29540095344165301</v>
      </c>
      <c r="AL1219" s="17">
        <v>0.33765993664848198</v>
      </c>
      <c r="AM1219" s="17">
        <v>0.21975966752071899</v>
      </c>
      <c r="AN1219" s="17">
        <v>0.339507883349983</v>
      </c>
      <c r="AO1219" s="17"/>
      <c r="AP1219" s="17">
        <v>0.27256314478508697</v>
      </c>
      <c r="AQ1219" s="17">
        <v>0.31854222827227102</v>
      </c>
      <c r="AR1219" s="17">
        <v>0.39427054739154999</v>
      </c>
      <c r="AS1219" s="17"/>
      <c r="AT1219" s="17">
        <v>0.29415040607480297</v>
      </c>
      <c r="AU1219" s="17">
        <v>0.32383307845423498</v>
      </c>
      <c r="AV1219" s="17"/>
      <c r="AW1219" s="17">
        <v>0.32897370360003703</v>
      </c>
      <c r="AX1219" s="17">
        <v>0.29508856595669197</v>
      </c>
    </row>
    <row r="1220" spans="2:50" x14ac:dyDescent="0.35">
      <c r="B1220" t="s">
        <v>73</v>
      </c>
      <c r="C1220" s="17">
        <v>0.21655762596346501</v>
      </c>
      <c r="D1220" s="17">
        <v>0.199368424157116</v>
      </c>
      <c r="E1220" s="17">
        <v>0.23344588921387699</v>
      </c>
      <c r="F1220" s="17"/>
      <c r="G1220" s="17">
        <v>0.20954338475210299</v>
      </c>
      <c r="H1220" s="17">
        <v>0.19302182874983001</v>
      </c>
      <c r="I1220" s="17">
        <v>0.216512137285886</v>
      </c>
      <c r="J1220" s="17">
        <v>0.19364933918171401</v>
      </c>
      <c r="K1220" s="17">
        <v>0.216114206234165</v>
      </c>
      <c r="L1220" s="17">
        <v>0.25359223993215102</v>
      </c>
      <c r="M1220" s="17"/>
      <c r="N1220" s="17">
        <v>0.193219339424581</v>
      </c>
      <c r="O1220" s="17">
        <v>0.217803803914805</v>
      </c>
      <c r="P1220" s="17">
        <v>0.205393539153475</v>
      </c>
      <c r="Q1220" s="17">
        <v>0.24908119683368701</v>
      </c>
      <c r="R1220" s="17"/>
      <c r="S1220" s="17">
        <v>0.21614653473627499</v>
      </c>
      <c r="T1220" s="17">
        <v>0.250557860950055</v>
      </c>
      <c r="U1220" s="17">
        <v>0.16602635365072799</v>
      </c>
      <c r="V1220" s="17">
        <v>0.27562390151690502</v>
      </c>
      <c r="W1220" s="17">
        <v>0.217492429202856</v>
      </c>
      <c r="X1220" s="17">
        <v>0.17878386721230599</v>
      </c>
      <c r="Y1220" s="17">
        <v>0.188088086448361</v>
      </c>
      <c r="Z1220" s="17">
        <v>0.132992017382184</v>
      </c>
      <c r="AA1220" s="17">
        <v>0.246847195367493</v>
      </c>
      <c r="AB1220" s="17" t="s">
        <v>74</v>
      </c>
      <c r="AC1220" s="17" t="s">
        <v>74</v>
      </c>
      <c r="AD1220" s="17" t="s">
        <v>74</v>
      </c>
      <c r="AE1220" s="17"/>
      <c r="AF1220" s="17">
        <v>0.20119018519163601</v>
      </c>
      <c r="AG1220" s="17">
        <v>0.21754680834870599</v>
      </c>
      <c r="AH1220" s="17">
        <v>0.27495231869623599</v>
      </c>
      <c r="AI1220" s="17"/>
      <c r="AJ1220" s="17">
        <v>0.202483453463981</v>
      </c>
      <c r="AK1220" s="17">
        <v>0.21878512251378601</v>
      </c>
      <c r="AL1220" s="17">
        <v>0.25953894514257703</v>
      </c>
      <c r="AM1220" s="17">
        <v>0.200271368212844</v>
      </c>
      <c r="AN1220" s="17">
        <v>0.23223704769113199</v>
      </c>
      <c r="AO1220" s="17"/>
      <c r="AP1220" s="17">
        <v>0.207964295201676</v>
      </c>
      <c r="AQ1220" s="17">
        <v>0.199638995029461</v>
      </c>
      <c r="AR1220" s="17">
        <v>0.22081161779726399</v>
      </c>
      <c r="AS1220" s="17"/>
      <c r="AT1220" s="17">
        <v>0.205207391920744</v>
      </c>
      <c r="AU1220" s="17">
        <v>0.23901773515371999</v>
      </c>
      <c r="AV1220" s="17"/>
      <c r="AW1220" s="17">
        <v>0.17630901895908599</v>
      </c>
      <c r="AX1220" s="17">
        <v>0.22931868297470001</v>
      </c>
    </row>
    <row r="1221" spans="2:50" x14ac:dyDescent="0.35">
      <c r="B1221" t="s">
        <v>110</v>
      </c>
      <c r="C1221" s="17">
        <v>0.18658685267716099</v>
      </c>
      <c r="D1221" s="17">
        <v>0.199745844580418</v>
      </c>
      <c r="E1221" s="17">
        <v>0.17500969139585301</v>
      </c>
      <c r="F1221" s="17"/>
      <c r="G1221" s="17">
        <v>0.26525095676404797</v>
      </c>
      <c r="H1221" s="17">
        <v>0.172534849102705</v>
      </c>
      <c r="I1221" s="17">
        <v>0.18268902246564001</v>
      </c>
      <c r="J1221" s="17">
        <v>0.21878320389068401</v>
      </c>
      <c r="K1221" s="17">
        <v>0.18131258248292501</v>
      </c>
      <c r="L1221" s="17">
        <v>0.144717370116384</v>
      </c>
      <c r="M1221" s="17"/>
      <c r="N1221" s="17">
        <v>0.18507263154706299</v>
      </c>
      <c r="O1221" s="17">
        <v>0.206505167404785</v>
      </c>
      <c r="P1221" s="17">
        <v>0.14809664850614801</v>
      </c>
      <c r="Q1221" s="17">
        <v>0.199253236773623</v>
      </c>
      <c r="R1221" s="17"/>
      <c r="S1221" s="17">
        <v>0.14280496874038401</v>
      </c>
      <c r="T1221" s="17">
        <v>0.20408837366546101</v>
      </c>
      <c r="U1221" s="17">
        <v>0.195664955365458</v>
      </c>
      <c r="V1221" s="17">
        <v>0.154725325009965</v>
      </c>
      <c r="W1221" s="17">
        <v>0.150627236622704</v>
      </c>
      <c r="X1221" s="17">
        <v>0.220035690652612</v>
      </c>
      <c r="Y1221" s="17">
        <v>0.26844150210495299</v>
      </c>
      <c r="Z1221" s="17">
        <v>0.20666220617818601</v>
      </c>
      <c r="AA1221" s="17">
        <v>0.164830432400906</v>
      </c>
      <c r="AB1221" s="17" t="s">
        <v>74</v>
      </c>
      <c r="AC1221" s="17" t="s">
        <v>74</v>
      </c>
      <c r="AD1221" s="17" t="s">
        <v>74</v>
      </c>
      <c r="AE1221" s="17"/>
      <c r="AF1221" s="17">
        <v>0.15402884449253501</v>
      </c>
      <c r="AG1221" s="17">
        <v>0.21064984959529101</v>
      </c>
      <c r="AH1221" s="17">
        <v>0.188029431277974</v>
      </c>
      <c r="AI1221" s="17"/>
      <c r="AJ1221" s="17">
        <v>0.193487682559495</v>
      </c>
      <c r="AK1221" s="17">
        <v>0.19454376510229701</v>
      </c>
      <c r="AL1221" s="17">
        <v>0.14859073215718399</v>
      </c>
      <c r="AM1221" s="17">
        <v>0</v>
      </c>
      <c r="AN1221" s="17">
        <v>0.173762997180545</v>
      </c>
      <c r="AO1221" s="17"/>
      <c r="AP1221" s="17">
        <v>0.19071074461335699</v>
      </c>
      <c r="AQ1221" s="17">
        <v>0.200829732677239</v>
      </c>
      <c r="AR1221" s="17">
        <v>0.12614186531541</v>
      </c>
      <c r="AS1221" s="17"/>
      <c r="AT1221" s="17">
        <v>0.18352369704431201</v>
      </c>
      <c r="AU1221" s="17">
        <v>0.19394904243689701</v>
      </c>
      <c r="AV1221" s="17"/>
      <c r="AW1221" s="17">
        <v>0.21039888093973999</v>
      </c>
      <c r="AX1221" s="17">
        <v>0.179037109398373</v>
      </c>
    </row>
    <row r="1222" spans="2:50" x14ac:dyDescent="0.35">
      <c r="B1222" t="s">
        <v>111</v>
      </c>
      <c r="C1222" s="17">
        <v>0.14365967617929801</v>
      </c>
      <c r="D1222" s="17">
        <v>0.15540328796545999</v>
      </c>
      <c r="E1222" s="17">
        <v>0.13324008611263799</v>
      </c>
      <c r="F1222" s="17"/>
      <c r="G1222" s="17">
        <v>5.67869094526635E-2</v>
      </c>
      <c r="H1222" s="17">
        <v>0.118647474166933</v>
      </c>
      <c r="I1222" s="17">
        <v>0.12752551524648301</v>
      </c>
      <c r="J1222" s="17">
        <v>0.17823965607780801</v>
      </c>
      <c r="K1222" s="17">
        <v>0.17890640295749399</v>
      </c>
      <c r="L1222" s="17">
        <v>0.16319669518850899</v>
      </c>
      <c r="M1222" s="17"/>
      <c r="N1222" s="17">
        <v>0.16314620538587399</v>
      </c>
      <c r="O1222" s="17">
        <v>0.123579127204165</v>
      </c>
      <c r="P1222" s="17">
        <v>0.15654233925809</v>
      </c>
      <c r="Q1222" s="17">
        <v>0.133913979177918</v>
      </c>
      <c r="R1222" s="17"/>
      <c r="S1222" s="17">
        <v>0.18076697851819601</v>
      </c>
      <c r="T1222" s="17">
        <v>9.6302708488703204E-2</v>
      </c>
      <c r="U1222" s="17">
        <v>0.143203864700224</v>
      </c>
      <c r="V1222" s="17">
        <v>0.17148087662768999</v>
      </c>
      <c r="W1222" s="17">
        <v>0.16313182042732299</v>
      </c>
      <c r="X1222" s="17">
        <v>0.16061944269575501</v>
      </c>
      <c r="Y1222" s="17">
        <v>0.15483068627711699</v>
      </c>
      <c r="Z1222" s="17">
        <v>0.11134086415535401</v>
      </c>
      <c r="AA1222" s="17">
        <v>0.11198852908616901</v>
      </c>
      <c r="AB1222" s="17" t="s">
        <v>74</v>
      </c>
      <c r="AC1222" s="17" t="s">
        <v>74</v>
      </c>
      <c r="AD1222" s="17" t="s">
        <v>74</v>
      </c>
      <c r="AE1222" s="17"/>
      <c r="AF1222" s="17">
        <v>0.167124539565322</v>
      </c>
      <c r="AG1222" s="17">
        <v>0.15302597302163201</v>
      </c>
      <c r="AH1222" s="17">
        <v>6.5540261522347806E-2</v>
      </c>
      <c r="AI1222" s="17"/>
      <c r="AJ1222" s="17">
        <v>0.15159182842128799</v>
      </c>
      <c r="AK1222" s="17">
        <v>0.13616966180187301</v>
      </c>
      <c r="AL1222" s="17">
        <v>0.19484090227541501</v>
      </c>
      <c r="AM1222" s="17">
        <v>0.295355566677861</v>
      </c>
      <c r="AN1222" s="17">
        <v>0.12607893165341</v>
      </c>
      <c r="AO1222" s="17"/>
      <c r="AP1222" s="17">
        <v>0.14011172150482001</v>
      </c>
      <c r="AQ1222" s="17">
        <v>0.13788391207799999</v>
      </c>
      <c r="AR1222" s="17">
        <v>0.17460766090835</v>
      </c>
      <c r="AS1222" s="17"/>
      <c r="AT1222" s="17">
        <v>0.15098481845903799</v>
      </c>
      <c r="AU1222" s="17">
        <v>0.12638135147165999</v>
      </c>
      <c r="AV1222" s="17"/>
      <c r="AW1222" s="17">
        <v>0.14637307671251601</v>
      </c>
      <c r="AX1222" s="17">
        <v>0.142799376619243</v>
      </c>
    </row>
    <row r="1223" spans="2:50" x14ac:dyDescent="0.3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row>
    <row r="1224" spans="2:50" x14ac:dyDescent="0.35">
      <c r="B1224" s="6" t="s">
        <v>485</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row>
    <row r="1225" spans="2:50" x14ac:dyDescent="0.35">
      <c r="B1225" s="24" t="s">
        <v>76</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row>
    <row r="1226" spans="2:50" x14ac:dyDescent="0.35">
      <c r="B1226" t="s">
        <v>478</v>
      </c>
      <c r="C1226" s="17">
        <v>7.9818131346321694E-2</v>
      </c>
      <c r="D1226" s="17">
        <v>8.5377893247157E-2</v>
      </c>
      <c r="E1226" s="17">
        <v>7.2609053295496398E-2</v>
      </c>
      <c r="F1226" s="17"/>
      <c r="G1226" s="17">
        <v>0.11764362469975601</v>
      </c>
      <c r="H1226" s="17">
        <v>0.10805237652239599</v>
      </c>
      <c r="I1226" s="17">
        <v>0.121175506360573</v>
      </c>
      <c r="J1226" s="17">
        <v>7.9860579540581997E-2</v>
      </c>
      <c r="K1226" s="17">
        <v>4.0509210367680203E-2</v>
      </c>
      <c r="L1226" s="17">
        <v>4.0137298100151403E-2</v>
      </c>
      <c r="M1226" s="17"/>
      <c r="N1226" s="17">
        <v>0.101441786427321</v>
      </c>
      <c r="O1226" s="17">
        <v>4.6498352000829302E-2</v>
      </c>
      <c r="P1226" s="17">
        <v>5.91747231603185E-2</v>
      </c>
      <c r="Q1226" s="17">
        <v>0.11012804993905401</v>
      </c>
      <c r="R1226" s="17"/>
      <c r="S1226" s="17">
        <v>0.121951224935266</v>
      </c>
      <c r="T1226" s="17">
        <v>6.6336832148483807E-2</v>
      </c>
      <c r="U1226" s="17">
        <v>0.106847590485834</v>
      </c>
      <c r="V1226" s="17">
        <v>7.4577115031272498E-2</v>
      </c>
      <c r="W1226" s="17">
        <v>6.5075561510330296E-2</v>
      </c>
      <c r="X1226" s="17">
        <v>7.6051846141829901E-2</v>
      </c>
      <c r="Y1226" s="17">
        <v>7.5242627395565906E-2</v>
      </c>
      <c r="Z1226" s="17">
        <v>6.0855508623927503E-2</v>
      </c>
      <c r="AA1226" s="17">
        <v>5.2471612593842899E-2</v>
      </c>
      <c r="AB1226" s="17" t="s">
        <v>74</v>
      </c>
      <c r="AC1226" s="17" t="s">
        <v>74</v>
      </c>
      <c r="AD1226" s="17" t="s">
        <v>74</v>
      </c>
      <c r="AE1226" s="17"/>
      <c r="AF1226" s="17">
        <v>4.4898873359777998E-2</v>
      </c>
      <c r="AG1226" s="17">
        <v>9.3903000861471797E-2</v>
      </c>
      <c r="AH1226" s="17">
        <v>0.119116605222351</v>
      </c>
      <c r="AI1226" s="17"/>
      <c r="AJ1226" s="17">
        <v>5.2864101469796601E-2</v>
      </c>
      <c r="AK1226" s="17">
        <v>0.141583997148686</v>
      </c>
      <c r="AL1226" s="17">
        <v>4.1152751697608597E-2</v>
      </c>
      <c r="AM1226" s="17">
        <v>6.6779232866731902E-2</v>
      </c>
      <c r="AN1226" s="17">
        <v>6.8676536237998007E-2</v>
      </c>
      <c r="AO1226" s="17"/>
      <c r="AP1226" s="17">
        <v>6.1110194802510898E-2</v>
      </c>
      <c r="AQ1226" s="17">
        <v>0.115512387978395</v>
      </c>
      <c r="AR1226" s="17">
        <v>2.7510389504699501E-2</v>
      </c>
      <c r="AS1226" s="17"/>
      <c r="AT1226" s="17">
        <v>7.1981529305958206E-2</v>
      </c>
      <c r="AU1226" s="17">
        <v>9.6635110515984404E-2</v>
      </c>
      <c r="AV1226" s="17"/>
      <c r="AW1226" s="17">
        <v>9.0171435546266901E-2</v>
      </c>
      <c r="AX1226" s="17">
        <v>7.6535555501254904E-2</v>
      </c>
    </row>
    <row r="1227" spans="2:50" x14ac:dyDescent="0.35">
      <c r="B1227" t="s">
        <v>479</v>
      </c>
      <c r="C1227" s="17">
        <v>0.26823467634451698</v>
      </c>
      <c r="D1227" s="17">
        <v>0.25744735898647197</v>
      </c>
      <c r="E1227" s="17">
        <v>0.27782677386592902</v>
      </c>
      <c r="F1227" s="17"/>
      <c r="G1227" s="17">
        <v>0.36760521572433602</v>
      </c>
      <c r="H1227" s="17">
        <v>0.33072557655328599</v>
      </c>
      <c r="I1227" s="17">
        <v>0.26014361642627998</v>
      </c>
      <c r="J1227" s="17">
        <v>0.30679204806691701</v>
      </c>
      <c r="K1227" s="17">
        <v>0.21508030030804601</v>
      </c>
      <c r="L1227" s="17">
        <v>0.19256557240385899</v>
      </c>
      <c r="M1227" s="17"/>
      <c r="N1227" s="17">
        <v>0.32970946781087301</v>
      </c>
      <c r="O1227" s="17">
        <v>0.306973590868652</v>
      </c>
      <c r="P1227" s="17">
        <v>0.23393007219436299</v>
      </c>
      <c r="Q1227" s="17">
        <v>0.19528029685259399</v>
      </c>
      <c r="R1227" s="17"/>
      <c r="S1227" s="17">
        <v>0.26361705632656202</v>
      </c>
      <c r="T1227" s="17">
        <v>0.27178349768238202</v>
      </c>
      <c r="U1227" s="17">
        <v>0.25714706336827903</v>
      </c>
      <c r="V1227" s="17">
        <v>0.20417627493219201</v>
      </c>
      <c r="W1227" s="17">
        <v>0.30396955072528897</v>
      </c>
      <c r="X1227" s="17">
        <v>0.31163221990018197</v>
      </c>
      <c r="Y1227" s="17">
        <v>0.23334448100306099</v>
      </c>
      <c r="Z1227" s="17">
        <v>0.296355752568352</v>
      </c>
      <c r="AA1227" s="17">
        <v>0.28938196414847001</v>
      </c>
      <c r="AB1227" s="17" t="s">
        <v>74</v>
      </c>
      <c r="AC1227" s="17" t="s">
        <v>74</v>
      </c>
      <c r="AD1227" s="17" t="s">
        <v>74</v>
      </c>
      <c r="AE1227" s="17"/>
      <c r="AF1227" s="17">
        <v>0.24230728942308</v>
      </c>
      <c r="AG1227" s="17">
        <v>0.313399262363936</v>
      </c>
      <c r="AH1227" s="17">
        <v>0.166975088022074</v>
      </c>
      <c r="AI1227" s="17"/>
      <c r="AJ1227" s="17">
        <v>0.239061192697896</v>
      </c>
      <c r="AK1227" s="17">
        <v>0.33960012953920199</v>
      </c>
      <c r="AL1227" s="17">
        <v>0.28675012492510299</v>
      </c>
      <c r="AM1227" s="17">
        <v>0.189713195607186</v>
      </c>
      <c r="AN1227" s="17">
        <v>0.21133532672331001</v>
      </c>
      <c r="AO1227" s="17"/>
      <c r="AP1227" s="17">
        <v>0.25399189576259401</v>
      </c>
      <c r="AQ1227" s="17">
        <v>0.31424881942157101</v>
      </c>
      <c r="AR1227" s="17">
        <v>0.25024154471480498</v>
      </c>
      <c r="AS1227" s="17"/>
      <c r="AT1227" s="17">
        <v>0.26762119017404401</v>
      </c>
      <c r="AU1227" s="17">
        <v>0.270881121426993</v>
      </c>
      <c r="AV1227" s="17"/>
      <c r="AW1227" s="17">
        <v>0.33406314171792101</v>
      </c>
      <c r="AX1227" s="17">
        <v>0.24736337514642201</v>
      </c>
    </row>
    <row r="1228" spans="2:50" x14ac:dyDescent="0.35">
      <c r="B1228" t="s">
        <v>480</v>
      </c>
      <c r="C1228" s="17">
        <v>0.4468331696401</v>
      </c>
      <c r="D1228" s="17">
        <v>0.45831421489764002</v>
      </c>
      <c r="E1228" s="17">
        <v>0.43782162868500102</v>
      </c>
      <c r="F1228" s="17"/>
      <c r="G1228" s="17">
        <v>0.29673598074227298</v>
      </c>
      <c r="H1228" s="17">
        <v>0.38022722891986799</v>
      </c>
      <c r="I1228" s="17">
        <v>0.39014458330126101</v>
      </c>
      <c r="J1228" s="17">
        <v>0.43215455266952701</v>
      </c>
      <c r="K1228" s="17">
        <v>0.51356422041893901</v>
      </c>
      <c r="L1228" s="17">
        <v>0.56728808950116705</v>
      </c>
      <c r="M1228" s="17"/>
      <c r="N1228" s="17">
        <v>0.35955742207856201</v>
      </c>
      <c r="O1228" s="17">
        <v>0.44183769417032098</v>
      </c>
      <c r="P1228" s="17">
        <v>0.56117794864266402</v>
      </c>
      <c r="Q1228" s="17">
        <v>0.45090400311685602</v>
      </c>
      <c r="R1228" s="17"/>
      <c r="S1228" s="17">
        <v>0.437408950923446</v>
      </c>
      <c r="T1228" s="17">
        <v>0.43163528723885197</v>
      </c>
      <c r="U1228" s="17">
        <v>0.43250936393759998</v>
      </c>
      <c r="V1228" s="17">
        <v>0.56809774334544905</v>
      </c>
      <c r="W1228" s="17">
        <v>0.41470947466568903</v>
      </c>
      <c r="X1228" s="17">
        <v>0.488166833284221</v>
      </c>
      <c r="Y1228" s="17">
        <v>0.44911688884973999</v>
      </c>
      <c r="Z1228" s="17">
        <v>0.37085382708727799</v>
      </c>
      <c r="AA1228" s="17">
        <v>0.40034156772469898</v>
      </c>
      <c r="AB1228" s="17" t="s">
        <v>74</v>
      </c>
      <c r="AC1228" s="17" t="s">
        <v>74</v>
      </c>
      <c r="AD1228" s="17" t="s">
        <v>74</v>
      </c>
      <c r="AE1228" s="17"/>
      <c r="AF1228" s="17">
        <v>0.53062605623247305</v>
      </c>
      <c r="AG1228" s="17">
        <v>0.39035080659668198</v>
      </c>
      <c r="AH1228" s="17">
        <v>0.444644685355844</v>
      </c>
      <c r="AI1228" s="17"/>
      <c r="AJ1228" s="17">
        <v>0.525841568418429</v>
      </c>
      <c r="AK1228" s="17">
        <v>0.32100941876970501</v>
      </c>
      <c r="AL1228" s="17">
        <v>0.48433059910617299</v>
      </c>
      <c r="AM1228" s="17">
        <v>0.55863047612771699</v>
      </c>
      <c r="AN1228" s="17">
        <v>0.46587836093631502</v>
      </c>
      <c r="AO1228" s="17"/>
      <c r="AP1228" s="17">
        <v>0.52992198744617303</v>
      </c>
      <c r="AQ1228" s="17">
        <v>0.36995880139731602</v>
      </c>
      <c r="AR1228" s="17">
        <v>0.50594108374882896</v>
      </c>
      <c r="AS1228" s="17"/>
      <c r="AT1228" s="17">
        <v>0.47155346821746702</v>
      </c>
      <c r="AU1228" s="17">
        <v>0.39466407327152098</v>
      </c>
      <c r="AV1228" s="17"/>
      <c r="AW1228" s="17">
        <v>0.37464425139332802</v>
      </c>
      <c r="AX1228" s="17">
        <v>0.46972108974193599</v>
      </c>
    </row>
    <row r="1229" spans="2:50" x14ac:dyDescent="0.35">
      <c r="B1229" t="s">
        <v>481</v>
      </c>
      <c r="C1229" s="17">
        <v>5.2147139892056903E-2</v>
      </c>
      <c r="D1229" s="17">
        <v>5.9947661808464399E-2</v>
      </c>
      <c r="E1229" s="17">
        <v>4.5060100152729203E-2</v>
      </c>
      <c r="F1229" s="17"/>
      <c r="G1229" s="17">
        <v>6.4443294037922497E-2</v>
      </c>
      <c r="H1229" s="17">
        <v>7.0562718852190398E-2</v>
      </c>
      <c r="I1229" s="17">
        <v>7.1846548369346203E-2</v>
      </c>
      <c r="J1229" s="17">
        <v>3.7515498165479499E-2</v>
      </c>
      <c r="K1229" s="17">
        <v>5.1356412611904198E-2</v>
      </c>
      <c r="L1229" s="17">
        <v>3.04784800808101E-2</v>
      </c>
      <c r="M1229" s="17"/>
      <c r="N1229" s="17">
        <v>4.2349166118316399E-2</v>
      </c>
      <c r="O1229" s="17">
        <v>6.4394513670263803E-2</v>
      </c>
      <c r="P1229" s="17">
        <v>4.96583905078559E-2</v>
      </c>
      <c r="Q1229" s="17">
        <v>5.2802462789502499E-2</v>
      </c>
      <c r="R1229" s="17"/>
      <c r="S1229" s="17">
        <v>5.8571350533984101E-2</v>
      </c>
      <c r="T1229" s="17">
        <v>4.2433674901214899E-2</v>
      </c>
      <c r="U1229" s="17">
        <v>4.39307620504664E-2</v>
      </c>
      <c r="V1229" s="17">
        <v>2.4331528807448599E-2</v>
      </c>
      <c r="W1229" s="17">
        <v>8.6416229937787095E-2</v>
      </c>
      <c r="X1229" s="17">
        <v>3.6130098521158303E-2</v>
      </c>
      <c r="Y1229" s="17">
        <v>7.1220846564734305E-2</v>
      </c>
      <c r="Z1229" s="17">
        <v>6.5270956303349198E-2</v>
      </c>
      <c r="AA1229" s="17">
        <v>5.74604727663523E-2</v>
      </c>
      <c r="AB1229" s="17" t="s">
        <v>74</v>
      </c>
      <c r="AC1229" s="17" t="s">
        <v>74</v>
      </c>
      <c r="AD1229" s="17" t="s">
        <v>74</v>
      </c>
      <c r="AE1229" s="17"/>
      <c r="AF1229" s="17">
        <v>4.54603366286985E-2</v>
      </c>
      <c r="AG1229" s="17">
        <v>6.19197670993221E-2</v>
      </c>
      <c r="AH1229" s="17">
        <v>5.8436344819018597E-2</v>
      </c>
      <c r="AI1229" s="17"/>
      <c r="AJ1229" s="17">
        <v>4.8553167019716001E-2</v>
      </c>
      <c r="AK1229" s="17">
        <v>5.7792696825610397E-2</v>
      </c>
      <c r="AL1229" s="17">
        <v>5.59060642441538E-2</v>
      </c>
      <c r="AM1229" s="17">
        <v>6.7112663237874098E-2</v>
      </c>
      <c r="AN1229" s="17">
        <v>4.6201450800015802E-2</v>
      </c>
      <c r="AO1229" s="17"/>
      <c r="AP1229" s="17">
        <v>5.4161173915074502E-2</v>
      </c>
      <c r="AQ1229" s="17">
        <v>6.8490307430009903E-2</v>
      </c>
      <c r="AR1229" s="17">
        <v>2.49087811579831E-2</v>
      </c>
      <c r="AS1229" s="17"/>
      <c r="AT1229" s="17">
        <v>4.8793783454608997E-2</v>
      </c>
      <c r="AU1229" s="17">
        <v>5.7025192822649701E-2</v>
      </c>
      <c r="AV1229" s="17"/>
      <c r="AW1229" s="17">
        <v>5.3806732018481698E-2</v>
      </c>
      <c r="AX1229" s="17">
        <v>5.1620956470643201E-2</v>
      </c>
    </row>
    <row r="1230" spans="2:50" x14ac:dyDescent="0.35">
      <c r="B1230" t="s">
        <v>482</v>
      </c>
      <c r="C1230" s="17">
        <v>8.3123457088512404E-3</v>
      </c>
      <c r="D1230" s="17">
        <v>5.5994825579662099E-3</v>
      </c>
      <c r="E1230" s="17">
        <v>1.08785109447472E-2</v>
      </c>
      <c r="F1230" s="17"/>
      <c r="G1230" s="17">
        <v>5.8036049516368201E-3</v>
      </c>
      <c r="H1230" s="17">
        <v>1.9708987168139999E-2</v>
      </c>
      <c r="I1230" s="17">
        <v>7.0193827840707096E-3</v>
      </c>
      <c r="J1230" s="17">
        <v>0</v>
      </c>
      <c r="K1230" s="17">
        <v>5.1303400998764003E-3</v>
      </c>
      <c r="L1230" s="17">
        <v>1.02129372666846E-2</v>
      </c>
      <c r="M1230" s="17"/>
      <c r="N1230" s="17">
        <v>1.09436575893776E-2</v>
      </c>
      <c r="O1230" s="17">
        <v>3.2189723872211298E-3</v>
      </c>
      <c r="P1230" s="17">
        <v>1.2754593198248799E-2</v>
      </c>
      <c r="Q1230" s="17">
        <v>6.9610967377897598E-3</v>
      </c>
      <c r="R1230" s="17"/>
      <c r="S1230" s="17">
        <v>1.46459649010431E-2</v>
      </c>
      <c r="T1230" s="17">
        <v>7.0784584710967798E-3</v>
      </c>
      <c r="U1230" s="17">
        <v>0</v>
      </c>
      <c r="V1230" s="17">
        <v>1.4104938565410501E-2</v>
      </c>
      <c r="W1230" s="17">
        <v>0</v>
      </c>
      <c r="X1230" s="17">
        <v>0</v>
      </c>
      <c r="Y1230" s="17">
        <v>0</v>
      </c>
      <c r="Z1230" s="17">
        <v>5.0962068257554803E-2</v>
      </c>
      <c r="AA1230" s="17">
        <v>6.4112525547904602E-3</v>
      </c>
      <c r="AB1230" s="17" t="s">
        <v>74</v>
      </c>
      <c r="AC1230" s="17" t="s">
        <v>74</v>
      </c>
      <c r="AD1230" s="17" t="s">
        <v>74</v>
      </c>
      <c r="AE1230" s="17"/>
      <c r="AF1230" s="17">
        <v>1.7785132684402501E-3</v>
      </c>
      <c r="AG1230" s="17">
        <v>1.509182762681E-2</v>
      </c>
      <c r="AH1230" s="17">
        <v>1.4384828410654801E-2</v>
      </c>
      <c r="AI1230" s="17"/>
      <c r="AJ1230" s="17">
        <v>5.6867561967588603E-3</v>
      </c>
      <c r="AK1230" s="17">
        <v>2.0174334266672998E-2</v>
      </c>
      <c r="AL1230" s="17">
        <v>0</v>
      </c>
      <c r="AM1230" s="17">
        <v>0</v>
      </c>
      <c r="AN1230" s="17">
        <v>4.1246493994880704E-3</v>
      </c>
      <c r="AO1230" s="17"/>
      <c r="AP1230" s="17">
        <v>3.5500791722668499E-3</v>
      </c>
      <c r="AQ1230" s="17">
        <v>1.38563558400451E-2</v>
      </c>
      <c r="AR1230" s="17">
        <v>0</v>
      </c>
      <c r="AS1230" s="17"/>
      <c r="AT1230" s="17">
        <v>1.14011713959618E-2</v>
      </c>
      <c r="AU1230" s="17">
        <v>1.8857724994524401E-3</v>
      </c>
      <c r="AV1230" s="17"/>
      <c r="AW1230" s="17">
        <v>1.16162715488648E-2</v>
      </c>
      <c r="AX1230" s="17">
        <v>7.2648166353427102E-3</v>
      </c>
    </row>
    <row r="1231" spans="2:50" x14ac:dyDescent="0.35">
      <c r="B1231" t="s">
        <v>483</v>
      </c>
      <c r="C1231" s="17">
        <v>0.14465453706815401</v>
      </c>
      <c r="D1231" s="17">
        <v>0.13331338850230101</v>
      </c>
      <c r="E1231" s="17">
        <v>0.15580393305609699</v>
      </c>
      <c r="F1231" s="17"/>
      <c r="G1231" s="17">
        <v>0.14776827984407601</v>
      </c>
      <c r="H1231" s="17">
        <v>9.0723111984119503E-2</v>
      </c>
      <c r="I1231" s="17">
        <v>0.14967036275846901</v>
      </c>
      <c r="J1231" s="17">
        <v>0.14367732155749399</v>
      </c>
      <c r="K1231" s="17">
        <v>0.174359516193554</v>
      </c>
      <c r="L1231" s="17">
        <v>0.15931762264732799</v>
      </c>
      <c r="M1231" s="17"/>
      <c r="N1231" s="17">
        <v>0.15599849997554999</v>
      </c>
      <c r="O1231" s="17">
        <v>0.137076876902712</v>
      </c>
      <c r="P1231" s="17">
        <v>8.33042722965497E-2</v>
      </c>
      <c r="Q1231" s="17">
        <v>0.183924090564204</v>
      </c>
      <c r="R1231" s="17"/>
      <c r="S1231" s="17">
        <v>0.103805452379699</v>
      </c>
      <c r="T1231" s="17">
        <v>0.18073224955797099</v>
      </c>
      <c r="U1231" s="17">
        <v>0.15956522015782201</v>
      </c>
      <c r="V1231" s="17">
        <v>0.11471239931822801</v>
      </c>
      <c r="W1231" s="17">
        <v>0.129829183160904</v>
      </c>
      <c r="X1231" s="17">
        <v>8.8019002152608605E-2</v>
      </c>
      <c r="Y1231" s="17">
        <v>0.171075156186898</v>
      </c>
      <c r="Z1231" s="17">
        <v>0.155701887159538</v>
      </c>
      <c r="AA1231" s="17">
        <v>0.193933130211845</v>
      </c>
      <c r="AB1231" s="17" t="s">
        <v>74</v>
      </c>
      <c r="AC1231" s="17" t="s">
        <v>74</v>
      </c>
      <c r="AD1231" s="17" t="s">
        <v>74</v>
      </c>
      <c r="AE1231" s="17"/>
      <c r="AF1231" s="17">
        <v>0.13492893108753001</v>
      </c>
      <c r="AG1231" s="17">
        <v>0.125335335451778</v>
      </c>
      <c r="AH1231" s="17">
        <v>0.19644244817005799</v>
      </c>
      <c r="AI1231" s="17"/>
      <c r="AJ1231" s="17">
        <v>0.127993214197404</v>
      </c>
      <c r="AK1231" s="17">
        <v>0.11983942345012399</v>
      </c>
      <c r="AL1231" s="17">
        <v>0.131860460026962</v>
      </c>
      <c r="AM1231" s="17">
        <v>0.11776443216049</v>
      </c>
      <c r="AN1231" s="17">
        <v>0.203783675902873</v>
      </c>
      <c r="AO1231" s="17"/>
      <c r="AP1231" s="17">
        <v>9.7264668901380996E-2</v>
      </c>
      <c r="AQ1231" s="17">
        <v>0.11793332793266301</v>
      </c>
      <c r="AR1231" s="17">
        <v>0.19139820087368301</v>
      </c>
      <c r="AS1231" s="17"/>
      <c r="AT1231" s="17">
        <v>0.12864885745196</v>
      </c>
      <c r="AU1231" s="17">
        <v>0.178908729463399</v>
      </c>
      <c r="AV1231" s="17"/>
      <c r="AW1231" s="17">
        <v>0.13569816777513699</v>
      </c>
      <c r="AX1231" s="17">
        <v>0.14749420650440101</v>
      </c>
    </row>
    <row r="1232" spans="2:50" x14ac:dyDescent="0.35">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row>
    <row r="1233" spans="2:50" x14ac:dyDescent="0.35">
      <c r="B1233" s="6" t="s">
        <v>486</v>
      </c>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row>
    <row r="1234" spans="2:50" x14ac:dyDescent="0.35">
      <c r="B1234" s="24" t="s">
        <v>76</v>
      </c>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row>
    <row r="1235" spans="2:50" x14ac:dyDescent="0.35">
      <c r="B1235" t="s">
        <v>478</v>
      </c>
      <c r="C1235" s="17">
        <v>6.5292405303221696E-2</v>
      </c>
      <c r="D1235" s="17">
        <v>5.7556125007242803E-2</v>
      </c>
      <c r="E1235" s="17">
        <v>7.1255957050390506E-2</v>
      </c>
      <c r="F1235" s="17"/>
      <c r="G1235" s="17">
        <v>0.111146893659296</v>
      </c>
      <c r="H1235" s="17">
        <v>0.10915206693502</v>
      </c>
      <c r="I1235" s="17">
        <v>8.0860101051664995E-2</v>
      </c>
      <c r="J1235" s="17">
        <v>6.1474305076353798E-2</v>
      </c>
      <c r="K1235" s="17">
        <v>4.4362653052505002E-2</v>
      </c>
      <c r="L1235" s="17">
        <v>1.8980311520529099E-2</v>
      </c>
      <c r="M1235" s="17"/>
      <c r="N1235" s="17">
        <v>7.7624450940745299E-2</v>
      </c>
      <c r="O1235" s="17">
        <v>5.4570257136264101E-2</v>
      </c>
      <c r="P1235" s="17">
        <v>5.2799769570633003E-2</v>
      </c>
      <c r="Q1235" s="17">
        <v>7.4868778385042301E-2</v>
      </c>
      <c r="R1235" s="17"/>
      <c r="S1235" s="17">
        <v>0.105846002645941</v>
      </c>
      <c r="T1235" s="17">
        <v>4.73073755872837E-2</v>
      </c>
      <c r="U1235" s="17">
        <v>7.5140662347596199E-2</v>
      </c>
      <c r="V1235" s="17">
        <v>5.9081289005600397E-2</v>
      </c>
      <c r="W1235" s="17">
        <v>5.1419829805270899E-2</v>
      </c>
      <c r="X1235" s="17">
        <v>6.2084844875119602E-2</v>
      </c>
      <c r="Y1235" s="17">
        <v>4.0345335077995599E-2</v>
      </c>
      <c r="Z1235" s="17">
        <v>6.13017730372565E-2</v>
      </c>
      <c r="AA1235" s="17">
        <v>6.8571977053266203E-2</v>
      </c>
      <c r="AB1235" s="17" t="s">
        <v>74</v>
      </c>
      <c r="AC1235" s="17" t="s">
        <v>74</v>
      </c>
      <c r="AD1235" s="17" t="s">
        <v>74</v>
      </c>
      <c r="AE1235" s="17"/>
      <c r="AF1235" s="17">
        <v>3.9355654948745399E-2</v>
      </c>
      <c r="AG1235" s="17">
        <v>7.9083838587165597E-2</v>
      </c>
      <c r="AH1235" s="17">
        <v>7.6187878484251695E-2</v>
      </c>
      <c r="AI1235" s="17"/>
      <c r="AJ1235" s="17">
        <v>3.8458195022671303E-2</v>
      </c>
      <c r="AK1235" s="17">
        <v>0.123625586580789</v>
      </c>
      <c r="AL1235" s="17">
        <v>3.6964849192221302E-2</v>
      </c>
      <c r="AM1235" s="17">
        <v>6.6779232866731902E-2</v>
      </c>
      <c r="AN1235" s="17">
        <v>3.2498492555842799E-2</v>
      </c>
      <c r="AO1235" s="17"/>
      <c r="AP1235" s="17">
        <v>3.7124851101537203E-2</v>
      </c>
      <c r="AQ1235" s="17">
        <v>9.8944752604184102E-2</v>
      </c>
      <c r="AR1235" s="17">
        <v>4.1897553128018003E-2</v>
      </c>
      <c r="AS1235" s="17"/>
      <c r="AT1235" s="17">
        <v>5.8010827101475503E-2</v>
      </c>
      <c r="AU1235" s="17">
        <v>8.0873288820361197E-2</v>
      </c>
      <c r="AV1235" s="17"/>
      <c r="AW1235" s="17">
        <v>6.5175487989647896E-2</v>
      </c>
      <c r="AX1235" s="17">
        <v>6.5329474623507799E-2</v>
      </c>
    </row>
    <row r="1236" spans="2:50" x14ac:dyDescent="0.35">
      <c r="B1236" t="s">
        <v>479</v>
      </c>
      <c r="C1236" s="17">
        <v>0.21498363411836599</v>
      </c>
      <c r="D1236" s="17">
        <v>0.234221008807454</v>
      </c>
      <c r="E1236" s="17">
        <v>0.19551569574642</v>
      </c>
      <c r="F1236" s="17"/>
      <c r="G1236" s="17">
        <v>0.288322832994862</v>
      </c>
      <c r="H1236" s="17">
        <v>0.237923814332647</v>
      </c>
      <c r="I1236" s="17">
        <v>0.22420110154880299</v>
      </c>
      <c r="J1236" s="17">
        <v>0.219385723288225</v>
      </c>
      <c r="K1236" s="17">
        <v>0.200306977888278</v>
      </c>
      <c r="L1236" s="17">
        <v>0.16581807472769799</v>
      </c>
      <c r="M1236" s="17"/>
      <c r="N1236" s="17">
        <v>0.258988772107549</v>
      </c>
      <c r="O1236" s="17">
        <v>0.231045239759851</v>
      </c>
      <c r="P1236" s="17">
        <v>0.16272409089753101</v>
      </c>
      <c r="Q1236" s="17">
        <v>0.199415532874966</v>
      </c>
      <c r="R1236" s="17"/>
      <c r="S1236" s="17">
        <v>0.20251197979713301</v>
      </c>
      <c r="T1236" s="17">
        <v>0.246736377231321</v>
      </c>
      <c r="U1236" s="17">
        <v>0.23190478445036999</v>
      </c>
      <c r="V1236" s="17">
        <v>0.14705508163091399</v>
      </c>
      <c r="W1236" s="17">
        <v>0.23407735073378999</v>
      </c>
      <c r="X1236" s="17">
        <v>0.17944439823352001</v>
      </c>
      <c r="Y1236" s="17">
        <v>0.23060128812772601</v>
      </c>
      <c r="Z1236" s="17">
        <v>0.29107594518977098</v>
      </c>
      <c r="AA1236" s="17">
        <v>0.21032543373366799</v>
      </c>
      <c r="AB1236" s="17" t="s">
        <v>74</v>
      </c>
      <c r="AC1236" s="17" t="s">
        <v>74</v>
      </c>
      <c r="AD1236" s="17" t="s">
        <v>74</v>
      </c>
      <c r="AE1236" s="17"/>
      <c r="AF1236" s="17">
        <v>0.204843439055275</v>
      </c>
      <c r="AG1236" s="17">
        <v>0.23502888664048899</v>
      </c>
      <c r="AH1236" s="17">
        <v>0.116482120941865</v>
      </c>
      <c r="AI1236" s="17"/>
      <c r="AJ1236" s="17">
        <v>0.17969143437948101</v>
      </c>
      <c r="AK1236" s="17">
        <v>0.27015883648953598</v>
      </c>
      <c r="AL1236" s="17">
        <v>0.26999349565219699</v>
      </c>
      <c r="AM1236" s="17">
        <v>0.10139565938282601</v>
      </c>
      <c r="AN1236" s="17">
        <v>0.14838633897606199</v>
      </c>
      <c r="AO1236" s="17"/>
      <c r="AP1236" s="17">
        <v>0.1988055989136</v>
      </c>
      <c r="AQ1236" s="17">
        <v>0.24655318239027599</v>
      </c>
      <c r="AR1236" s="17">
        <v>0.27106745156961498</v>
      </c>
      <c r="AS1236" s="17"/>
      <c r="AT1236" s="17">
        <v>0.20220032637736099</v>
      </c>
      <c r="AU1236" s="17">
        <v>0.24284639292882301</v>
      </c>
      <c r="AV1236" s="17"/>
      <c r="AW1236" s="17">
        <v>0.24637961715755399</v>
      </c>
      <c r="AX1236" s="17">
        <v>0.20502935347845999</v>
      </c>
    </row>
    <row r="1237" spans="2:50" x14ac:dyDescent="0.35">
      <c r="B1237" t="s">
        <v>480</v>
      </c>
      <c r="C1237" s="17">
        <v>0.49971666591903202</v>
      </c>
      <c r="D1237" s="17">
        <v>0.51126602226876605</v>
      </c>
      <c r="E1237" s="17">
        <v>0.490844135522645</v>
      </c>
      <c r="F1237" s="17"/>
      <c r="G1237" s="17">
        <v>0.41022166396651699</v>
      </c>
      <c r="H1237" s="17">
        <v>0.39031635665330899</v>
      </c>
      <c r="I1237" s="17">
        <v>0.470361966713709</v>
      </c>
      <c r="J1237" s="17">
        <v>0.50978158679504704</v>
      </c>
      <c r="K1237" s="17">
        <v>0.54595138300933999</v>
      </c>
      <c r="L1237" s="17">
        <v>0.60111200305027601</v>
      </c>
      <c r="M1237" s="17"/>
      <c r="N1237" s="17">
        <v>0.42355099674178898</v>
      </c>
      <c r="O1237" s="17">
        <v>0.48859950768388399</v>
      </c>
      <c r="P1237" s="17">
        <v>0.61486222136322199</v>
      </c>
      <c r="Q1237" s="17">
        <v>0.49810736786743498</v>
      </c>
      <c r="R1237" s="17"/>
      <c r="S1237" s="17">
        <v>0.47496038433061799</v>
      </c>
      <c r="T1237" s="17">
        <v>0.47920195884918798</v>
      </c>
      <c r="U1237" s="17">
        <v>0.51378701871739596</v>
      </c>
      <c r="V1237" s="17">
        <v>0.62038337643057695</v>
      </c>
      <c r="W1237" s="17">
        <v>0.52899137034805299</v>
      </c>
      <c r="X1237" s="17">
        <v>0.50619230264746595</v>
      </c>
      <c r="Y1237" s="17">
        <v>0.51208149410339798</v>
      </c>
      <c r="Z1237" s="17">
        <v>0.37407486466373602</v>
      </c>
      <c r="AA1237" s="17">
        <v>0.45491751405825998</v>
      </c>
      <c r="AB1237" s="17" t="s">
        <v>74</v>
      </c>
      <c r="AC1237" s="17" t="s">
        <v>74</v>
      </c>
      <c r="AD1237" s="17" t="s">
        <v>74</v>
      </c>
      <c r="AE1237" s="17"/>
      <c r="AF1237" s="17">
        <v>0.561057047500086</v>
      </c>
      <c r="AG1237" s="17">
        <v>0.45761736426941502</v>
      </c>
      <c r="AH1237" s="17">
        <v>0.53937425765667102</v>
      </c>
      <c r="AI1237" s="17"/>
      <c r="AJ1237" s="17">
        <v>0.57299130220495997</v>
      </c>
      <c r="AK1237" s="17">
        <v>0.40033646684038499</v>
      </c>
      <c r="AL1237" s="17">
        <v>0.53363879302088002</v>
      </c>
      <c r="AM1237" s="17">
        <v>0.52750287731902401</v>
      </c>
      <c r="AN1237" s="17">
        <v>0.550560133158017</v>
      </c>
      <c r="AO1237" s="17"/>
      <c r="AP1237" s="17">
        <v>0.54622668456235102</v>
      </c>
      <c r="AQ1237" s="17">
        <v>0.459060180024147</v>
      </c>
      <c r="AR1237" s="17">
        <v>0.52763315441123104</v>
      </c>
      <c r="AS1237" s="17"/>
      <c r="AT1237" s="17">
        <v>0.53155183859127597</v>
      </c>
      <c r="AU1237" s="17">
        <v>0.43558262835788703</v>
      </c>
      <c r="AV1237" s="17"/>
      <c r="AW1237" s="17">
        <v>0.465963007402389</v>
      </c>
      <c r="AX1237" s="17">
        <v>0.51041846140283098</v>
      </c>
    </row>
    <row r="1238" spans="2:50" x14ac:dyDescent="0.35">
      <c r="B1238" t="s">
        <v>481</v>
      </c>
      <c r="C1238" s="17">
        <v>5.82467788344272E-2</v>
      </c>
      <c r="D1238" s="17">
        <v>6.1994098636165999E-2</v>
      </c>
      <c r="E1238" s="17">
        <v>5.4969526986462403E-2</v>
      </c>
      <c r="F1238" s="17"/>
      <c r="G1238" s="17">
        <v>4.4364699888451799E-2</v>
      </c>
      <c r="H1238" s="17">
        <v>7.7520389836777295E-2</v>
      </c>
      <c r="I1238" s="17">
        <v>7.8847933138640997E-2</v>
      </c>
      <c r="J1238" s="17">
        <v>4.6031700531912099E-2</v>
      </c>
      <c r="K1238" s="17">
        <v>4.3626085225002498E-2</v>
      </c>
      <c r="L1238" s="17">
        <v>5.4777336189700203E-2</v>
      </c>
      <c r="M1238" s="17"/>
      <c r="N1238" s="17">
        <v>6.2928481532719197E-2</v>
      </c>
      <c r="O1238" s="17">
        <v>6.1981041809336598E-2</v>
      </c>
      <c r="P1238" s="17">
        <v>4.7524100323389398E-2</v>
      </c>
      <c r="Q1238" s="17">
        <v>5.9441493992181703E-2</v>
      </c>
      <c r="R1238" s="17"/>
      <c r="S1238" s="17">
        <v>7.2138283555930993E-2</v>
      </c>
      <c r="T1238" s="17">
        <v>5.3549914051108399E-2</v>
      </c>
      <c r="U1238" s="17">
        <v>4.2850776186069597E-2</v>
      </c>
      <c r="V1238" s="17">
        <v>4.5594813090289503E-2</v>
      </c>
      <c r="W1238" s="17">
        <v>7.7698809584777206E-2</v>
      </c>
      <c r="X1238" s="17">
        <v>7.4338877775090004E-2</v>
      </c>
      <c r="Y1238" s="17">
        <v>4.4210215703843703E-2</v>
      </c>
      <c r="Z1238" s="17">
        <v>6.6809461506817797E-2</v>
      </c>
      <c r="AA1238" s="17">
        <v>5.1675725679387503E-2</v>
      </c>
      <c r="AB1238" s="17" t="s">
        <v>74</v>
      </c>
      <c r="AC1238" s="17" t="s">
        <v>74</v>
      </c>
      <c r="AD1238" s="17" t="s">
        <v>74</v>
      </c>
      <c r="AE1238" s="17"/>
      <c r="AF1238" s="17">
        <v>5.0764572637672097E-2</v>
      </c>
      <c r="AG1238" s="17">
        <v>7.0131579045076095E-2</v>
      </c>
      <c r="AH1238" s="17">
        <v>6.90388667115025E-2</v>
      </c>
      <c r="AI1238" s="17"/>
      <c r="AJ1238" s="17">
        <v>7.0597488691363994E-2</v>
      </c>
      <c r="AK1238" s="17">
        <v>5.2241110159287098E-2</v>
      </c>
      <c r="AL1238" s="17">
        <v>1.0085613088176E-2</v>
      </c>
      <c r="AM1238" s="17">
        <v>8.8317536224360393E-2</v>
      </c>
      <c r="AN1238" s="17">
        <v>6.2206478254751403E-2</v>
      </c>
      <c r="AO1238" s="17"/>
      <c r="AP1238" s="17">
        <v>7.6835325437566396E-2</v>
      </c>
      <c r="AQ1238" s="17">
        <v>5.03645065174032E-2</v>
      </c>
      <c r="AR1238" s="17">
        <v>1.7944179471238299E-2</v>
      </c>
      <c r="AS1238" s="17"/>
      <c r="AT1238" s="17">
        <v>6.1066381018860701E-2</v>
      </c>
      <c r="AU1238" s="17">
        <v>5.0228084314939803E-2</v>
      </c>
      <c r="AV1238" s="17"/>
      <c r="AW1238" s="17">
        <v>5.0239982833322198E-2</v>
      </c>
      <c r="AX1238" s="17">
        <v>6.0785380486810099E-2</v>
      </c>
    </row>
    <row r="1239" spans="2:50" x14ac:dyDescent="0.35">
      <c r="B1239" t="s">
        <v>482</v>
      </c>
      <c r="C1239" s="17">
        <v>2.3803992700517699E-2</v>
      </c>
      <c r="D1239" s="17">
        <v>1.50566007846489E-2</v>
      </c>
      <c r="E1239" s="17">
        <v>3.2066869927171997E-2</v>
      </c>
      <c r="F1239" s="17"/>
      <c r="G1239" s="17">
        <v>1.53998664406812E-2</v>
      </c>
      <c r="H1239" s="17">
        <v>5.3849942239807803E-2</v>
      </c>
      <c r="I1239" s="17">
        <v>2.7051200000751702E-2</v>
      </c>
      <c r="J1239" s="17">
        <v>2.4642238500356701E-2</v>
      </c>
      <c r="K1239" s="17">
        <v>1.18657571446851E-2</v>
      </c>
      <c r="L1239" s="17">
        <v>1.1024227299506599E-2</v>
      </c>
      <c r="M1239" s="17"/>
      <c r="N1239" s="17">
        <v>3.1416278478336501E-2</v>
      </c>
      <c r="O1239" s="17">
        <v>2.40310288830392E-2</v>
      </c>
      <c r="P1239" s="17">
        <v>1.57635713837515E-2</v>
      </c>
      <c r="Q1239" s="17">
        <v>2.27173228579776E-2</v>
      </c>
      <c r="R1239" s="17"/>
      <c r="S1239" s="17">
        <v>3.3796624031535397E-2</v>
      </c>
      <c r="T1239" s="17">
        <v>1.1161604186292201E-2</v>
      </c>
      <c r="U1239" s="17">
        <v>0</v>
      </c>
      <c r="V1239" s="17">
        <v>1.8749234642863499E-2</v>
      </c>
      <c r="W1239" s="17">
        <v>9.9681029738377096E-3</v>
      </c>
      <c r="X1239" s="17">
        <v>7.3844290612477798E-2</v>
      </c>
      <c r="Y1239" s="17">
        <v>9.3465787289510396E-3</v>
      </c>
      <c r="Z1239" s="17">
        <v>3.4113958966248199E-2</v>
      </c>
      <c r="AA1239" s="17">
        <v>2.63770259241E-2</v>
      </c>
      <c r="AB1239" s="17" t="s">
        <v>74</v>
      </c>
      <c r="AC1239" s="17" t="s">
        <v>74</v>
      </c>
      <c r="AD1239" s="17" t="s">
        <v>74</v>
      </c>
      <c r="AE1239" s="17"/>
      <c r="AF1239" s="17">
        <v>1.7111592882007101E-2</v>
      </c>
      <c r="AG1239" s="17">
        <v>3.40087682515696E-2</v>
      </c>
      <c r="AH1239" s="17">
        <v>1.1930883852275E-2</v>
      </c>
      <c r="AI1239" s="17"/>
      <c r="AJ1239" s="17">
        <v>2.4797391120838699E-2</v>
      </c>
      <c r="AK1239" s="17">
        <v>3.06127397604639E-2</v>
      </c>
      <c r="AL1239" s="17">
        <v>3.83962513870535E-2</v>
      </c>
      <c r="AM1239" s="17">
        <v>0</v>
      </c>
      <c r="AN1239" s="17">
        <v>4.1246493994880704E-3</v>
      </c>
      <c r="AO1239" s="17"/>
      <c r="AP1239" s="17">
        <v>3.2645773029971403E-2</v>
      </c>
      <c r="AQ1239" s="17">
        <v>2.45606500514929E-2</v>
      </c>
      <c r="AR1239" s="17">
        <v>0</v>
      </c>
      <c r="AS1239" s="17"/>
      <c r="AT1239" s="17">
        <v>2.88605629604184E-2</v>
      </c>
      <c r="AU1239" s="17">
        <v>1.06681931957245E-2</v>
      </c>
      <c r="AV1239" s="17"/>
      <c r="AW1239" s="17">
        <v>4.7419814261337498E-2</v>
      </c>
      <c r="AX1239" s="17">
        <v>1.6316457907773599E-2</v>
      </c>
    </row>
    <row r="1240" spans="2:50" x14ac:dyDescent="0.35">
      <c r="B1240" t="s">
        <v>483</v>
      </c>
      <c r="C1240" s="17">
        <v>0.13795652312443599</v>
      </c>
      <c r="D1240" s="17">
        <v>0.119906144495723</v>
      </c>
      <c r="E1240" s="17">
        <v>0.15534781476691001</v>
      </c>
      <c r="F1240" s="17"/>
      <c r="G1240" s="17">
        <v>0.13054404305019199</v>
      </c>
      <c r="H1240" s="17">
        <v>0.13123743000243901</v>
      </c>
      <c r="I1240" s="17">
        <v>0.11867769754643</v>
      </c>
      <c r="J1240" s="17">
        <v>0.13868444580810499</v>
      </c>
      <c r="K1240" s="17">
        <v>0.15388714368018999</v>
      </c>
      <c r="L1240" s="17">
        <v>0.14828804721229</v>
      </c>
      <c r="M1240" s="17"/>
      <c r="N1240" s="17">
        <v>0.14549102019886001</v>
      </c>
      <c r="O1240" s="17">
        <v>0.13977292472762501</v>
      </c>
      <c r="P1240" s="17">
        <v>0.106326246461473</v>
      </c>
      <c r="Q1240" s="17">
        <v>0.14544950402239701</v>
      </c>
      <c r="R1240" s="17"/>
      <c r="S1240" s="17">
        <v>0.110746725638842</v>
      </c>
      <c r="T1240" s="17">
        <v>0.162042770094806</v>
      </c>
      <c r="U1240" s="17">
        <v>0.13631675829856801</v>
      </c>
      <c r="V1240" s="17">
        <v>0.109136205199755</v>
      </c>
      <c r="W1240" s="17">
        <v>9.7844536554270597E-2</v>
      </c>
      <c r="X1240" s="17">
        <v>0.10409528585632701</v>
      </c>
      <c r="Y1240" s="17">
        <v>0.16341508825808501</v>
      </c>
      <c r="Z1240" s="17">
        <v>0.17262399663617001</v>
      </c>
      <c r="AA1240" s="17">
        <v>0.18813232355131801</v>
      </c>
      <c r="AB1240" s="17" t="s">
        <v>74</v>
      </c>
      <c r="AC1240" s="17" t="s">
        <v>74</v>
      </c>
      <c r="AD1240" s="17" t="s">
        <v>74</v>
      </c>
      <c r="AE1240" s="17"/>
      <c r="AF1240" s="17">
        <v>0.126867692976214</v>
      </c>
      <c r="AG1240" s="17">
        <v>0.124129563206285</v>
      </c>
      <c r="AH1240" s="17">
        <v>0.18698599235343499</v>
      </c>
      <c r="AI1240" s="17"/>
      <c r="AJ1240" s="17">
        <v>0.11346418858068499</v>
      </c>
      <c r="AK1240" s="17">
        <v>0.12302526016954</v>
      </c>
      <c r="AL1240" s="17">
        <v>0.110920997659472</v>
      </c>
      <c r="AM1240" s="17">
        <v>0.21600469420705801</v>
      </c>
      <c r="AN1240" s="17">
        <v>0.202223907655838</v>
      </c>
      <c r="AO1240" s="17"/>
      <c r="AP1240" s="17">
        <v>0.108361766954974</v>
      </c>
      <c r="AQ1240" s="17">
        <v>0.120516728412496</v>
      </c>
      <c r="AR1240" s="17">
        <v>0.14145766141989799</v>
      </c>
      <c r="AS1240" s="17"/>
      <c r="AT1240" s="17">
        <v>0.118310063950609</v>
      </c>
      <c r="AU1240" s="17">
        <v>0.17980141238226399</v>
      </c>
      <c r="AV1240" s="17"/>
      <c r="AW1240" s="17">
        <v>0.12482209035575</v>
      </c>
      <c r="AX1240" s="17">
        <v>0.142120872100617</v>
      </c>
    </row>
    <row r="1241" spans="2:50" x14ac:dyDescent="0.35">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row>
    <row r="1242" spans="2:50" x14ac:dyDescent="0.35">
      <c r="B1242" s="6" t="s">
        <v>487</v>
      </c>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row>
    <row r="1243" spans="2:50" x14ac:dyDescent="0.35">
      <c r="B1243" s="24" t="s">
        <v>76</v>
      </c>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row>
    <row r="1244" spans="2:50" x14ac:dyDescent="0.35">
      <c r="B1244" t="s">
        <v>478</v>
      </c>
      <c r="C1244" s="17">
        <v>3.3879470981200199E-2</v>
      </c>
      <c r="D1244" s="17">
        <v>4.3048302173998701E-2</v>
      </c>
      <c r="E1244" s="17">
        <v>2.5444130731346801E-2</v>
      </c>
      <c r="F1244" s="17"/>
      <c r="G1244" s="17">
        <v>6.8869849056436797E-2</v>
      </c>
      <c r="H1244" s="17">
        <v>8.9123600797689995E-2</v>
      </c>
      <c r="I1244" s="17">
        <v>4.61619756604318E-2</v>
      </c>
      <c r="J1244" s="17">
        <v>8.4522017814444399E-3</v>
      </c>
      <c r="K1244" s="17">
        <v>0</v>
      </c>
      <c r="L1244" s="17">
        <v>1.08494908280099E-2</v>
      </c>
      <c r="M1244" s="17"/>
      <c r="N1244" s="17">
        <v>5.6093757487367502E-2</v>
      </c>
      <c r="O1244" s="17">
        <v>2.0398898620679999E-2</v>
      </c>
      <c r="P1244" s="17">
        <v>4.0591969246961297E-2</v>
      </c>
      <c r="Q1244" s="17">
        <v>1.8468891771417899E-2</v>
      </c>
      <c r="R1244" s="17"/>
      <c r="S1244" s="17">
        <v>4.2675403933015103E-2</v>
      </c>
      <c r="T1244" s="17">
        <v>1.6744306495586499E-2</v>
      </c>
      <c r="U1244" s="17">
        <v>8.9718971013394398E-3</v>
      </c>
      <c r="V1244" s="17">
        <v>1.6994090807814801E-2</v>
      </c>
      <c r="W1244" s="17">
        <v>2.3685585034658001E-2</v>
      </c>
      <c r="X1244" s="17">
        <v>9.2795078039420803E-2</v>
      </c>
      <c r="Y1244" s="17">
        <v>3.5057648763504798E-2</v>
      </c>
      <c r="Z1244" s="17">
        <v>1.70569794831241E-2</v>
      </c>
      <c r="AA1244" s="17">
        <v>4.3155416905894403E-2</v>
      </c>
      <c r="AB1244" s="17" t="s">
        <v>74</v>
      </c>
      <c r="AC1244" s="17" t="s">
        <v>74</v>
      </c>
      <c r="AD1244" s="17" t="s">
        <v>74</v>
      </c>
      <c r="AE1244" s="17"/>
      <c r="AF1244" s="17">
        <v>2.5023383653987302E-2</v>
      </c>
      <c r="AG1244" s="17">
        <v>2.9886229337413799E-2</v>
      </c>
      <c r="AH1244" s="17">
        <v>4.7317476586792001E-2</v>
      </c>
      <c r="AI1244" s="17"/>
      <c r="AJ1244" s="17">
        <v>2.2817836077733401E-2</v>
      </c>
      <c r="AK1244" s="17">
        <v>5.2608612844454297E-2</v>
      </c>
      <c r="AL1244" s="17">
        <v>2.7159612826880501E-2</v>
      </c>
      <c r="AM1244" s="17">
        <v>0</v>
      </c>
      <c r="AN1244" s="17">
        <v>3.3157383121775998E-2</v>
      </c>
      <c r="AO1244" s="17"/>
      <c r="AP1244" s="17">
        <v>5.1579894373842299E-2</v>
      </c>
      <c r="AQ1244" s="17">
        <v>4.5466094756791503E-2</v>
      </c>
      <c r="AR1244" s="17">
        <v>0</v>
      </c>
      <c r="AS1244" s="17"/>
      <c r="AT1244" s="17">
        <v>3.4167599482076101E-2</v>
      </c>
      <c r="AU1244" s="17">
        <v>3.3448042170094297E-2</v>
      </c>
      <c r="AV1244" s="17"/>
      <c r="AW1244" s="17">
        <v>5.1216726883743499E-2</v>
      </c>
      <c r="AX1244" s="17">
        <v>2.8382592270176601E-2</v>
      </c>
    </row>
    <row r="1245" spans="2:50" x14ac:dyDescent="0.35">
      <c r="B1245" t="s">
        <v>479</v>
      </c>
      <c r="C1245" s="17">
        <v>6.6469057291848405E-2</v>
      </c>
      <c r="D1245" s="17">
        <v>7.8362784122876603E-2</v>
      </c>
      <c r="E1245" s="17">
        <v>5.5613183247688901E-2</v>
      </c>
      <c r="F1245" s="17"/>
      <c r="G1245" s="17">
        <v>6.6423168541356201E-2</v>
      </c>
      <c r="H1245" s="17">
        <v>9.1643483977367199E-2</v>
      </c>
      <c r="I1245" s="17">
        <v>0.105575916991152</v>
      </c>
      <c r="J1245" s="17">
        <v>7.92955487248823E-2</v>
      </c>
      <c r="K1245" s="17">
        <v>3.4325327451148697E-2</v>
      </c>
      <c r="L1245" s="17">
        <v>3.3498423131323299E-2</v>
      </c>
      <c r="M1245" s="17"/>
      <c r="N1245" s="17">
        <v>8.1387945222665306E-2</v>
      </c>
      <c r="O1245" s="17">
        <v>6.6196694400955103E-2</v>
      </c>
      <c r="P1245" s="17">
        <v>3.0442728852692301E-2</v>
      </c>
      <c r="Q1245" s="17">
        <v>8.3093239205343797E-2</v>
      </c>
      <c r="R1245" s="17"/>
      <c r="S1245" s="17">
        <v>9.7384032240609902E-2</v>
      </c>
      <c r="T1245" s="17">
        <v>5.30043449168719E-2</v>
      </c>
      <c r="U1245" s="17">
        <v>2.31094098851484E-2</v>
      </c>
      <c r="V1245" s="17">
        <v>3.0577422293972499E-2</v>
      </c>
      <c r="W1245" s="17">
        <v>5.2145981751959398E-2</v>
      </c>
      <c r="X1245" s="17">
        <v>0.101902865368104</v>
      </c>
      <c r="Y1245" s="17">
        <v>0.10406072391506201</v>
      </c>
      <c r="Z1245" s="17">
        <v>7.6775687463240705E-2</v>
      </c>
      <c r="AA1245" s="17">
        <v>5.9163055682946497E-2</v>
      </c>
      <c r="AB1245" s="17" t="s">
        <v>74</v>
      </c>
      <c r="AC1245" s="17" t="s">
        <v>74</v>
      </c>
      <c r="AD1245" s="17" t="s">
        <v>74</v>
      </c>
      <c r="AE1245" s="17"/>
      <c r="AF1245" s="17">
        <v>6.5368192501420994E-2</v>
      </c>
      <c r="AG1245" s="17">
        <v>6.5968866883259494E-2</v>
      </c>
      <c r="AH1245" s="17">
        <v>7.0465765710218897E-2</v>
      </c>
      <c r="AI1245" s="17"/>
      <c r="AJ1245" s="17">
        <v>7.6165810127161906E-2</v>
      </c>
      <c r="AK1245" s="17">
        <v>6.3894770057753902E-2</v>
      </c>
      <c r="AL1245" s="17">
        <v>3.0383188606523601E-2</v>
      </c>
      <c r="AM1245" s="17">
        <v>0</v>
      </c>
      <c r="AN1245" s="17">
        <v>6.0849733305383097E-2</v>
      </c>
      <c r="AO1245" s="17"/>
      <c r="AP1245" s="17">
        <v>0.116662220373843</v>
      </c>
      <c r="AQ1245" s="17">
        <v>6.59938744708604E-2</v>
      </c>
      <c r="AR1245" s="17">
        <v>5.52682272382094E-2</v>
      </c>
      <c r="AS1245" s="17"/>
      <c r="AT1245" s="17">
        <v>6.9257913594307705E-2</v>
      </c>
      <c r="AU1245" s="17">
        <v>6.0965918282912299E-2</v>
      </c>
      <c r="AV1245" s="17"/>
      <c r="AW1245" s="17">
        <v>7.9239083212280403E-2</v>
      </c>
      <c r="AX1245" s="17">
        <v>6.2420245645078802E-2</v>
      </c>
    </row>
    <row r="1246" spans="2:50" x14ac:dyDescent="0.35">
      <c r="B1246" t="s">
        <v>480</v>
      </c>
      <c r="C1246" s="17">
        <v>0.46746573739811897</v>
      </c>
      <c r="D1246" s="17">
        <v>0.466041681197299</v>
      </c>
      <c r="E1246" s="17">
        <v>0.47058893215828501</v>
      </c>
      <c r="F1246" s="17"/>
      <c r="G1246" s="17">
        <v>0.44504555456833</v>
      </c>
      <c r="H1246" s="17">
        <v>0.443669107727376</v>
      </c>
      <c r="I1246" s="17">
        <v>0.45382843727216998</v>
      </c>
      <c r="J1246" s="17">
        <v>0.40887424764494701</v>
      </c>
      <c r="K1246" s="17">
        <v>0.51836078939268104</v>
      </c>
      <c r="L1246" s="17">
        <v>0.51170098016791699</v>
      </c>
      <c r="M1246" s="17"/>
      <c r="N1246" s="17">
        <v>0.37443245324435298</v>
      </c>
      <c r="O1246" s="17">
        <v>0.462994268244587</v>
      </c>
      <c r="P1246" s="17">
        <v>0.57517620730655095</v>
      </c>
      <c r="Q1246" s="17">
        <v>0.48324929619642498</v>
      </c>
      <c r="R1246" s="17"/>
      <c r="S1246" s="17">
        <v>0.42535235192073401</v>
      </c>
      <c r="T1246" s="17">
        <v>0.47351875998427401</v>
      </c>
      <c r="U1246" s="17">
        <v>0.52284050770128299</v>
      </c>
      <c r="V1246" s="17">
        <v>0.486562366646347</v>
      </c>
      <c r="W1246" s="17">
        <v>0.44327389888680302</v>
      </c>
      <c r="X1246" s="17">
        <v>0.46677623086222098</v>
      </c>
      <c r="Y1246" s="17">
        <v>0.55259117351001796</v>
      </c>
      <c r="Z1246" s="17">
        <v>0.43546101823787903</v>
      </c>
      <c r="AA1246" s="17">
        <v>0.41524652530724598</v>
      </c>
      <c r="AB1246" s="17" t="s">
        <v>74</v>
      </c>
      <c r="AC1246" s="17" t="s">
        <v>74</v>
      </c>
      <c r="AD1246" s="17" t="s">
        <v>74</v>
      </c>
      <c r="AE1246" s="17"/>
      <c r="AF1246" s="17">
        <v>0.52953637171410095</v>
      </c>
      <c r="AG1246" s="17">
        <v>0.39750145782589802</v>
      </c>
      <c r="AH1246" s="17">
        <v>0.51785543908177201</v>
      </c>
      <c r="AI1246" s="17"/>
      <c r="AJ1246" s="17">
        <v>0.53405029053571396</v>
      </c>
      <c r="AK1246" s="17">
        <v>0.39324297169155398</v>
      </c>
      <c r="AL1246" s="17">
        <v>0.47724685227687502</v>
      </c>
      <c r="AM1246" s="17">
        <v>0.30402245209038198</v>
      </c>
      <c r="AN1246" s="17">
        <v>0.48325118321655602</v>
      </c>
      <c r="AO1246" s="17"/>
      <c r="AP1246" s="17">
        <v>0.51929099997080896</v>
      </c>
      <c r="AQ1246" s="17">
        <v>0.39996245316936002</v>
      </c>
      <c r="AR1246" s="17">
        <v>0.47211662107519498</v>
      </c>
      <c r="AS1246" s="17"/>
      <c r="AT1246" s="17">
        <v>0.47970603062345002</v>
      </c>
      <c r="AU1246" s="17">
        <v>0.44420453616445599</v>
      </c>
      <c r="AV1246" s="17"/>
      <c r="AW1246" s="17">
        <v>0.43219990201181002</v>
      </c>
      <c r="AX1246" s="17">
        <v>0.47864697743120999</v>
      </c>
    </row>
    <row r="1247" spans="2:50" x14ac:dyDescent="0.35">
      <c r="B1247" t="s">
        <v>481</v>
      </c>
      <c r="C1247" s="17">
        <v>0.198482498697267</v>
      </c>
      <c r="D1247" s="17">
        <v>0.21188948900961499</v>
      </c>
      <c r="E1247" s="17">
        <v>0.18288397053684199</v>
      </c>
      <c r="F1247" s="17"/>
      <c r="G1247" s="17">
        <v>0.182231551843864</v>
      </c>
      <c r="H1247" s="17">
        <v>0.18050189225986801</v>
      </c>
      <c r="I1247" s="17">
        <v>0.162043240839046</v>
      </c>
      <c r="J1247" s="17">
        <v>0.26595743183814502</v>
      </c>
      <c r="K1247" s="17">
        <v>0.20979723385277901</v>
      </c>
      <c r="L1247" s="17">
        <v>0.18820616790758099</v>
      </c>
      <c r="M1247" s="17"/>
      <c r="N1247" s="17">
        <v>0.247518689720891</v>
      </c>
      <c r="O1247" s="17">
        <v>0.196560164825277</v>
      </c>
      <c r="P1247" s="17">
        <v>0.18943308960917499</v>
      </c>
      <c r="Q1247" s="17">
        <v>0.15803919821213799</v>
      </c>
      <c r="R1247" s="17"/>
      <c r="S1247" s="17">
        <v>0.19219957011689601</v>
      </c>
      <c r="T1247" s="17">
        <v>0.205511212749446</v>
      </c>
      <c r="U1247" s="17">
        <v>0.21870777366605601</v>
      </c>
      <c r="V1247" s="17">
        <v>0.25330865221864202</v>
      </c>
      <c r="W1247" s="17">
        <v>0.24967589545194799</v>
      </c>
      <c r="X1247" s="17">
        <v>0.17960182903240601</v>
      </c>
      <c r="Y1247" s="17">
        <v>7.5729074513701602E-2</v>
      </c>
      <c r="Z1247" s="17">
        <v>0.28102533869646101</v>
      </c>
      <c r="AA1247" s="17">
        <v>0.17802450140311099</v>
      </c>
      <c r="AB1247" s="17" t="s">
        <v>74</v>
      </c>
      <c r="AC1247" s="17" t="s">
        <v>74</v>
      </c>
      <c r="AD1247" s="17" t="s">
        <v>74</v>
      </c>
      <c r="AE1247" s="17"/>
      <c r="AF1247" s="17">
        <v>0.16437947327716201</v>
      </c>
      <c r="AG1247" s="17">
        <v>0.26127776813120002</v>
      </c>
      <c r="AH1247" s="17">
        <v>0.13634342352836001</v>
      </c>
      <c r="AI1247" s="17"/>
      <c r="AJ1247" s="17">
        <v>0.18049537976198099</v>
      </c>
      <c r="AK1247" s="17">
        <v>0.234341877712922</v>
      </c>
      <c r="AL1247" s="17">
        <v>0.26642960452690101</v>
      </c>
      <c r="AM1247" s="17">
        <v>0.31146453108186001</v>
      </c>
      <c r="AN1247" s="17">
        <v>0.15416933530438601</v>
      </c>
      <c r="AO1247" s="17"/>
      <c r="AP1247" s="17">
        <v>0.16586658063451501</v>
      </c>
      <c r="AQ1247" s="17">
        <v>0.25261438449673401</v>
      </c>
      <c r="AR1247" s="17">
        <v>0.20602692276013099</v>
      </c>
      <c r="AS1247" s="17"/>
      <c r="AT1247" s="17">
        <v>0.20267360207707799</v>
      </c>
      <c r="AU1247" s="17">
        <v>0.185636504119569</v>
      </c>
      <c r="AV1247" s="17"/>
      <c r="AW1247" s="17">
        <v>0.21639178592664701</v>
      </c>
      <c r="AX1247" s="17">
        <v>0.19280425409765101</v>
      </c>
    </row>
    <row r="1248" spans="2:50" x14ac:dyDescent="0.35">
      <c r="B1248" t="s">
        <v>482</v>
      </c>
      <c r="C1248" s="17">
        <v>7.87938830146198E-2</v>
      </c>
      <c r="D1248" s="17">
        <v>5.62786310291329E-2</v>
      </c>
      <c r="E1248" s="17">
        <v>0.100129233373947</v>
      </c>
      <c r="F1248" s="17"/>
      <c r="G1248" s="17">
        <v>8.3340042244394494E-2</v>
      </c>
      <c r="H1248" s="17">
        <v>6.0610452013074599E-2</v>
      </c>
      <c r="I1248" s="17">
        <v>8.7651719530440195E-2</v>
      </c>
      <c r="J1248" s="17">
        <v>8.0210806345469704E-2</v>
      </c>
      <c r="K1248" s="17">
        <v>6.4942609221826694E-2</v>
      </c>
      <c r="L1248" s="17">
        <v>9.2190183101946599E-2</v>
      </c>
      <c r="M1248" s="17"/>
      <c r="N1248" s="17">
        <v>8.5520306006428501E-2</v>
      </c>
      <c r="O1248" s="17">
        <v>9.8958937586654805E-2</v>
      </c>
      <c r="P1248" s="17">
        <v>5.6851642293020303E-2</v>
      </c>
      <c r="Q1248" s="17">
        <v>7.0856093230635894E-2</v>
      </c>
      <c r="R1248" s="17"/>
      <c r="S1248" s="17">
        <v>0.12961227134421499</v>
      </c>
      <c r="T1248" s="17">
        <v>6.4838667571729694E-2</v>
      </c>
      <c r="U1248" s="17">
        <v>4.3599373711422799E-2</v>
      </c>
      <c r="V1248" s="17">
        <v>6.2595512138242201E-2</v>
      </c>
      <c r="W1248" s="17">
        <v>9.9980884532127001E-2</v>
      </c>
      <c r="X1248" s="17">
        <v>5.3844590233453497E-2</v>
      </c>
      <c r="Y1248" s="17">
        <v>9.2450139766812697E-2</v>
      </c>
      <c r="Z1248" s="17">
        <v>3.1560365560534903E-2</v>
      </c>
      <c r="AA1248" s="17">
        <v>8.9831819028364901E-2</v>
      </c>
      <c r="AB1248" s="17" t="s">
        <v>74</v>
      </c>
      <c r="AC1248" s="17" t="s">
        <v>74</v>
      </c>
      <c r="AD1248" s="17" t="s">
        <v>74</v>
      </c>
      <c r="AE1248" s="17"/>
      <c r="AF1248" s="17">
        <v>6.8144795499660099E-2</v>
      </c>
      <c r="AG1248" s="17">
        <v>0.100321041676557</v>
      </c>
      <c r="AH1248" s="17">
        <v>4.6906782579413199E-2</v>
      </c>
      <c r="AI1248" s="17"/>
      <c r="AJ1248" s="17">
        <v>5.7709273084667098E-2</v>
      </c>
      <c r="AK1248" s="17">
        <v>0.119790847309731</v>
      </c>
      <c r="AL1248" s="17">
        <v>7.8105241768657102E-2</v>
      </c>
      <c r="AM1248" s="17">
        <v>0.16850832262070001</v>
      </c>
      <c r="AN1248" s="17">
        <v>5.3012711096908798E-2</v>
      </c>
      <c r="AO1248" s="17"/>
      <c r="AP1248" s="17">
        <v>5.0385785662185198E-2</v>
      </c>
      <c r="AQ1248" s="17">
        <v>0.10606358048313</v>
      </c>
      <c r="AR1248" s="17">
        <v>7.4881591729730398E-2</v>
      </c>
      <c r="AS1248" s="17"/>
      <c r="AT1248" s="17">
        <v>7.8952992737232996E-2</v>
      </c>
      <c r="AU1248" s="17">
        <v>7.8860652785173804E-2</v>
      </c>
      <c r="AV1248" s="17"/>
      <c r="AW1248" s="17">
        <v>8.2998638698227004E-2</v>
      </c>
      <c r="AX1248" s="17">
        <v>7.74607405535407E-2</v>
      </c>
    </row>
    <row r="1249" spans="2:50" x14ac:dyDescent="0.35">
      <c r="B1249" t="s">
        <v>483</v>
      </c>
      <c r="C1249" s="17">
        <v>0.154909352616945</v>
      </c>
      <c r="D1249" s="17">
        <v>0.14437911246707799</v>
      </c>
      <c r="E1249" s="17">
        <v>0.16534054995189101</v>
      </c>
      <c r="F1249" s="17"/>
      <c r="G1249" s="17">
        <v>0.15408983374561899</v>
      </c>
      <c r="H1249" s="17">
        <v>0.13445146322462401</v>
      </c>
      <c r="I1249" s="17">
        <v>0.144738709706761</v>
      </c>
      <c r="J1249" s="17">
        <v>0.157209763665112</v>
      </c>
      <c r="K1249" s="17">
        <v>0.17257404008156499</v>
      </c>
      <c r="L1249" s="17">
        <v>0.16355475486322199</v>
      </c>
      <c r="M1249" s="17"/>
      <c r="N1249" s="17">
        <v>0.15504684831829499</v>
      </c>
      <c r="O1249" s="17">
        <v>0.154891036321845</v>
      </c>
      <c r="P1249" s="17">
        <v>0.10750436269160001</v>
      </c>
      <c r="Q1249" s="17">
        <v>0.186293281384039</v>
      </c>
      <c r="R1249" s="17"/>
      <c r="S1249" s="17">
        <v>0.11277637044453</v>
      </c>
      <c r="T1249" s="17">
        <v>0.186382708282092</v>
      </c>
      <c r="U1249" s="17">
        <v>0.18277103793475</v>
      </c>
      <c r="V1249" s="17">
        <v>0.14996195589498101</v>
      </c>
      <c r="W1249" s="17">
        <v>0.13123775434250501</v>
      </c>
      <c r="X1249" s="17">
        <v>0.10507940646439499</v>
      </c>
      <c r="Y1249" s="17">
        <v>0.14011123953090099</v>
      </c>
      <c r="Z1249" s="17">
        <v>0.15812061055876001</v>
      </c>
      <c r="AA1249" s="17">
        <v>0.21457868167243699</v>
      </c>
      <c r="AB1249" s="17" t="s">
        <v>74</v>
      </c>
      <c r="AC1249" s="17" t="s">
        <v>74</v>
      </c>
      <c r="AD1249" s="17" t="s">
        <v>74</v>
      </c>
      <c r="AE1249" s="17"/>
      <c r="AF1249" s="17">
        <v>0.147547783353669</v>
      </c>
      <c r="AG1249" s="17">
        <v>0.14504463614567201</v>
      </c>
      <c r="AH1249" s="17">
        <v>0.181111112513443</v>
      </c>
      <c r="AI1249" s="17"/>
      <c r="AJ1249" s="17">
        <v>0.128761410412742</v>
      </c>
      <c r="AK1249" s="17">
        <v>0.136120920383585</v>
      </c>
      <c r="AL1249" s="17">
        <v>0.12067549999416299</v>
      </c>
      <c r="AM1249" s="17">
        <v>0.21600469420705801</v>
      </c>
      <c r="AN1249" s="17">
        <v>0.21555965395498999</v>
      </c>
      <c r="AO1249" s="17"/>
      <c r="AP1249" s="17">
        <v>9.6214518984805195E-2</v>
      </c>
      <c r="AQ1249" s="17">
        <v>0.12989961262312499</v>
      </c>
      <c r="AR1249" s="17">
        <v>0.191706637196734</v>
      </c>
      <c r="AS1249" s="17"/>
      <c r="AT1249" s="17">
        <v>0.13524186148585499</v>
      </c>
      <c r="AU1249" s="17">
        <v>0.19688434647779399</v>
      </c>
      <c r="AV1249" s="17"/>
      <c r="AW1249" s="17">
        <v>0.137953863267292</v>
      </c>
      <c r="AX1249" s="17">
        <v>0.16028519000234301</v>
      </c>
    </row>
    <row r="1250" spans="2:50" x14ac:dyDescent="0.35">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row>
    <row r="1251" spans="2:50" x14ac:dyDescent="0.35">
      <c r="B1251" s="6" t="s">
        <v>488</v>
      </c>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row>
    <row r="1252" spans="2:50" x14ac:dyDescent="0.35">
      <c r="B1252" s="24" t="s">
        <v>76</v>
      </c>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row>
    <row r="1253" spans="2:50" x14ac:dyDescent="0.35">
      <c r="B1253" t="s">
        <v>478</v>
      </c>
      <c r="C1253" s="17">
        <v>7.2927908039722794E-2</v>
      </c>
      <c r="D1253" s="17">
        <v>7.5894530526511905E-2</v>
      </c>
      <c r="E1253" s="17">
        <v>6.8922376636732605E-2</v>
      </c>
      <c r="F1253" s="17"/>
      <c r="G1253" s="17">
        <v>9.2893534081996604E-2</v>
      </c>
      <c r="H1253" s="17">
        <v>0.13828997220811501</v>
      </c>
      <c r="I1253" s="17">
        <v>9.4850603857226906E-2</v>
      </c>
      <c r="J1253" s="17">
        <v>5.6642874959982097E-2</v>
      </c>
      <c r="K1253" s="17">
        <v>2.9193076698779599E-2</v>
      </c>
      <c r="L1253" s="17">
        <v>4.2686432092757902E-2</v>
      </c>
      <c r="M1253" s="17"/>
      <c r="N1253" s="17">
        <v>8.5130139292000001E-2</v>
      </c>
      <c r="O1253" s="17">
        <v>7.6924844747268198E-2</v>
      </c>
      <c r="P1253" s="17">
        <v>6.4807049100283301E-2</v>
      </c>
      <c r="Q1253" s="17">
        <v>6.3656036609956099E-2</v>
      </c>
      <c r="R1253" s="17"/>
      <c r="S1253" s="17">
        <v>0.12816938101418199</v>
      </c>
      <c r="T1253" s="17">
        <v>4.5635321193199803E-2</v>
      </c>
      <c r="U1253" s="17">
        <v>7.4480430530039596E-2</v>
      </c>
      <c r="V1253" s="17">
        <v>4.3659203143867398E-2</v>
      </c>
      <c r="W1253" s="17">
        <v>3.3322614136120698E-2</v>
      </c>
      <c r="X1253" s="17">
        <v>9.3372941375293103E-2</v>
      </c>
      <c r="Y1253" s="17">
        <v>7.2814777049083901E-2</v>
      </c>
      <c r="Z1253" s="17">
        <v>2.3398557035525399E-2</v>
      </c>
      <c r="AA1253" s="17">
        <v>9.2449255024876997E-2</v>
      </c>
      <c r="AB1253" s="17" t="s">
        <v>74</v>
      </c>
      <c r="AC1253" s="17" t="s">
        <v>74</v>
      </c>
      <c r="AD1253" s="17" t="s">
        <v>74</v>
      </c>
      <c r="AE1253" s="17"/>
      <c r="AF1253" s="17">
        <v>5.5566913929158801E-2</v>
      </c>
      <c r="AG1253" s="17">
        <v>6.9420810398266197E-2</v>
      </c>
      <c r="AH1253" s="17">
        <v>0.106137254782247</v>
      </c>
      <c r="AI1253" s="17"/>
      <c r="AJ1253" s="17">
        <v>5.2752344973952099E-2</v>
      </c>
      <c r="AK1253" s="17">
        <v>0.13447452413407299</v>
      </c>
      <c r="AL1253" s="17">
        <v>1.09608132295539E-2</v>
      </c>
      <c r="AM1253" s="17">
        <v>0</v>
      </c>
      <c r="AN1253" s="17">
        <v>6.7955805027786406E-2</v>
      </c>
      <c r="AO1253" s="17"/>
      <c r="AP1253" s="17">
        <v>6.6101670498966994E-2</v>
      </c>
      <c r="AQ1253" s="17">
        <v>0.11033127987131899</v>
      </c>
      <c r="AR1253" s="17">
        <v>2.2406112333692101E-2</v>
      </c>
      <c r="AS1253" s="17"/>
      <c r="AT1253" s="17">
        <v>7.0658085762802594E-2</v>
      </c>
      <c r="AU1253" s="17">
        <v>7.8051688067943895E-2</v>
      </c>
      <c r="AV1253" s="17"/>
      <c r="AW1253" s="17">
        <v>8.2081099816712799E-2</v>
      </c>
      <c r="AX1253" s="17">
        <v>7.0025834880067098E-2</v>
      </c>
    </row>
    <row r="1254" spans="2:50" x14ac:dyDescent="0.35">
      <c r="B1254" t="s">
        <v>479</v>
      </c>
      <c r="C1254" s="17">
        <v>0.213035670317445</v>
      </c>
      <c r="D1254" s="17">
        <v>0.22194119797751699</v>
      </c>
      <c r="E1254" s="17">
        <v>0.20321199817269101</v>
      </c>
      <c r="F1254" s="17"/>
      <c r="G1254" s="17">
        <v>0.31833814584615999</v>
      </c>
      <c r="H1254" s="17">
        <v>0.155005645649368</v>
      </c>
      <c r="I1254" s="17">
        <v>0.263981548425614</v>
      </c>
      <c r="J1254" s="17">
        <v>0.246293266792284</v>
      </c>
      <c r="K1254" s="17">
        <v>0.16446402425187601</v>
      </c>
      <c r="L1254" s="17">
        <v>0.18148215367603601</v>
      </c>
      <c r="M1254" s="17"/>
      <c r="N1254" s="17">
        <v>0.276788693309586</v>
      </c>
      <c r="O1254" s="17">
        <v>0.22105855032366001</v>
      </c>
      <c r="P1254" s="17">
        <v>0.174203593762944</v>
      </c>
      <c r="Q1254" s="17">
        <v>0.17275771403571799</v>
      </c>
      <c r="R1254" s="17"/>
      <c r="S1254" s="17">
        <v>0.26474270216108198</v>
      </c>
      <c r="T1254" s="17">
        <v>0.17095585510365399</v>
      </c>
      <c r="U1254" s="17">
        <v>0.15899315299425701</v>
      </c>
      <c r="V1254" s="17">
        <v>0.172468937845769</v>
      </c>
      <c r="W1254" s="17">
        <v>0.27264996195704</v>
      </c>
      <c r="X1254" s="17">
        <v>0.30905845217711098</v>
      </c>
      <c r="Y1254" s="17">
        <v>0.17123247281999901</v>
      </c>
      <c r="Z1254" s="17">
        <v>0.23276215731898001</v>
      </c>
      <c r="AA1254" s="17">
        <v>0.18721191280463301</v>
      </c>
      <c r="AB1254" s="17" t="s">
        <v>74</v>
      </c>
      <c r="AC1254" s="17" t="s">
        <v>74</v>
      </c>
      <c r="AD1254" s="17" t="s">
        <v>74</v>
      </c>
      <c r="AE1254" s="17"/>
      <c r="AF1254" s="17">
        <v>0.196930022329942</v>
      </c>
      <c r="AG1254" s="17">
        <v>0.24057083309236901</v>
      </c>
      <c r="AH1254" s="17">
        <v>0.14095514005191301</v>
      </c>
      <c r="AI1254" s="17"/>
      <c r="AJ1254" s="17">
        <v>0.171777332455397</v>
      </c>
      <c r="AK1254" s="17">
        <v>0.30989942627671402</v>
      </c>
      <c r="AL1254" s="17">
        <v>0.214910325220422</v>
      </c>
      <c r="AM1254" s="17">
        <v>0.190228305670676</v>
      </c>
      <c r="AN1254" s="17">
        <v>0.120150097474596</v>
      </c>
      <c r="AO1254" s="17"/>
      <c r="AP1254" s="17">
        <v>0.218779647357982</v>
      </c>
      <c r="AQ1254" s="17">
        <v>0.27291533656926897</v>
      </c>
      <c r="AR1254" s="17">
        <v>0.20283874443080399</v>
      </c>
      <c r="AS1254" s="17"/>
      <c r="AT1254" s="17">
        <v>0.20635960763047401</v>
      </c>
      <c r="AU1254" s="17">
        <v>0.225431529294395</v>
      </c>
      <c r="AV1254" s="17"/>
      <c r="AW1254" s="17">
        <v>0.27081354773576399</v>
      </c>
      <c r="AX1254" s="17">
        <v>0.194716855267694</v>
      </c>
    </row>
    <row r="1255" spans="2:50" x14ac:dyDescent="0.35">
      <c r="B1255" t="s">
        <v>480</v>
      </c>
      <c r="C1255" s="17">
        <v>0.45627574717646102</v>
      </c>
      <c r="D1255" s="17">
        <v>0.45705167057002399</v>
      </c>
      <c r="E1255" s="17">
        <v>0.45730086222851901</v>
      </c>
      <c r="F1255" s="17"/>
      <c r="G1255" s="17">
        <v>0.33349187036012501</v>
      </c>
      <c r="H1255" s="17">
        <v>0.49023422328149702</v>
      </c>
      <c r="I1255" s="17">
        <v>0.39898143019465898</v>
      </c>
      <c r="J1255" s="17">
        <v>0.41911020267471699</v>
      </c>
      <c r="K1255" s="17">
        <v>0.48119470451660501</v>
      </c>
      <c r="L1255" s="17">
        <v>0.53657975396423696</v>
      </c>
      <c r="M1255" s="17"/>
      <c r="N1255" s="17">
        <v>0.36055104698928597</v>
      </c>
      <c r="O1255" s="17">
        <v>0.425311319678773</v>
      </c>
      <c r="P1255" s="17">
        <v>0.54845518116599701</v>
      </c>
      <c r="Q1255" s="17">
        <v>0.515880039467982</v>
      </c>
      <c r="R1255" s="17"/>
      <c r="S1255" s="17">
        <v>0.419515689250401</v>
      </c>
      <c r="T1255" s="17">
        <v>0.45039434075967599</v>
      </c>
      <c r="U1255" s="17">
        <v>0.48422391227265599</v>
      </c>
      <c r="V1255" s="17">
        <v>0.54514293211312304</v>
      </c>
      <c r="W1255" s="17">
        <v>0.42901480345403598</v>
      </c>
      <c r="X1255" s="17">
        <v>0.39910317267073903</v>
      </c>
      <c r="Y1255" s="17">
        <v>0.51153311436518301</v>
      </c>
      <c r="Z1255" s="17">
        <v>0.48899423953600701</v>
      </c>
      <c r="AA1255" s="17">
        <v>0.42102549805114498</v>
      </c>
      <c r="AB1255" s="17" t="s">
        <v>74</v>
      </c>
      <c r="AC1255" s="17" t="s">
        <v>74</v>
      </c>
      <c r="AD1255" s="17" t="s">
        <v>74</v>
      </c>
      <c r="AE1255" s="17"/>
      <c r="AF1255" s="17">
        <v>0.50974980911115497</v>
      </c>
      <c r="AG1255" s="17">
        <v>0.42959581664853003</v>
      </c>
      <c r="AH1255" s="17">
        <v>0.44828115545390401</v>
      </c>
      <c r="AI1255" s="17"/>
      <c r="AJ1255" s="17">
        <v>0.511622762846349</v>
      </c>
      <c r="AK1255" s="17">
        <v>0.35415440382665903</v>
      </c>
      <c r="AL1255" s="17">
        <v>0.49677649623630799</v>
      </c>
      <c r="AM1255" s="17">
        <v>0.53691049307774097</v>
      </c>
      <c r="AN1255" s="17">
        <v>0.46330801146506201</v>
      </c>
      <c r="AO1255" s="17"/>
      <c r="AP1255" s="17">
        <v>0.50581507991122199</v>
      </c>
      <c r="AQ1255" s="17">
        <v>0.40422224816426999</v>
      </c>
      <c r="AR1255" s="17">
        <v>0.53219533498918603</v>
      </c>
      <c r="AS1255" s="17"/>
      <c r="AT1255" s="17">
        <v>0.48131001582474497</v>
      </c>
      <c r="AU1255" s="17">
        <v>0.40616397367825202</v>
      </c>
      <c r="AV1255" s="17"/>
      <c r="AW1255" s="17">
        <v>0.44658638588687399</v>
      </c>
      <c r="AX1255" s="17">
        <v>0.45934781602608499</v>
      </c>
    </row>
    <row r="1256" spans="2:50" x14ac:dyDescent="0.35">
      <c r="B1256" t="s">
        <v>481</v>
      </c>
      <c r="C1256" s="17">
        <v>7.0030931921829007E-2</v>
      </c>
      <c r="D1256" s="17">
        <v>7.8355202413515193E-2</v>
      </c>
      <c r="E1256" s="17">
        <v>6.2523210174003002E-2</v>
      </c>
      <c r="F1256" s="17"/>
      <c r="G1256" s="17">
        <v>7.2227050752293007E-2</v>
      </c>
      <c r="H1256" s="17">
        <v>5.0352525644149597E-2</v>
      </c>
      <c r="I1256" s="17">
        <v>9.6177940960237504E-2</v>
      </c>
      <c r="J1256" s="17">
        <v>7.0348561091516507E-2</v>
      </c>
      <c r="K1256" s="17">
        <v>8.0458223062076298E-2</v>
      </c>
      <c r="L1256" s="17">
        <v>5.7632603072428401E-2</v>
      </c>
      <c r="M1256" s="17"/>
      <c r="N1256" s="17">
        <v>5.9086850859723601E-2</v>
      </c>
      <c r="O1256" s="17">
        <v>9.6064232509145003E-2</v>
      </c>
      <c r="P1256" s="17">
        <v>7.9919372065569705E-2</v>
      </c>
      <c r="Q1256" s="17">
        <v>4.6998797154130002E-2</v>
      </c>
      <c r="R1256" s="17"/>
      <c r="S1256" s="17">
        <v>5.0217396186864903E-2</v>
      </c>
      <c r="T1256" s="17">
        <v>9.3631245719504E-2</v>
      </c>
      <c r="U1256" s="17">
        <v>7.1213344145228702E-2</v>
      </c>
      <c r="V1256" s="17">
        <v>5.40969764729251E-2</v>
      </c>
      <c r="W1256" s="17">
        <v>0.113030365428872</v>
      </c>
      <c r="X1256" s="17">
        <v>6.8947243994462504E-2</v>
      </c>
      <c r="Y1256" s="17">
        <v>5.0743254192894403E-2</v>
      </c>
      <c r="Z1256" s="17">
        <v>8.8883554559627806E-2</v>
      </c>
      <c r="AA1256" s="17">
        <v>5.6794597420750902E-2</v>
      </c>
      <c r="AB1256" s="17" t="s">
        <v>74</v>
      </c>
      <c r="AC1256" s="17" t="s">
        <v>74</v>
      </c>
      <c r="AD1256" s="17" t="s">
        <v>74</v>
      </c>
      <c r="AE1256" s="17"/>
      <c r="AF1256" s="17">
        <v>7.0901743792210301E-2</v>
      </c>
      <c r="AG1256" s="17">
        <v>7.5155476405478705E-2</v>
      </c>
      <c r="AH1256" s="17">
        <v>6.7632907600144607E-2</v>
      </c>
      <c r="AI1256" s="17"/>
      <c r="AJ1256" s="17">
        <v>9.5561260197063499E-2</v>
      </c>
      <c r="AK1256" s="17">
        <v>5.36971299971142E-2</v>
      </c>
      <c r="AL1256" s="17">
        <v>6.6853252878878403E-2</v>
      </c>
      <c r="AM1256" s="17">
        <v>0.15509676909109199</v>
      </c>
      <c r="AN1256" s="17">
        <v>5.3313385468807997E-2</v>
      </c>
      <c r="AO1256" s="17"/>
      <c r="AP1256" s="17">
        <v>7.6037641780979506E-2</v>
      </c>
      <c r="AQ1256" s="17">
        <v>5.5371608386042798E-2</v>
      </c>
      <c r="AR1256" s="17">
        <v>6.3642584430491297E-2</v>
      </c>
      <c r="AS1256" s="17"/>
      <c r="AT1256" s="17">
        <v>7.8220767884023004E-2</v>
      </c>
      <c r="AU1256" s="17">
        <v>5.32348789234788E-2</v>
      </c>
      <c r="AV1256" s="17"/>
      <c r="AW1256" s="17">
        <v>5.7454448873368001E-2</v>
      </c>
      <c r="AX1256" s="17">
        <v>7.4018379665418702E-2</v>
      </c>
    </row>
    <row r="1257" spans="2:50" x14ac:dyDescent="0.35">
      <c r="B1257" t="s">
        <v>482</v>
      </c>
      <c r="C1257" s="17">
        <v>2.5167215266541702E-2</v>
      </c>
      <c r="D1257" s="17">
        <v>2.84915018301167E-2</v>
      </c>
      <c r="E1257" s="17">
        <v>2.21582792324545E-2</v>
      </c>
      <c r="F1257" s="17"/>
      <c r="G1257" s="17">
        <v>1.2064146489011199E-2</v>
      </c>
      <c r="H1257" s="17">
        <v>3.1931529836305199E-2</v>
      </c>
      <c r="I1257" s="17">
        <v>1.1802244979398999E-2</v>
      </c>
      <c r="J1257" s="17">
        <v>2.98431351749835E-2</v>
      </c>
      <c r="K1257" s="17">
        <v>5.16973035667583E-2</v>
      </c>
      <c r="L1257" s="17">
        <v>1.4027825610813E-2</v>
      </c>
      <c r="M1257" s="17"/>
      <c r="N1257" s="17">
        <v>3.3474628382311099E-2</v>
      </c>
      <c r="O1257" s="17">
        <v>1.63406702193751E-2</v>
      </c>
      <c r="P1257" s="17">
        <v>2.6061181328143699E-2</v>
      </c>
      <c r="Q1257" s="17">
        <v>2.4890844032901E-2</v>
      </c>
      <c r="R1257" s="17"/>
      <c r="S1257" s="17">
        <v>2.4945334049163301E-2</v>
      </c>
      <c r="T1257" s="17">
        <v>2.0244057140381001E-2</v>
      </c>
      <c r="U1257" s="17">
        <v>3.42501916107475E-2</v>
      </c>
      <c r="V1257" s="17">
        <v>3.4602771772986297E-2</v>
      </c>
      <c r="W1257" s="17">
        <v>1.7998635190330101E-2</v>
      </c>
      <c r="X1257" s="17">
        <v>2.0704125534149201E-2</v>
      </c>
      <c r="Y1257" s="17">
        <v>1.1547183108152699E-2</v>
      </c>
      <c r="Z1257" s="17">
        <v>3.4113958966248199E-2</v>
      </c>
      <c r="AA1257" s="17">
        <v>3.1770693988099598E-2</v>
      </c>
      <c r="AB1257" s="17" t="s">
        <v>74</v>
      </c>
      <c r="AC1257" s="17" t="s">
        <v>74</v>
      </c>
      <c r="AD1257" s="17" t="s">
        <v>74</v>
      </c>
      <c r="AE1257" s="17"/>
      <c r="AF1257" s="17">
        <v>2.98257996832423E-2</v>
      </c>
      <c r="AG1257" s="17">
        <v>2.5860558056603099E-2</v>
      </c>
      <c r="AH1257" s="17">
        <v>1.87763728757076E-2</v>
      </c>
      <c r="AI1257" s="17"/>
      <c r="AJ1257" s="17">
        <v>2.96044284853378E-2</v>
      </c>
      <c r="AK1257" s="17">
        <v>1.5148699571784901E-2</v>
      </c>
      <c r="AL1257" s="17">
        <v>2.2681112997492502E-2</v>
      </c>
      <c r="AM1257" s="17">
        <v>0</v>
      </c>
      <c r="AN1257" s="17">
        <v>3.7233962342958497E-2</v>
      </c>
      <c r="AO1257" s="17"/>
      <c r="AP1257" s="17">
        <v>2.65476156335849E-2</v>
      </c>
      <c r="AQ1257" s="17">
        <v>1.0850359559072899E-2</v>
      </c>
      <c r="AR1257" s="17">
        <v>0</v>
      </c>
      <c r="AS1257" s="17"/>
      <c r="AT1257" s="17">
        <v>2.8692239360693698E-2</v>
      </c>
      <c r="AU1257" s="17">
        <v>1.5503268386809099E-2</v>
      </c>
      <c r="AV1257" s="17"/>
      <c r="AW1257" s="17">
        <v>1.6422990200023701E-2</v>
      </c>
      <c r="AX1257" s="17">
        <v>2.7939623131011799E-2</v>
      </c>
    </row>
    <row r="1258" spans="2:50" x14ac:dyDescent="0.35">
      <c r="B1258" t="s">
        <v>483</v>
      </c>
      <c r="C1258" s="17">
        <v>0.162562527278</v>
      </c>
      <c r="D1258" s="17">
        <v>0.13826589668231501</v>
      </c>
      <c r="E1258" s="17">
        <v>0.1858832735556</v>
      </c>
      <c r="F1258" s="17"/>
      <c r="G1258" s="17">
        <v>0.17098525247041399</v>
      </c>
      <c r="H1258" s="17">
        <v>0.134186103380565</v>
      </c>
      <c r="I1258" s="17">
        <v>0.13420623158286399</v>
      </c>
      <c r="J1258" s="17">
        <v>0.177761959306517</v>
      </c>
      <c r="K1258" s="17">
        <v>0.19299266790390601</v>
      </c>
      <c r="L1258" s="17">
        <v>0.16759123158372799</v>
      </c>
      <c r="M1258" s="17"/>
      <c r="N1258" s="17">
        <v>0.18496864116709399</v>
      </c>
      <c r="O1258" s="17">
        <v>0.164300382521779</v>
      </c>
      <c r="P1258" s="17">
        <v>0.106553622577062</v>
      </c>
      <c r="Q1258" s="17">
        <v>0.175816568699313</v>
      </c>
      <c r="R1258" s="17"/>
      <c r="S1258" s="17">
        <v>0.11240949733830601</v>
      </c>
      <c r="T1258" s="17">
        <v>0.21913918008358499</v>
      </c>
      <c r="U1258" s="17">
        <v>0.176838968447071</v>
      </c>
      <c r="V1258" s="17">
        <v>0.150029178651328</v>
      </c>
      <c r="W1258" s="17">
        <v>0.13398361983360099</v>
      </c>
      <c r="X1258" s="17">
        <v>0.108814064248246</v>
      </c>
      <c r="Y1258" s="17">
        <v>0.182129198464687</v>
      </c>
      <c r="Z1258" s="17">
        <v>0.13184753258361101</v>
      </c>
      <c r="AA1258" s="17">
        <v>0.21074804271049499</v>
      </c>
      <c r="AB1258" s="17" t="s">
        <v>74</v>
      </c>
      <c r="AC1258" s="17" t="s">
        <v>74</v>
      </c>
      <c r="AD1258" s="17" t="s">
        <v>74</v>
      </c>
      <c r="AE1258" s="17"/>
      <c r="AF1258" s="17">
        <v>0.13702571115429199</v>
      </c>
      <c r="AG1258" s="17">
        <v>0.159396505398754</v>
      </c>
      <c r="AH1258" s="17">
        <v>0.218217169236084</v>
      </c>
      <c r="AI1258" s="17"/>
      <c r="AJ1258" s="17">
        <v>0.13868187104190099</v>
      </c>
      <c r="AK1258" s="17">
        <v>0.13262581619365399</v>
      </c>
      <c r="AL1258" s="17">
        <v>0.18781799943734601</v>
      </c>
      <c r="AM1258" s="17">
        <v>0.11776443216049</v>
      </c>
      <c r="AN1258" s="17">
        <v>0.25803873822078899</v>
      </c>
      <c r="AO1258" s="17"/>
      <c r="AP1258" s="17">
        <v>0.106718344817264</v>
      </c>
      <c r="AQ1258" s="17">
        <v>0.14630916745002501</v>
      </c>
      <c r="AR1258" s="17">
        <v>0.178917223815827</v>
      </c>
      <c r="AS1258" s="17"/>
      <c r="AT1258" s="17">
        <v>0.13475928353726299</v>
      </c>
      <c r="AU1258" s="17">
        <v>0.221614661649122</v>
      </c>
      <c r="AV1258" s="17"/>
      <c r="AW1258" s="17">
        <v>0.12664152748725699</v>
      </c>
      <c r="AX1258" s="17">
        <v>0.17395149102972399</v>
      </c>
    </row>
    <row r="1259" spans="2:50" x14ac:dyDescent="0.35">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c r="AX1259" s="17"/>
    </row>
    <row r="1260" spans="2:50" x14ac:dyDescent="0.35">
      <c r="B1260" s="6" t="s">
        <v>489</v>
      </c>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row>
    <row r="1261" spans="2:50" x14ac:dyDescent="0.35">
      <c r="B1261" s="24" t="s">
        <v>76</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row>
    <row r="1262" spans="2:50" x14ac:dyDescent="0.35">
      <c r="B1262" t="s">
        <v>478</v>
      </c>
      <c r="C1262" s="17">
        <v>3.8052930896840198E-2</v>
      </c>
      <c r="D1262" s="17">
        <v>5.2703523538005101E-2</v>
      </c>
      <c r="E1262" s="17">
        <v>2.4512681130133201E-2</v>
      </c>
      <c r="F1262" s="17"/>
      <c r="G1262" s="17">
        <v>7.8211040355853301E-2</v>
      </c>
      <c r="H1262" s="17">
        <v>4.0671042096388298E-2</v>
      </c>
      <c r="I1262" s="17">
        <v>4.4016958703500003E-2</v>
      </c>
      <c r="J1262" s="17">
        <v>2.4041239476979798E-2</v>
      </c>
      <c r="K1262" s="17">
        <v>4.2374059044099903E-2</v>
      </c>
      <c r="L1262" s="17">
        <v>2.10652122778834E-2</v>
      </c>
      <c r="M1262" s="17"/>
      <c r="N1262" s="17">
        <v>4.4796385444795597E-2</v>
      </c>
      <c r="O1262" s="17">
        <v>3.0324919621746702E-2</v>
      </c>
      <c r="P1262" s="17">
        <v>4.2251011552975899E-2</v>
      </c>
      <c r="Q1262" s="17">
        <v>3.5576413944411703E-2</v>
      </c>
      <c r="R1262" s="17"/>
      <c r="S1262" s="17">
        <v>6.3375089837202706E-2</v>
      </c>
      <c r="T1262" s="17">
        <v>3.5797727860750098E-2</v>
      </c>
      <c r="U1262" s="17">
        <v>8.3807295707316095E-3</v>
      </c>
      <c r="V1262" s="17">
        <v>3.7329574676823601E-2</v>
      </c>
      <c r="W1262" s="17">
        <v>1.95650621381055E-2</v>
      </c>
      <c r="X1262" s="17">
        <v>6.2084844875119602E-2</v>
      </c>
      <c r="Y1262" s="17">
        <v>2.1671087040770101E-2</v>
      </c>
      <c r="Z1262" s="17">
        <v>1.8685868230371799E-2</v>
      </c>
      <c r="AA1262" s="17">
        <v>4.6753178311359299E-2</v>
      </c>
      <c r="AB1262" s="17" t="s">
        <v>74</v>
      </c>
      <c r="AC1262" s="17" t="s">
        <v>74</v>
      </c>
      <c r="AD1262" s="17" t="s">
        <v>74</v>
      </c>
      <c r="AE1262" s="17"/>
      <c r="AF1262" s="17">
        <v>3.0102623703922599E-2</v>
      </c>
      <c r="AG1262" s="17">
        <v>4.7757388055907297E-2</v>
      </c>
      <c r="AH1262" s="17">
        <v>3.3097992485753E-2</v>
      </c>
      <c r="AI1262" s="17"/>
      <c r="AJ1262" s="17">
        <v>3.36431381504219E-2</v>
      </c>
      <c r="AK1262" s="17">
        <v>6.3835389458577904E-2</v>
      </c>
      <c r="AL1262" s="17">
        <v>1.28511887650047E-2</v>
      </c>
      <c r="AM1262" s="17">
        <v>6.6779232866731902E-2</v>
      </c>
      <c r="AN1262" s="17">
        <v>2.6736008429221102E-2</v>
      </c>
      <c r="AO1262" s="17"/>
      <c r="AP1262" s="17">
        <v>3.0568422768346901E-2</v>
      </c>
      <c r="AQ1262" s="17">
        <v>5.7049318357383499E-2</v>
      </c>
      <c r="AR1262" s="17">
        <v>0</v>
      </c>
      <c r="AS1262" s="17"/>
      <c r="AT1262" s="17">
        <v>3.9489794103138701E-2</v>
      </c>
      <c r="AU1262" s="17">
        <v>3.5236951711735E-2</v>
      </c>
      <c r="AV1262" s="17"/>
      <c r="AW1262" s="17">
        <v>4.8471210290916E-2</v>
      </c>
      <c r="AX1262" s="17">
        <v>3.47497542852295E-2</v>
      </c>
    </row>
    <row r="1263" spans="2:50" x14ac:dyDescent="0.35">
      <c r="B1263" t="s">
        <v>479</v>
      </c>
      <c r="C1263" s="17">
        <v>7.96851036688173E-2</v>
      </c>
      <c r="D1263" s="17">
        <v>9.3393530812245995E-2</v>
      </c>
      <c r="E1263" s="17">
        <v>6.7184672481516605E-2</v>
      </c>
      <c r="F1263" s="17"/>
      <c r="G1263" s="17">
        <v>0.139578449072078</v>
      </c>
      <c r="H1263" s="17">
        <v>0.12680024769599901</v>
      </c>
      <c r="I1263" s="17">
        <v>9.4192074335290796E-2</v>
      </c>
      <c r="J1263" s="17">
        <v>5.73845885029882E-2</v>
      </c>
      <c r="K1263" s="17">
        <v>6.3008756102521699E-2</v>
      </c>
      <c r="L1263" s="17">
        <v>3.58277324145947E-2</v>
      </c>
      <c r="M1263" s="17"/>
      <c r="N1263" s="17">
        <v>8.9186549578761501E-2</v>
      </c>
      <c r="O1263" s="17">
        <v>7.9857845211749198E-2</v>
      </c>
      <c r="P1263" s="17">
        <v>8.1440318569364803E-2</v>
      </c>
      <c r="Q1263" s="17">
        <v>6.8697704596140094E-2</v>
      </c>
      <c r="R1263" s="17"/>
      <c r="S1263" s="17">
        <v>6.6525015429688902E-2</v>
      </c>
      <c r="T1263" s="17">
        <v>6.3417209334175703E-2</v>
      </c>
      <c r="U1263" s="17">
        <v>4.4719045603690999E-2</v>
      </c>
      <c r="V1263" s="17">
        <v>9.7701856486818103E-2</v>
      </c>
      <c r="W1263" s="17">
        <v>0.13291223312671199</v>
      </c>
      <c r="X1263" s="17">
        <v>0.101999639444892</v>
      </c>
      <c r="Y1263" s="17">
        <v>4.6984099642689701E-2</v>
      </c>
      <c r="Z1263" s="17">
        <v>0.16393039447424401</v>
      </c>
      <c r="AA1263" s="17">
        <v>6.7939259114101203E-2</v>
      </c>
      <c r="AB1263" s="17" t="s">
        <v>74</v>
      </c>
      <c r="AC1263" s="17" t="s">
        <v>74</v>
      </c>
      <c r="AD1263" s="17" t="s">
        <v>74</v>
      </c>
      <c r="AE1263" s="17"/>
      <c r="AF1263" s="17">
        <v>6.8150217932858304E-2</v>
      </c>
      <c r="AG1263" s="17">
        <v>7.2062447539514393E-2</v>
      </c>
      <c r="AH1263" s="17">
        <v>9.1317206669287998E-2</v>
      </c>
      <c r="AI1263" s="17"/>
      <c r="AJ1263" s="17">
        <v>7.5240375620943295E-2</v>
      </c>
      <c r="AK1263" s="17">
        <v>6.5794115055465993E-2</v>
      </c>
      <c r="AL1263" s="17">
        <v>7.3212998247882896E-2</v>
      </c>
      <c r="AM1263" s="17">
        <v>0</v>
      </c>
      <c r="AN1263" s="17">
        <v>8.3218239796074497E-2</v>
      </c>
      <c r="AO1263" s="17"/>
      <c r="AP1263" s="17">
        <v>9.2420898799630904E-2</v>
      </c>
      <c r="AQ1263" s="17">
        <v>7.1845743318977598E-2</v>
      </c>
      <c r="AR1263" s="17">
        <v>8.4635845835272103E-2</v>
      </c>
      <c r="AS1263" s="17"/>
      <c r="AT1263" s="17">
        <v>6.7724325318619397E-2</v>
      </c>
      <c r="AU1263" s="17">
        <v>0.102471538413035</v>
      </c>
      <c r="AV1263" s="17"/>
      <c r="AW1263" s="17">
        <v>8.8274524570262997E-2</v>
      </c>
      <c r="AX1263" s="17">
        <v>7.6961777373203699E-2</v>
      </c>
    </row>
    <row r="1264" spans="2:50" x14ac:dyDescent="0.35">
      <c r="B1264" t="s">
        <v>480</v>
      </c>
      <c r="C1264" s="17">
        <v>0.54233124943514899</v>
      </c>
      <c r="D1264" s="17">
        <v>0.56237052458468795</v>
      </c>
      <c r="E1264" s="17">
        <v>0.52569110265290597</v>
      </c>
      <c r="F1264" s="17"/>
      <c r="G1264" s="17">
        <v>0.41114768816111702</v>
      </c>
      <c r="H1264" s="17">
        <v>0.50286624216755405</v>
      </c>
      <c r="I1264" s="17">
        <v>0.522519703642917</v>
      </c>
      <c r="J1264" s="17">
        <v>0.55964032115663898</v>
      </c>
      <c r="K1264" s="17">
        <v>0.55721741585175999</v>
      </c>
      <c r="L1264" s="17">
        <v>0.62114254525499601</v>
      </c>
      <c r="M1264" s="17"/>
      <c r="N1264" s="17">
        <v>0.46531999462129098</v>
      </c>
      <c r="O1264" s="17">
        <v>0.52254442054301997</v>
      </c>
      <c r="P1264" s="17">
        <v>0.63146666681995101</v>
      </c>
      <c r="Q1264" s="17">
        <v>0.57392838793382095</v>
      </c>
      <c r="R1264" s="17"/>
      <c r="S1264" s="17">
        <v>0.49953939401387298</v>
      </c>
      <c r="T1264" s="17">
        <v>0.503470738589749</v>
      </c>
      <c r="U1264" s="17">
        <v>0.602162812214601</v>
      </c>
      <c r="V1264" s="17">
        <v>0.54589098887378595</v>
      </c>
      <c r="W1264" s="17">
        <v>0.50806015345104005</v>
      </c>
      <c r="X1264" s="17">
        <v>0.56686575029290198</v>
      </c>
      <c r="Y1264" s="17">
        <v>0.64624014772546801</v>
      </c>
      <c r="Z1264" s="17">
        <v>0.51316575476395498</v>
      </c>
      <c r="AA1264" s="17">
        <v>0.52785482443012399</v>
      </c>
      <c r="AB1264" s="17" t="s">
        <v>74</v>
      </c>
      <c r="AC1264" s="17" t="s">
        <v>74</v>
      </c>
      <c r="AD1264" s="17" t="s">
        <v>74</v>
      </c>
      <c r="AE1264" s="17"/>
      <c r="AF1264" s="17">
        <v>0.62844481875018698</v>
      </c>
      <c r="AG1264" s="17">
        <v>0.48968219770482002</v>
      </c>
      <c r="AH1264" s="17">
        <v>0.53810230495186495</v>
      </c>
      <c r="AI1264" s="17"/>
      <c r="AJ1264" s="17">
        <v>0.627403782999015</v>
      </c>
      <c r="AK1264" s="17">
        <v>0.43957179136133101</v>
      </c>
      <c r="AL1264" s="17">
        <v>0.62201130360298695</v>
      </c>
      <c r="AM1264" s="17">
        <v>0.53691049307774097</v>
      </c>
      <c r="AN1264" s="17">
        <v>0.49764801369059097</v>
      </c>
      <c r="AO1264" s="17"/>
      <c r="AP1264" s="17">
        <v>0.63921696568892195</v>
      </c>
      <c r="AQ1264" s="17">
        <v>0.47307035856315299</v>
      </c>
      <c r="AR1264" s="17">
        <v>0.58365984890975797</v>
      </c>
      <c r="AS1264" s="17"/>
      <c r="AT1264" s="17">
        <v>0.56767674556107395</v>
      </c>
      <c r="AU1264" s="17">
        <v>0.49200453577955899</v>
      </c>
      <c r="AV1264" s="17"/>
      <c r="AW1264" s="17">
        <v>0.51059096977299001</v>
      </c>
      <c r="AX1264" s="17">
        <v>0.552394691339544</v>
      </c>
    </row>
    <row r="1265" spans="2:50" x14ac:dyDescent="0.35">
      <c r="B1265" t="s">
        <v>481</v>
      </c>
      <c r="C1265" s="17">
        <v>0.122840360335624</v>
      </c>
      <c r="D1265" s="17">
        <v>0.122733809126838</v>
      </c>
      <c r="E1265" s="17">
        <v>0.123411029359405</v>
      </c>
      <c r="F1265" s="17"/>
      <c r="G1265" s="17">
        <v>0.14208925328178801</v>
      </c>
      <c r="H1265" s="17">
        <v>0.111310471272786</v>
      </c>
      <c r="I1265" s="17">
        <v>0.127676821464073</v>
      </c>
      <c r="J1265" s="17">
        <v>0.15347876038490901</v>
      </c>
      <c r="K1265" s="17">
        <v>0.126156584360304</v>
      </c>
      <c r="L1265" s="17">
        <v>9.4908949722265504E-2</v>
      </c>
      <c r="M1265" s="17"/>
      <c r="N1265" s="17">
        <v>0.16632299428556199</v>
      </c>
      <c r="O1265" s="17">
        <v>0.113141788223169</v>
      </c>
      <c r="P1265" s="17">
        <v>9.5844090062773696E-2</v>
      </c>
      <c r="Q1265" s="17">
        <v>0.111261909273022</v>
      </c>
      <c r="R1265" s="17"/>
      <c r="S1265" s="17">
        <v>0.13943927131492401</v>
      </c>
      <c r="T1265" s="17">
        <v>0.12590166257317001</v>
      </c>
      <c r="U1265" s="17">
        <v>0.140859192949288</v>
      </c>
      <c r="V1265" s="17">
        <v>9.9931621880971905E-2</v>
      </c>
      <c r="W1265" s="17">
        <v>0.17030445501612801</v>
      </c>
      <c r="X1265" s="17">
        <v>0.121978554071892</v>
      </c>
      <c r="Y1265" s="17">
        <v>8.7580379346003698E-2</v>
      </c>
      <c r="Z1265" s="17">
        <v>0.110669159982533</v>
      </c>
      <c r="AA1265" s="17">
        <v>0.104610565512883</v>
      </c>
      <c r="AB1265" s="17" t="s">
        <v>74</v>
      </c>
      <c r="AC1265" s="17" t="s">
        <v>74</v>
      </c>
      <c r="AD1265" s="17" t="s">
        <v>74</v>
      </c>
      <c r="AE1265" s="17"/>
      <c r="AF1265" s="17">
        <v>8.6306391412194303E-2</v>
      </c>
      <c r="AG1265" s="17">
        <v>0.162842419417732</v>
      </c>
      <c r="AH1265" s="17">
        <v>9.13884253440055E-2</v>
      </c>
      <c r="AI1265" s="17"/>
      <c r="AJ1265" s="17">
        <v>8.2803392722643407E-2</v>
      </c>
      <c r="AK1265" s="17">
        <v>0.167350565828184</v>
      </c>
      <c r="AL1265" s="17">
        <v>0.127530264389838</v>
      </c>
      <c r="AM1265" s="17">
        <v>0.27854584189503701</v>
      </c>
      <c r="AN1265" s="17">
        <v>0.13825618575829399</v>
      </c>
      <c r="AO1265" s="17"/>
      <c r="AP1265" s="17">
        <v>8.8591659956033006E-2</v>
      </c>
      <c r="AQ1265" s="17">
        <v>0.16390997334678101</v>
      </c>
      <c r="AR1265" s="17">
        <v>0.146186238179005</v>
      </c>
      <c r="AS1265" s="17"/>
      <c r="AT1265" s="17">
        <v>0.129036778904079</v>
      </c>
      <c r="AU1265" s="17">
        <v>0.108077671531093</v>
      </c>
      <c r="AV1265" s="17"/>
      <c r="AW1265" s="17">
        <v>0.15418248103268001</v>
      </c>
      <c r="AX1265" s="17">
        <v>0.11290315706733101</v>
      </c>
    </row>
    <row r="1266" spans="2:50" x14ac:dyDescent="0.35">
      <c r="B1266" t="s">
        <v>482</v>
      </c>
      <c r="C1266" s="17">
        <v>5.9502524428189298E-2</v>
      </c>
      <c r="D1266" s="17">
        <v>3.73033716927876E-2</v>
      </c>
      <c r="E1266" s="17">
        <v>7.6633277863707105E-2</v>
      </c>
      <c r="F1266" s="17"/>
      <c r="G1266" s="17">
        <v>6.9909381701476397E-2</v>
      </c>
      <c r="H1266" s="17">
        <v>9.2484912757111598E-2</v>
      </c>
      <c r="I1266" s="17">
        <v>6.4302077564235199E-2</v>
      </c>
      <c r="J1266" s="17">
        <v>4.86510179133023E-2</v>
      </c>
      <c r="K1266" s="17">
        <v>4.1324551184620799E-2</v>
      </c>
      <c r="L1266" s="17">
        <v>4.7723567630116599E-2</v>
      </c>
      <c r="M1266" s="17"/>
      <c r="N1266" s="17">
        <v>6.11578275735815E-2</v>
      </c>
      <c r="O1266" s="17">
        <v>9.2903877127385306E-2</v>
      </c>
      <c r="P1266" s="17">
        <v>4.2867281277048003E-2</v>
      </c>
      <c r="Q1266" s="17">
        <v>3.8425366105948398E-2</v>
      </c>
      <c r="R1266" s="17"/>
      <c r="S1266" s="17">
        <v>0.104407748649449</v>
      </c>
      <c r="T1266" s="17">
        <v>5.5580060103457E-2</v>
      </c>
      <c r="U1266" s="17">
        <v>5.2017059282583301E-2</v>
      </c>
      <c r="V1266" s="17">
        <v>6.9444330476426605E-2</v>
      </c>
      <c r="W1266" s="17">
        <v>5.6871468422671198E-2</v>
      </c>
      <c r="X1266" s="17">
        <v>5.5005415908645702E-2</v>
      </c>
      <c r="Y1266" s="17">
        <v>3.84031378659066E-2</v>
      </c>
      <c r="Z1266" s="17">
        <v>1.70569794831241E-2</v>
      </c>
      <c r="AA1266" s="17">
        <v>4.4930156293792302E-2</v>
      </c>
      <c r="AB1266" s="17" t="s">
        <v>74</v>
      </c>
      <c r="AC1266" s="17" t="s">
        <v>74</v>
      </c>
      <c r="AD1266" s="17" t="s">
        <v>74</v>
      </c>
      <c r="AE1266" s="17"/>
      <c r="AF1266" s="17">
        <v>3.2657174000466901E-2</v>
      </c>
      <c r="AG1266" s="17">
        <v>8.8778082580267995E-2</v>
      </c>
      <c r="AH1266" s="17">
        <v>5.2517967502193202E-2</v>
      </c>
      <c r="AI1266" s="17"/>
      <c r="AJ1266" s="17">
        <v>4.1118405837566999E-2</v>
      </c>
      <c r="AK1266" s="17">
        <v>0.106977985707019</v>
      </c>
      <c r="AL1266" s="17">
        <v>3.3089698985539602E-2</v>
      </c>
      <c r="AM1266" s="17">
        <v>0</v>
      </c>
      <c r="AN1266" s="17">
        <v>4.7101391337734902E-2</v>
      </c>
      <c r="AO1266" s="17"/>
      <c r="AP1266" s="17">
        <v>4.4719862148682198E-2</v>
      </c>
      <c r="AQ1266" s="17">
        <v>8.3200566938918502E-2</v>
      </c>
      <c r="AR1266" s="17">
        <v>3.4725089210765801E-2</v>
      </c>
      <c r="AS1266" s="17"/>
      <c r="AT1266" s="17">
        <v>5.9839599613257098E-2</v>
      </c>
      <c r="AU1266" s="17">
        <v>5.9098660600996403E-2</v>
      </c>
      <c r="AV1266" s="17"/>
      <c r="AW1266" s="17">
        <v>5.0605588657978998E-2</v>
      </c>
      <c r="AX1266" s="17">
        <v>6.23233501173018E-2</v>
      </c>
    </row>
    <row r="1267" spans="2:50" x14ac:dyDescent="0.35">
      <c r="B1267" t="s">
        <v>483</v>
      </c>
      <c r="C1267" s="17">
        <v>0.15758783123538</v>
      </c>
      <c r="D1267" s="17">
        <v>0.13149524024543599</v>
      </c>
      <c r="E1267" s="17">
        <v>0.182567236512332</v>
      </c>
      <c r="F1267" s="17"/>
      <c r="G1267" s="17">
        <v>0.15906418742768799</v>
      </c>
      <c r="H1267" s="17">
        <v>0.125867084010161</v>
      </c>
      <c r="I1267" s="17">
        <v>0.14729236428998399</v>
      </c>
      <c r="J1267" s="17">
        <v>0.156804072565181</v>
      </c>
      <c r="K1267" s="17">
        <v>0.169918633456693</v>
      </c>
      <c r="L1267" s="17">
        <v>0.17933199270014399</v>
      </c>
      <c r="M1267" s="17"/>
      <c r="N1267" s="17">
        <v>0.173216248496008</v>
      </c>
      <c r="O1267" s="17">
        <v>0.16122714927293</v>
      </c>
      <c r="P1267" s="17">
        <v>0.106130631717886</v>
      </c>
      <c r="Q1267" s="17">
        <v>0.172110218146657</v>
      </c>
      <c r="R1267" s="17"/>
      <c r="S1267" s="17">
        <v>0.126713480754862</v>
      </c>
      <c r="T1267" s="17">
        <v>0.21583260153869699</v>
      </c>
      <c r="U1267" s="17">
        <v>0.15186116037910399</v>
      </c>
      <c r="V1267" s="17">
        <v>0.149701627605174</v>
      </c>
      <c r="W1267" s="17">
        <v>0.112286627845344</v>
      </c>
      <c r="X1267" s="17">
        <v>9.2065795406548995E-2</v>
      </c>
      <c r="Y1267" s="17">
        <v>0.159121148379162</v>
      </c>
      <c r="Z1267" s="17">
        <v>0.17649184306577201</v>
      </c>
      <c r="AA1267" s="17">
        <v>0.20791201633774001</v>
      </c>
      <c r="AB1267" s="17" t="s">
        <v>74</v>
      </c>
      <c r="AC1267" s="17" t="s">
        <v>74</v>
      </c>
      <c r="AD1267" s="17" t="s">
        <v>74</v>
      </c>
      <c r="AE1267" s="17"/>
      <c r="AF1267" s="17">
        <v>0.15433877420037101</v>
      </c>
      <c r="AG1267" s="17">
        <v>0.13887746470175899</v>
      </c>
      <c r="AH1267" s="17">
        <v>0.19357610304689499</v>
      </c>
      <c r="AI1267" s="17"/>
      <c r="AJ1267" s="17">
        <v>0.13979090466940899</v>
      </c>
      <c r="AK1267" s="17">
        <v>0.15647015258942201</v>
      </c>
      <c r="AL1267" s="17">
        <v>0.131304546008748</v>
      </c>
      <c r="AM1267" s="17">
        <v>0.11776443216049</v>
      </c>
      <c r="AN1267" s="17">
        <v>0.207040160988084</v>
      </c>
      <c r="AO1267" s="17"/>
      <c r="AP1267" s="17">
        <v>0.104482190638385</v>
      </c>
      <c r="AQ1267" s="17">
        <v>0.150924039474786</v>
      </c>
      <c r="AR1267" s="17">
        <v>0.15079297786519899</v>
      </c>
      <c r="AS1267" s="17"/>
      <c r="AT1267" s="17">
        <v>0.13623275649983199</v>
      </c>
      <c r="AU1267" s="17">
        <v>0.203110641963581</v>
      </c>
      <c r="AV1267" s="17"/>
      <c r="AW1267" s="17">
        <v>0.147875225675172</v>
      </c>
      <c r="AX1267" s="17">
        <v>0.16066726981738999</v>
      </c>
    </row>
    <row r="1268" spans="2:50" x14ac:dyDescent="0.35">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row>
    <row r="1269" spans="2:50" x14ac:dyDescent="0.35">
      <c r="B1269" s="6" t="s">
        <v>490</v>
      </c>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row>
    <row r="1270" spans="2:50" x14ac:dyDescent="0.35">
      <c r="B1270" s="24" t="s">
        <v>76</v>
      </c>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row>
    <row r="1271" spans="2:50" x14ac:dyDescent="0.35">
      <c r="B1271" t="s">
        <v>478</v>
      </c>
      <c r="C1271" s="17">
        <v>8.4331408323301799E-2</v>
      </c>
      <c r="D1271" s="17">
        <v>7.5634008018618595E-2</v>
      </c>
      <c r="E1271" s="17">
        <v>9.1265833484748302E-2</v>
      </c>
      <c r="F1271" s="17"/>
      <c r="G1271" s="17">
        <v>0.14902776713323901</v>
      </c>
      <c r="H1271" s="17">
        <v>0.141997058552811</v>
      </c>
      <c r="I1271" s="17">
        <v>8.0061490071370894E-2</v>
      </c>
      <c r="J1271" s="17">
        <v>7.5432664456687296E-2</v>
      </c>
      <c r="K1271" s="17">
        <v>5.0201006138477403E-2</v>
      </c>
      <c r="L1271" s="17">
        <v>4.6134002438835801E-2</v>
      </c>
      <c r="M1271" s="17"/>
      <c r="N1271" s="17">
        <v>0.109517322395445</v>
      </c>
      <c r="O1271" s="17">
        <v>7.9405171518552295E-2</v>
      </c>
      <c r="P1271" s="17">
        <v>6.2882970985600695E-2</v>
      </c>
      <c r="Q1271" s="17">
        <v>8.2162614549852006E-2</v>
      </c>
      <c r="R1271" s="17"/>
      <c r="S1271" s="17">
        <v>0.184743746581535</v>
      </c>
      <c r="T1271" s="17">
        <v>7.8755878884528396E-2</v>
      </c>
      <c r="U1271" s="17">
        <v>9.3969267224993894E-2</v>
      </c>
      <c r="V1271" s="17">
        <v>5.3448308095377303E-2</v>
      </c>
      <c r="W1271" s="17">
        <v>3.4033837294606503E-2</v>
      </c>
      <c r="X1271" s="17">
        <v>7.4492063879112599E-2</v>
      </c>
      <c r="Y1271" s="17">
        <v>3.3830403744077697E-2</v>
      </c>
      <c r="Z1271" s="17">
        <v>7.0817051873919096E-2</v>
      </c>
      <c r="AA1271" s="17">
        <v>7.3397012649009497E-2</v>
      </c>
      <c r="AB1271" s="17" t="s">
        <v>74</v>
      </c>
      <c r="AC1271" s="17" t="s">
        <v>74</v>
      </c>
      <c r="AD1271" s="17" t="s">
        <v>74</v>
      </c>
      <c r="AE1271" s="17"/>
      <c r="AF1271" s="17">
        <v>4.8733927092542699E-2</v>
      </c>
      <c r="AG1271" s="17">
        <v>0.10328417697197299</v>
      </c>
      <c r="AH1271" s="17">
        <v>0.10085590807634</v>
      </c>
      <c r="AI1271" s="17"/>
      <c r="AJ1271" s="17">
        <v>4.7129730878597599E-2</v>
      </c>
      <c r="AK1271" s="17">
        <v>0.161989412455816</v>
      </c>
      <c r="AL1271" s="17">
        <v>4.6716976957141998E-2</v>
      </c>
      <c r="AM1271" s="17">
        <v>0</v>
      </c>
      <c r="AN1271" s="17">
        <v>5.65949223760005E-2</v>
      </c>
      <c r="AO1271" s="17"/>
      <c r="AP1271" s="17">
        <v>3.0578362526130599E-2</v>
      </c>
      <c r="AQ1271" s="17">
        <v>0.137067211061877</v>
      </c>
      <c r="AR1271" s="17">
        <v>8.2823985554734095E-2</v>
      </c>
      <c r="AS1271" s="17"/>
      <c r="AT1271" s="17">
        <v>7.7567085535870606E-2</v>
      </c>
      <c r="AU1271" s="17">
        <v>9.8925678889894203E-2</v>
      </c>
      <c r="AV1271" s="17"/>
      <c r="AW1271" s="17">
        <v>6.2614205259497097E-2</v>
      </c>
      <c r="AX1271" s="17">
        <v>9.12169749813386E-2</v>
      </c>
    </row>
    <row r="1272" spans="2:50" x14ac:dyDescent="0.35">
      <c r="B1272" t="s">
        <v>479</v>
      </c>
      <c r="C1272" s="17">
        <v>0.21673539006304399</v>
      </c>
      <c r="D1272" s="17">
        <v>0.22093373716703099</v>
      </c>
      <c r="E1272" s="17">
        <v>0.21132323066223699</v>
      </c>
      <c r="F1272" s="17"/>
      <c r="G1272" s="17">
        <v>0.23254051437258799</v>
      </c>
      <c r="H1272" s="17">
        <v>0.19037084590019501</v>
      </c>
      <c r="I1272" s="17">
        <v>0.21885878978583501</v>
      </c>
      <c r="J1272" s="17">
        <v>0.25812853789796703</v>
      </c>
      <c r="K1272" s="17">
        <v>0.15032697223548</v>
      </c>
      <c r="L1272" s="17">
        <v>0.242940169181217</v>
      </c>
      <c r="M1272" s="17"/>
      <c r="N1272" s="17">
        <v>0.29048953858996801</v>
      </c>
      <c r="O1272" s="17">
        <v>0.210068329940344</v>
      </c>
      <c r="P1272" s="17">
        <v>0.19258009961963499</v>
      </c>
      <c r="Q1272" s="17">
        <v>0.168089571806739</v>
      </c>
      <c r="R1272" s="17"/>
      <c r="S1272" s="17">
        <v>0.25893107201172499</v>
      </c>
      <c r="T1272" s="17">
        <v>0.19636472889543599</v>
      </c>
      <c r="U1272" s="17">
        <v>0.15658572477702401</v>
      </c>
      <c r="V1272" s="17">
        <v>0.16576090780608899</v>
      </c>
      <c r="W1272" s="17">
        <v>0.320253822068092</v>
      </c>
      <c r="X1272" s="17">
        <v>0.24858697079808501</v>
      </c>
      <c r="Y1272" s="17">
        <v>0.15239452060737299</v>
      </c>
      <c r="Z1272" s="17">
        <v>0.159953065733308</v>
      </c>
      <c r="AA1272" s="17">
        <v>0.25718510844513098</v>
      </c>
      <c r="AB1272" s="17" t="s">
        <v>74</v>
      </c>
      <c r="AC1272" s="17" t="s">
        <v>74</v>
      </c>
      <c r="AD1272" s="17" t="s">
        <v>74</v>
      </c>
      <c r="AE1272" s="17"/>
      <c r="AF1272" s="17">
        <v>0.19184672920395299</v>
      </c>
      <c r="AG1272" s="17">
        <v>0.261546718879198</v>
      </c>
      <c r="AH1272" s="17">
        <v>0.13715367410502699</v>
      </c>
      <c r="AI1272" s="17"/>
      <c r="AJ1272" s="17">
        <v>0.17657676278696899</v>
      </c>
      <c r="AK1272" s="17">
        <v>0.282425926595258</v>
      </c>
      <c r="AL1272" s="17">
        <v>0.32668821456629299</v>
      </c>
      <c r="AM1272" s="17">
        <v>0.17715018251221101</v>
      </c>
      <c r="AN1272" s="17">
        <v>0.16246878788840599</v>
      </c>
      <c r="AO1272" s="17"/>
      <c r="AP1272" s="17">
        <v>0.19728078843567701</v>
      </c>
      <c r="AQ1272" s="17">
        <v>0.27521567649332501</v>
      </c>
      <c r="AR1272" s="17">
        <v>0.22706889524486201</v>
      </c>
      <c r="AS1272" s="17"/>
      <c r="AT1272" s="17">
        <v>0.22378775423967401</v>
      </c>
      <c r="AU1272" s="17">
        <v>0.20306620880311099</v>
      </c>
      <c r="AV1272" s="17"/>
      <c r="AW1272" s="17">
        <v>0.26274354306120201</v>
      </c>
      <c r="AX1272" s="17">
        <v>0.20214823520008901</v>
      </c>
    </row>
    <row r="1273" spans="2:50" x14ac:dyDescent="0.35">
      <c r="B1273" t="s">
        <v>480</v>
      </c>
      <c r="C1273" s="17">
        <v>0.44120013102891698</v>
      </c>
      <c r="D1273" s="17">
        <v>0.45248759097247399</v>
      </c>
      <c r="E1273" s="17">
        <v>0.43234782784806203</v>
      </c>
      <c r="F1273" s="17"/>
      <c r="G1273" s="17">
        <v>0.39049815666415799</v>
      </c>
      <c r="H1273" s="17">
        <v>0.41657364647495498</v>
      </c>
      <c r="I1273" s="17">
        <v>0.44498811828718998</v>
      </c>
      <c r="J1273" s="17">
        <v>0.42378811598461202</v>
      </c>
      <c r="K1273" s="17">
        <v>0.47842488132052102</v>
      </c>
      <c r="L1273" s="17">
        <v>0.46624793709417101</v>
      </c>
      <c r="M1273" s="17"/>
      <c r="N1273" s="17">
        <v>0.30425728373882599</v>
      </c>
      <c r="O1273" s="17">
        <v>0.46878477626172199</v>
      </c>
      <c r="P1273" s="17">
        <v>0.52194886230196502</v>
      </c>
      <c r="Q1273" s="17">
        <v>0.49433525004318402</v>
      </c>
      <c r="R1273" s="17"/>
      <c r="S1273" s="17">
        <v>0.36446532524414399</v>
      </c>
      <c r="T1273" s="17">
        <v>0.44064873822203399</v>
      </c>
      <c r="U1273" s="17">
        <v>0.45406742998867</v>
      </c>
      <c r="V1273" s="17">
        <v>0.531134895532694</v>
      </c>
      <c r="W1273" s="17">
        <v>0.39989992029513299</v>
      </c>
      <c r="X1273" s="17">
        <v>0.43365599409990602</v>
      </c>
      <c r="Y1273" s="17">
        <v>0.558826318922095</v>
      </c>
      <c r="Z1273" s="17">
        <v>0.46451350364189697</v>
      </c>
      <c r="AA1273" s="17">
        <v>0.384037579961929</v>
      </c>
      <c r="AB1273" s="17" t="s">
        <v>74</v>
      </c>
      <c r="AC1273" s="17" t="s">
        <v>74</v>
      </c>
      <c r="AD1273" s="17" t="s">
        <v>74</v>
      </c>
      <c r="AE1273" s="17"/>
      <c r="AF1273" s="17">
        <v>0.50424239792123904</v>
      </c>
      <c r="AG1273" s="17">
        <v>0.38001092751210702</v>
      </c>
      <c r="AH1273" s="17">
        <v>0.48142587139146298</v>
      </c>
      <c r="AI1273" s="17"/>
      <c r="AJ1273" s="17">
        <v>0.499874461739304</v>
      </c>
      <c r="AK1273" s="17">
        <v>0.36500055897700801</v>
      </c>
      <c r="AL1273" s="17">
        <v>0.36955971550856698</v>
      </c>
      <c r="AM1273" s="17">
        <v>0.43867023103117297</v>
      </c>
      <c r="AN1273" s="17">
        <v>0.49378929569364699</v>
      </c>
      <c r="AO1273" s="17"/>
      <c r="AP1273" s="17">
        <v>0.51194066022756102</v>
      </c>
      <c r="AQ1273" s="17">
        <v>0.39345756123435699</v>
      </c>
      <c r="AR1273" s="17">
        <v>0.45080491323114302</v>
      </c>
      <c r="AS1273" s="17"/>
      <c r="AT1273" s="17">
        <v>0.44706530076656098</v>
      </c>
      <c r="AU1273" s="17">
        <v>0.43115669132233603</v>
      </c>
      <c r="AV1273" s="17"/>
      <c r="AW1273" s="17">
        <v>0.414686000691671</v>
      </c>
      <c r="AX1273" s="17">
        <v>0.44960659162518302</v>
      </c>
    </row>
    <row r="1274" spans="2:50" x14ac:dyDescent="0.35">
      <c r="B1274" t="s">
        <v>481</v>
      </c>
      <c r="C1274" s="17">
        <v>6.3065451018014404E-2</v>
      </c>
      <c r="D1274" s="17">
        <v>7.2553498848416303E-2</v>
      </c>
      <c r="E1274" s="17">
        <v>5.4443844540423302E-2</v>
      </c>
      <c r="F1274" s="17"/>
      <c r="G1274" s="17">
        <v>4.0617702636432697E-2</v>
      </c>
      <c r="H1274" s="17">
        <v>8.8723528521029396E-2</v>
      </c>
      <c r="I1274" s="17">
        <v>6.9293414182723098E-2</v>
      </c>
      <c r="J1274" s="17">
        <v>5.3690143341496299E-2</v>
      </c>
      <c r="K1274" s="17">
        <v>6.6535558659317706E-2</v>
      </c>
      <c r="L1274" s="17">
        <v>5.4490073443737602E-2</v>
      </c>
      <c r="M1274" s="17"/>
      <c r="N1274" s="17">
        <v>6.8063453440900298E-2</v>
      </c>
      <c r="O1274" s="17">
        <v>6.4416734424462996E-2</v>
      </c>
      <c r="P1274" s="17">
        <v>8.2714936811798201E-2</v>
      </c>
      <c r="Q1274" s="17">
        <v>3.98095635852471E-2</v>
      </c>
      <c r="R1274" s="17"/>
      <c r="S1274" s="17">
        <v>5.5696816648102103E-2</v>
      </c>
      <c r="T1274" s="17">
        <v>4.2486217622497498E-2</v>
      </c>
      <c r="U1274" s="17">
        <v>8.7761991169163903E-2</v>
      </c>
      <c r="V1274" s="17">
        <v>7.5788244723271697E-2</v>
      </c>
      <c r="W1274" s="17">
        <v>8.88428119575186E-2</v>
      </c>
      <c r="X1274" s="17">
        <v>5.6007075312985898E-2</v>
      </c>
      <c r="Y1274" s="17">
        <v>6.2755528094163293E-2</v>
      </c>
      <c r="Z1274" s="17">
        <v>6.8007000286372202E-2</v>
      </c>
      <c r="AA1274" s="17">
        <v>5.4485860316617597E-2</v>
      </c>
      <c r="AB1274" s="17" t="s">
        <v>74</v>
      </c>
      <c r="AC1274" s="17" t="s">
        <v>74</v>
      </c>
      <c r="AD1274" s="17" t="s">
        <v>74</v>
      </c>
      <c r="AE1274" s="17"/>
      <c r="AF1274" s="17">
        <v>6.8448733911256596E-2</v>
      </c>
      <c r="AG1274" s="17">
        <v>7.0055488888192005E-2</v>
      </c>
      <c r="AH1274" s="17">
        <v>5.5282054743416999E-2</v>
      </c>
      <c r="AI1274" s="17"/>
      <c r="AJ1274" s="17">
        <v>8.7710008047008903E-2</v>
      </c>
      <c r="AK1274" s="17">
        <v>4.50664195599337E-2</v>
      </c>
      <c r="AL1274" s="17">
        <v>7.1644113432992901E-2</v>
      </c>
      <c r="AM1274" s="17">
        <v>6.6779232866731902E-2</v>
      </c>
      <c r="AN1274" s="17">
        <v>3.43953248004399E-2</v>
      </c>
      <c r="AO1274" s="17"/>
      <c r="AP1274" s="17">
        <v>9.8433301786853306E-2</v>
      </c>
      <c r="AQ1274" s="17">
        <v>4.58501451952169E-2</v>
      </c>
      <c r="AR1274" s="17">
        <v>4.7013965681277997E-2</v>
      </c>
      <c r="AS1274" s="17"/>
      <c r="AT1274" s="17">
        <v>7.0919589057190896E-2</v>
      </c>
      <c r="AU1274" s="17">
        <v>4.18607264391338E-2</v>
      </c>
      <c r="AV1274" s="17"/>
      <c r="AW1274" s="17">
        <v>5.69513294844773E-2</v>
      </c>
      <c r="AX1274" s="17">
        <v>6.5003969125103103E-2</v>
      </c>
    </row>
    <row r="1275" spans="2:50" x14ac:dyDescent="0.35">
      <c r="B1275" t="s">
        <v>482</v>
      </c>
      <c r="C1275" s="17">
        <v>3.0840658975460601E-2</v>
      </c>
      <c r="D1275" s="17">
        <v>3.96220236908792E-2</v>
      </c>
      <c r="E1275" s="17">
        <v>2.2755624818254699E-2</v>
      </c>
      <c r="F1275" s="17"/>
      <c r="G1275" s="17">
        <v>1.55019175949591E-2</v>
      </c>
      <c r="H1275" s="17">
        <v>5.6691392109603299E-2</v>
      </c>
      <c r="I1275" s="17">
        <v>2.33606002741625E-2</v>
      </c>
      <c r="J1275" s="17">
        <v>1.3332612411451601E-2</v>
      </c>
      <c r="K1275" s="17">
        <v>5.4365601846396099E-2</v>
      </c>
      <c r="L1275" s="17">
        <v>2.0699880660045099E-2</v>
      </c>
      <c r="M1275" s="17"/>
      <c r="N1275" s="17">
        <v>4.7009687290040097E-2</v>
      </c>
      <c r="O1275" s="17">
        <v>2.06164573270438E-2</v>
      </c>
      <c r="P1275" s="17">
        <v>2.6107395235093998E-2</v>
      </c>
      <c r="Q1275" s="17">
        <v>2.85600368347191E-2</v>
      </c>
      <c r="R1275" s="17"/>
      <c r="S1275" s="17">
        <v>2.5521858704271198E-2</v>
      </c>
      <c r="T1275" s="17">
        <v>2.2513470982453199E-2</v>
      </c>
      <c r="U1275" s="17">
        <v>1.78809674955712E-2</v>
      </c>
      <c r="V1275" s="17">
        <v>1.54403207013877E-2</v>
      </c>
      <c r="W1275" s="17">
        <v>2.0044904197816901E-2</v>
      </c>
      <c r="X1275" s="17">
        <v>6.5430220603818104E-2</v>
      </c>
      <c r="Y1275" s="17">
        <v>2.5596465460641701E-2</v>
      </c>
      <c r="Z1275" s="17">
        <v>7.1872150336225696E-2</v>
      </c>
      <c r="AA1275" s="17">
        <v>3.8734077815396999E-2</v>
      </c>
      <c r="AB1275" s="17" t="s">
        <v>74</v>
      </c>
      <c r="AC1275" s="17" t="s">
        <v>74</v>
      </c>
      <c r="AD1275" s="17" t="s">
        <v>74</v>
      </c>
      <c r="AE1275" s="17"/>
      <c r="AF1275" s="17">
        <v>3.7920175131068698E-2</v>
      </c>
      <c r="AG1275" s="17">
        <v>2.99266372781282E-2</v>
      </c>
      <c r="AH1275" s="17">
        <v>1.27383859335053E-2</v>
      </c>
      <c r="AI1275" s="17"/>
      <c r="AJ1275" s="17">
        <v>3.9856698229661799E-2</v>
      </c>
      <c r="AK1275" s="17">
        <v>2.17884058187469E-2</v>
      </c>
      <c r="AL1275" s="17">
        <v>4.9840725824373003E-2</v>
      </c>
      <c r="AM1275" s="17">
        <v>0.10139565938282601</v>
      </c>
      <c r="AN1275" s="17">
        <v>2.4806657593685999E-2</v>
      </c>
      <c r="AO1275" s="17"/>
      <c r="AP1275" s="17">
        <v>4.1317007579657603E-2</v>
      </c>
      <c r="AQ1275" s="17">
        <v>1.3152618333182301E-2</v>
      </c>
      <c r="AR1275" s="17">
        <v>0</v>
      </c>
      <c r="AS1275" s="17"/>
      <c r="AT1275" s="17">
        <v>3.8407365044549599E-2</v>
      </c>
      <c r="AU1275" s="17">
        <v>1.5150651584482E-2</v>
      </c>
      <c r="AV1275" s="17"/>
      <c r="AW1275" s="17">
        <v>5.6667244018092998E-2</v>
      </c>
      <c r="AX1275" s="17">
        <v>2.2652188649054401E-2</v>
      </c>
    </row>
    <row r="1276" spans="2:50" x14ac:dyDescent="0.35">
      <c r="B1276" t="s">
        <v>483</v>
      </c>
      <c r="C1276" s="17">
        <v>0.16382696059126201</v>
      </c>
      <c r="D1276" s="17">
        <v>0.138769141302581</v>
      </c>
      <c r="E1276" s="17">
        <v>0.18786363864627501</v>
      </c>
      <c r="F1276" s="17"/>
      <c r="G1276" s="17">
        <v>0.17181394159862301</v>
      </c>
      <c r="H1276" s="17">
        <v>0.105643528441406</v>
      </c>
      <c r="I1276" s="17">
        <v>0.163437587398719</v>
      </c>
      <c r="J1276" s="17">
        <v>0.175627925907786</v>
      </c>
      <c r="K1276" s="17">
        <v>0.200145979799808</v>
      </c>
      <c r="L1276" s="17">
        <v>0.16948793718199301</v>
      </c>
      <c r="M1276" s="17"/>
      <c r="N1276" s="17">
        <v>0.18066271454482</v>
      </c>
      <c r="O1276" s="17">
        <v>0.15670853052787401</v>
      </c>
      <c r="P1276" s="17">
        <v>0.11376573504590699</v>
      </c>
      <c r="Q1276" s="17">
        <v>0.18704296318025901</v>
      </c>
      <c r="R1276" s="17"/>
      <c r="S1276" s="17">
        <v>0.110641180810224</v>
      </c>
      <c r="T1276" s="17">
        <v>0.21923096539305101</v>
      </c>
      <c r="U1276" s="17">
        <v>0.189734619344577</v>
      </c>
      <c r="V1276" s="17">
        <v>0.15842732314117999</v>
      </c>
      <c r="W1276" s="17">
        <v>0.136924704186832</v>
      </c>
      <c r="X1276" s="17">
        <v>0.121827675306092</v>
      </c>
      <c r="Y1276" s="17">
        <v>0.16659676317164901</v>
      </c>
      <c r="Z1276" s="17">
        <v>0.164837228128278</v>
      </c>
      <c r="AA1276" s="17">
        <v>0.19216036081191601</v>
      </c>
      <c r="AB1276" s="17" t="s">
        <v>74</v>
      </c>
      <c r="AC1276" s="17" t="s">
        <v>74</v>
      </c>
      <c r="AD1276" s="17" t="s">
        <v>74</v>
      </c>
      <c r="AE1276" s="17"/>
      <c r="AF1276" s="17">
        <v>0.148808036739939</v>
      </c>
      <c r="AG1276" s="17">
        <v>0.155176050470402</v>
      </c>
      <c r="AH1276" s="17">
        <v>0.21254410575024699</v>
      </c>
      <c r="AI1276" s="17"/>
      <c r="AJ1276" s="17">
        <v>0.14885233831845901</v>
      </c>
      <c r="AK1276" s="17">
        <v>0.123729276593238</v>
      </c>
      <c r="AL1276" s="17">
        <v>0.13555025371063301</v>
      </c>
      <c r="AM1276" s="17">
        <v>0.21600469420705801</v>
      </c>
      <c r="AN1276" s="17">
        <v>0.22794501164782</v>
      </c>
      <c r="AO1276" s="17"/>
      <c r="AP1276" s="17">
        <v>0.120449879444121</v>
      </c>
      <c r="AQ1276" s="17">
        <v>0.135256787682041</v>
      </c>
      <c r="AR1276" s="17">
        <v>0.192288240287983</v>
      </c>
      <c r="AS1276" s="17"/>
      <c r="AT1276" s="17">
        <v>0.14225290535615401</v>
      </c>
      <c r="AU1276" s="17">
        <v>0.209840042961043</v>
      </c>
      <c r="AV1276" s="17"/>
      <c r="AW1276" s="17">
        <v>0.14633767748505999</v>
      </c>
      <c r="AX1276" s="17">
        <v>0.16937204041923201</v>
      </c>
    </row>
    <row r="1277" spans="2:50" x14ac:dyDescent="0.3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row>
    <row r="1278" spans="2:50" x14ac:dyDescent="0.35">
      <c r="B1278" s="6" t="s">
        <v>491</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row>
    <row r="1279" spans="2:50" x14ac:dyDescent="0.35">
      <c r="B1279" s="24" t="s">
        <v>76</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row>
    <row r="1280" spans="2:50" x14ac:dyDescent="0.35">
      <c r="B1280" t="s">
        <v>478</v>
      </c>
      <c r="C1280" s="17">
        <v>0.135144775342949</v>
      </c>
      <c r="D1280" s="17">
        <v>0.12919642701380399</v>
      </c>
      <c r="E1280" s="17">
        <v>0.13970599447538401</v>
      </c>
      <c r="F1280" s="17"/>
      <c r="G1280" s="17">
        <v>0.26088809603114299</v>
      </c>
      <c r="H1280" s="17">
        <v>0.15073356859613399</v>
      </c>
      <c r="I1280" s="17">
        <v>0.13676508983928901</v>
      </c>
      <c r="J1280" s="17">
        <v>0.14408309804935601</v>
      </c>
      <c r="K1280" s="17">
        <v>0.108419794707832</v>
      </c>
      <c r="L1280" s="17">
        <v>7.8118464329221898E-2</v>
      </c>
      <c r="M1280" s="17"/>
      <c r="N1280" s="17">
        <v>0.17160860634814301</v>
      </c>
      <c r="O1280" s="17">
        <v>0.11853930647221</v>
      </c>
      <c r="P1280" s="17">
        <v>0.11077908180426101</v>
      </c>
      <c r="Q1280" s="17">
        <v>0.136107401418087</v>
      </c>
      <c r="R1280" s="17"/>
      <c r="S1280" s="17">
        <v>0.15216772505863299</v>
      </c>
      <c r="T1280" s="17">
        <v>0.14886114183321</v>
      </c>
      <c r="U1280" s="17">
        <v>0.10970084724085501</v>
      </c>
      <c r="V1280" s="17">
        <v>0.12862501023609299</v>
      </c>
      <c r="W1280" s="17">
        <v>0.12670913609718501</v>
      </c>
      <c r="X1280" s="17">
        <v>0.16952097800740001</v>
      </c>
      <c r="Y1280" s="17">
        <v>0.103881014581922</v>
      </c>
      <c r="Z1280" s="17">
        <v>0.116113448535572</v>
      </c>
      <c r="AA1280" s="17">
        <v>0.13152912608661799</v>
      </c>
      <c r="AB1280" s="17" t="s">
        <v>74</v>
      </c>
      <c r="AC1280" s="17" t="s">
        <v>74</v>
      </c>
      <c r="AD1280" s="17" t="s">
        <v>74</v>
      </c>
      <c r="AE1280" s="17"/>
      <c r="AF1280" s="17">
        <v>0.118009326092605</v>
      </c>
      <c r="AG1280" s="17">
        <v>0.12702545346567401</v>
      </c>
      <c r="AH1280" s="17">
        <v>0.124027087799569</v>
      </c>
      <c r="AI1280" s="17"/>
      <c r="AJ1280" s="17">
        <v>0.122266380299241</v>
      </c>
      <c r="AK1280" s="17">
        <v>0.16721006606199801</v>
      </c>
      <c r="AL1280" s="17">
        <v>9.4509849808107796E-2</v>
      </c>
      <c r="AM1280" s="17">
        <v>6.7112663237874098E-2</v>
      </c>
      <c r="AN1280" s="17">
        <v>0.12523351245461001</v>
      </c>
      <c r="AO1280" s="17"/>
      <c r="AP1280" s="17">
        <v>0.11941142421211</v>
      </c>
      <c r="AQ1280" s="17">
        <v>0.173355614947553</v>
      </c>
      <c r="AR1280" s="17">
        <v>0.12484653797183901</v>
      </c>
      <c r="AS1280" s="17"/>
      <c r="AT1280" s="17">
        <v>0.13138748993326699</v>
      </c>
      <c r="AU1280" s="17">
        <v>0.14369950771821399</v>
      </c>
      <c r="AV1280" s="17"/>
      <c r="AW1280" s="17">
        <v>0.17477462015663101</v>
      </c>
      <c r="AX1280" s="17">
        <v>0.12257990051489</v>
      </c>
    </row>
    <row r="1281" spans="2:50" x14ac:dyDescent="0.35">
      <c r="B1281" t="s">
        <v>479</v>
      </c>
      <c r="C1281" s="17">
        <v>0.26982715464200902</v>
      </c>
      <c r="D1281" s="17">
        <v>0.27376774053119302</v>
      </c>
      <c r="E1281" s="17">
        <v>0.26485941267003599</v>
      </c>
      <c r="F1281" s="17"/>
      <c r="G1281" s="17">
        <v>0.21215350052385201</v>
      </c>
      <c r="H1281" s="17">
        <v>0.23649923343137899</v>
      </c>
      <c r="I1281" s="17">
        <v>0.24992973568705801</v>
      </c>
      <c r="J1281" s="17">
        <v>0.30504261949761202</v>
      </c>
      <c r="K1281" s="17">
        <v>0.25568416383501102</v>
      </c>
      <c r="L1281" s="17">
        <v>0.31823656477148698</v>
      </c>
      <c r="M1281" s="17"/>
      <c r="N1281" s="17">
        <v>0.28055020202974201</v>
      </c>
      <c r="O1281" s="17">
        <v>0.29356739247464803</v>
      </c>
      <c r="P1281" s="17">
        <v>0.24700981053075499</v>
      </c>
      <c r="Q1281" s="17">
        <v>0.25693019669010098</v>
      </c>
      <c r="R1281" s="17"/>
      <c r="S1281" s="17">
        <v>0.22194020568769199</v>
      </c>
      <c r="T1281" s="17">
        <v>0.26490124077434501</v>
      </c>
      <c r="U1281" s="17">
        <v>0.29225183303119701</v>
      </c>
      <c r="V1281" s="17">
        <v>0.250558646939816</v>
      </c>
      <c r="W1281" s="17">
        <v>0.272511774063465</v>
      </c>
      <c r="X1281" s="17">
        <v>0.310510936274563</v>
      </c>
      <c r="Y1281" s="17">
        <v>0.33197490412404801</v>
      </c>
      <c r="Z1281" s="17">
        <v>0.23363595743238999</v>
      </c>
      <c r="AA1281" s="17">
        <v>0.26434961239975102</v>
      </c>
      <c r="AB1281" s="17" t="s">
        <v>74</v>
      </c>
      <c r="AC1281" s="17" t="s">
        <v>74</v>
      </c>
      <c r="AD1281" s="17" t="s">
        <v>74</v>
      </c>
      <c r="AE1281" s="17"/>
      <c r="AF1281" s="17">
        <v>0.26324806021803998</v>
      </c>
      <c r="AG1281" s="17">
        <v>0.317097845490658</v>
      </c>
      <c r="AH1281" s="17">
        <v>0.17972491339385099</v>
      </c>
      <c r="AI1281" s="17"/>
      <c r="AJ1281" s="17">
        <v>0.26056955717589098</v>
      </c>
      <c r="AK1281" s="17">
        <v>0.319075414095359</v>
      </c>
      <c r="AL1281" s="17">
        <v>0.30759528314373102</v>
      </c>
      <c r="AM1281" s="17">
        <v>0.34608095759795399</v>
      </c>
      <c r="AN1281" s="17">
        <v>0.20183332913282501</v>
      </c>
      <c r="AO1281" s="17"/>
      <c r="AP1281" s="17">
        <v>0.30285308011782902</v>
      </c>
      <c r="AQ1281" s="17">
        <v>0.26142302146697499</v>
      </c>
      <c r="AR1281" s="17">
        <v>0.28713781701878799</v>
      </c>
      <c r="AS1281" s="17"/>
      <c r="AT1281" s="17">
        <v>0.27732154268766102</v>
      </c>
      <c r="AU1281" s="17">
        <v>0.25283485713437798</v>
      </c>
      <c r="AV1281" s="17"/>
      <c r="AW1281" s="17">
        <v>0.26867598924519098</v>
      </c>
      <c r="AX1281" s="17">
        <v>0.27019213838558498</v>
      </c>
    </row>
    <row r="1282" spans="2:50" x14ac:dyDescent="0.35">
      <c r="B1282" t="s">
        <v>480</v>
      </c>
      <c r="C1282" s="17">
        <v>0.352526002283021</v>
      </c>
      <c r="D1282" s="17">
        <v>0.36778709666819398</v>
      </c>
      <c r="E1282" s="17">
        <v>0.33962154188135202</v>
      </c>
      <c r="F1282" s="17"/>
      <c r="G1282" s="17">
        <v>0.31161769483248902</v>
      </c>
      <c r="H1282" s="17">
        <v>0.332685742755158</v>
      </c>
      <c r="I1282" s="17">
        <v>0.37701945717908503</v>
      </c>
      <c r="J1282" s="17">
        <v>0.314360447082354</v>
      </c>
      <c r="K1282" s="17">
        <v>0.36557932524597297</v>
      </c>
      <c r="L1282" s="17">
        <v>0.38659384458217</v>
      </c>
      <c r="M1282" s="17"/>
      <c r="N1282" s="17">
        <v>0.28749029916007102</v>
      </c>
      <c r="O1282" s="17">
        <v>0.33590572878901098</v>
      </c>
      <c r="P1282" s="17">
        <v>0.433722385133129</v>
      </c>
      <c r="Q1282" s="17">
        <v>0.37266784484346199</v>
      </c>
      <c r="R1282" s="17"/>
      <c r="S1282" s="17">
        <v>0.39226195987999202</v>
      </c>
      <c r="T1282" s="17">
        <v>0.31389171035033803</v>
      </c>
      <c r="U1282" s="17">
        <v>0.38713629114117099</v>
      </c>
      <c r="V1282" s="17">
        <v>0.41277874678182103</v>
      </c>
      <c r="W1282" s="17">
        <v>0.30172691968423099</v>
      </c>
      <c r="X1282" s="17">
        <v>0.35778320899983701</v>
      </c>
      <c r="Y1282" s="17">
        <v>0.37071254250851099</v>
      </c>
      <c r="Z1282" s="17">
        <v>0.34118563477783997</v>
      </c>
      <c r="AA1282" s="17">
        <v>0.29470089376369701</v>
      </c>
      <c r="AB1282" s="17" t="s">
        <v>74</v>
      </c>
      <c r="AC1282" s="17" t="s">
        <v>74</v>
      </c>
      <c r="AD1282" s="17" t="s">
        <v>74</v>
      </c>
      <c r="AE1282" s="17"/>
      <c r="AF1282" s="17">
        <v>0.39830767924358201</v>
      </c>
      <c r="AG1282" s="17">
        <v>0.30361480772087401</v>
      </c>
      <c r="AH1282" s="17">
        <v>0.40744856901528398</v>
      </c>
      <c r="AI1282" s="17"/>
      <c r="AJ1282" s="17">
        <v>0.382462100698438</v>
      </c>
      <c r="AK1282" s="17">
        <v>0.288398382555272</v>
      </c>
      <c r="AL1282" s="17">
        <v>0.34325742878320098</v>
      </c>
      <c r="AM1282" s="17">
        <v>0.30402245209038198</v>
      </c>
      <c r="AN1282" s="17">
        <v>0.42055463101037599</v>
      </c>
      <c r="AO1282" s="17"/>
      <c r="AP1282" s="17">
        <v>0.36580342516151199</v>
      </c>
      <c r="AQ1282" s="17">
        <v>0.32693340206405203</v>
      </c>
      <c r="AR1282" s="17">
        <v>0.34346797260343198</v>
      </c>
      <c r="AS1282" s="17"/>
      <c r="AT1282" s="17">
        <v>0.36207811764810699</v>
      </c>
      <c r="AU1282" s="17">
        <v>0.33431104035162901</v>
      </c>
      <c r="AV1282" s="17"/>
      <c r="AW1282" s="17">
        <v>0.34259476629734398</v>
      </c>
      <c r="AX1282" s="17">
        <v>0.35567475892424999</v>
      </c>
    </row>
    <row r="1283" spans="2:50" x14ac:dyDescent="0.35">
      <c r="B1283" t="s">
        <v>481</v>
      </c>
      <c r="C1283" s="17">
        <v>5.08342796598047E-2</v>
      </c>
      <c r="D1283" s="17">
        <v>5.4103224230821999E-2</v>
      </c>
      <c r="E1283" s="17">
        <v>4.7975483972726801E-2</v>
      </c>
      <c r="F1283" s="17"/>
      <c r="G1283" s="17">
        <v>4.1003065364943601E-2</v>
      </c>
      <c r="H1283" s="17">
        <v>9.5982847814531702E-2</v>
      </c>
      <c r="I1283" s="17">
        <v>6.9342015447516905E-2</v>
      </c>
      <c r="J1283" s="17">
        <v>4.2354001986413398E-2</v>
      </c>
      <c r="K1283" s="17">
        <v>4.2439430013666901E-2</v>
      </c>
      <c r="L1283" s="17">
        <v>2.1285733915947298E-2</v>
      </c>
      <c r="M1283" s="17"/>
      <c r="N1283" s="17">
        <v>3.7627951547923102E-2</v>
      </c>
      <c r="O1283" s="17">
        <v>5.3782346910954397E-2</v>
      </c>
      <c r="P1283" s="17">
        <v>8.4360237009038497E-2</v>
      </c>
      <c r="Q1283" s="17">
        <v>3.3186405177933899E-2</v>
      </c>
      <c r="R1283" s="17"/>
      <c r="S1283" s="17">
        <v>7.0536811104805405E-2</v>
      </c>
      <c r="T1283" s="17">
        <v>2.4975281486299E-2</v>
      </c>
      <c r="U1283" s="17">
        <v>4.4381854346581297E-2</v>
      </c>
      <c r="V1283" s="17">
        <v>6.02825807709692E-2</v>
      </c>
      <c r="W1283" s="17">
        <v>0.123367294553023</v>
      </c>
      <c r="X1283" s="17">
        <v>1.8348784541511301E-2</v>
      </c>
      <c r="Y1283" s="17">
        <v>3.4422909460747601E-2</v>
      </c>
      <c r="Z1283" s="17">
        <v>5.1119694571437599E-2</v>
      </c>
      <c r="AA1283" s="17">
        <v>4.6894622297133197E-2</v>
      </c>
      <c r="AB1283" s="17" t="s">
        <v>74</v>
      </c>
      <c r="AC1283" s="17" t="s">
        <v>74</v>
      </c>
      <c r="AD1283" s="17" t="s">
        <v>74</v>
      </c>
      <c r="AE1283" s="17"/>
      <c r="AF1283" s="17">
        <v>5.0608115894830698E-2</v>
      </c>
      <c r="AG1283" s="17">
        <v>6.1499586568254598E-2</v>
      </c>
      <c r="AH1283" s="17">
        <v>1.29193855291574E-2</v>
      </c>
      <c r="AI1283" s="17"/>
      <c r="AJ1283" s="17">
        <v>5.85890461587028E-2</v>
      </c>
      <c r="AK1283" s="17">
        <v>5.2853322286063702E-2</v>
      </c>
      <c r="AL1283" s="17">
        <v>4.7538505353453102E-2</v>
      </c>
      <c r="AM1283" s="17">
        <v>6.6779232866731902E-2</v>
      </c>
      <c r="AN1283" s="17">
        <v>2.8182700079983001E-2</v>
      </c>
      <c r="AO1283" s="17"/>
      <c r="AP1283" s="17">
        <v>6.6622272862738294E-2</v>
      </c>
      <c r="AQ1283" s="17">
        <v>5.36872864850855E-2</v>
      </c>
      <c r="AR1283" s="17">
        <v>2.9026560095320598E-2</v>
      </c>
      <c r="AS1283" s="17"/>
      <c r="AT1283" s="17">
        <v>5.2743170331694997E-2</v>
      </c>
      <c r="AU1283" s="17">
        <v>4.4685213234087501E-2</v>
      </c>
      <c r="AV1283" s="17"/>
      <c r="AW1283" s="17">
        <v>5.1583304925195E-2</v>
      </c>
      <c r="AX1283" s="17">
        <v>5.0596796804473501E-2</v>
      </c>
    </row>
    <row r="1284" spans="2:50" x14ac:dyDescent="0.35">
      <c r="B1284" t="s">
        <v>482</v>
      </c>
      <c r="C1284" s="17">
        <v>1.5096407471968601E-2</v>
      </c>
      <c r="D1284" s="17">
        <v>2.25805138291723E-2</v>
      </c>
      <c r="E1284" s="17">
        <v>8.1628534493934299E-3</v>
      </c>
      <c r="F1284" s="17"/>
      <c r="G1284" s="17">
        <v>1.55019175949591E-2</v>
      </c>
      <c r="H1284" s="17">
        <v>1.34450145281013E-2</v>
      </c>
      <c r="I1284" s="17">
        <v>1.0773284821225301E-2</v>
      </c>
      <c r="J1284" s="17">
        <v>1.77333793425637E-2</v>
      </c>
      <c r="K1284" s="17">
        <v>2.5202098161366201E-2</v>
      </c>
      <c r="L1284" s="17">
        <v>1.03497968107274E-2</v>
      </c>
      <c r="M1284" s="17"/>
      <c r="N1284" s="17">
        <v>1.0493622450444599E-2</v>
      </c>
      <c r="O1284" s="17">
        <v>2.3644736889712699E-2</v>
      </c>
      <c r="P1284" s="17">
        <v>1.1630395465164801E-2</v>
      </c>
      <c r="Q1284" s="17">
        <v>1.44119576256246E-2</v>
      </c>
      <c r="R1284" s="17"/>
      <c r="S1284" s="17">
        <v>2.4003376896896099E-2</v>
      </c>
      <c r="T1284" s="17">
        <v>2.42175611004029E-2</v>
      </c>
      <c r="U1284" s="17">
        <v>0</v>
      </c>
      <c r="V1284" s="17">
        <v>1.2550220614426E-2</v>
      </c>
      <c r="W1284" s="17">
        <v>1.8224649027418299E-2</v>
      </c>
      <c r="X1284" s="17">
        <v>0</v>
      </c>
      <c r="Y1284" s="17">
        <v>0</v>
      </c>
      <c r="Z1284" s="17">
        <v>2.09100820786709E-2</v>
      </c>
      <c r="AA1284" s="17">
        <v>2.6320642131251199E-2</v>
      </c>
      <c r="AB1284" s="17" t="s">
        <v>74</v>
      </c>
      <c r="AC1284" s="17" t="s">
        <v>74</v>
      </c>
      <c r="AD1284" s="17" t="s">
        <v>74</v>
      </c>
      <c r="AE1284" s="17"/>
      <c r="AF1284" s="17">
        <v>1.34748455662414E-2</v>
      </c>
      <c r="AG1284" s="17">
        <v>2.0561277010203199E-2</v>
      </c>
      <c r="AH1284" s="17">
        <v>4.67896143321245E-3</v>
      </c>
      <c r="AI1284" s="17"/>
      <c r="AJ1284" s="17">
        <v>1.9862704739320499E-2</v>
      </c>
      <c r="AK1284" s="17">
        <v>1.1682993210820201E-2</v>
      </c>
      <c r="AL1284" s="17">
        <v>3.5922818568426503E-2</v>
      </c>
      <c r="AM1284" s="17">
        <v>0</v>
      </c>
      <c r="AN1284" s="17">
        <v>4.1246493994880704E-3</v>
      </c>
      <c r="AO1284" s="17"/>
      <c r="AP1284" s="17">
        <v>7.56561935549216E-3</v>
      </c>
      <c r="AQ1284" s="17">
        <v>1.00431502549951E-2</v>
      </c>
      <c r="AR1284" s="17">
        <v>2.2890556835110799E-2</v>
      </c>
      <c r="AS1284" s="17"/>
      <c r="AT1284" s="17">
        <v>1.6176385609610999E-2</v>
      </c>
      <c r="AU1284" s="17">
        <v>1.2911299135200199E-2</v>
      </c>
      <c r="AV1284" s="17"/>
      <c r="AW1284" s="17">
        <v>1.6175776114424702E-2</v>
      </c>
      <c r="AX1284" s="17">
        <v>1.4754187310634201E-2</v>
      </c>
    </row>
    <row r="1285" spans="2:50" x14ac:dyDescent="0.35">
      <c r="B1285" t="s">
        <v>483</v>
      </c>
      <c r="C1285" s="17">
        <v>0.17657138060024699</v>
      </c>
      <c r="D1285" s="17">
        <v>0.152564997726815</v>
      </c>
      <c r="E1285" s="17">
        <v>0.199674713551109</v>
      </c>
      <c r="F1285" s="17"/>
      <c r="G1285" s="17">
        <v>0.158835725652613</v>
      </c>
      <c r="H1285" s="17">
        <v>0.170653592874697</v>
      </c>
      <c r="I1285" s="17">
        <v>0.15617041702582499</v>
      </c>
      <c r="J1285" s="17">
        <v>0.17642645404170099</v>
      </c>
      <c r="K1285" s="17">
        <v>0.202675188036151</v>
      </c>
      <c r="L1285" s="17">
        <v>0.18541559559044599</v>
      </c>
      <c r="M1285" s="17"/>
      <c r="N1285" s="17">
        <v>0.21222931846367701</v>
      </c>
      <c r="O1285" s="17">
        <v>0.174560488463463</v>
      </c>
      <c r="P1285" s="17">
        <v>0.112498090057651</v>
      </c>
      <c r="Q1285" s="17">
        <v>0.186696194244792</v>
      </c>
      <c r="R1285" s="17"/>
      <c r="S1285" s="17">
        <v>0.13908992137198101</v>
      </c>
      <c r="T1285" s="17">
        <v>0.223153064455406</v>
      </c>
      <c r="U1285" s="17">
        <v>0.166529174240196</v>
      </c>
      <c r="V1285" s="17">
        <v>0.13520479465687499</v>
      </c>
      <c r="W1285" s="17">
        <v>0.15746022657467801</v>
      </c>
      <c r="X1285" s="17">
        <v>0.143836092176689</v>
      </c>
      <c r="Y1285" s="17">
        <v>0.159008629324771</v>
      </c>
      <c r="Z1285" s="17">
        <v>0.23703518260408901</v>
      </c>
      <c r="AA1285" s="17">
        <v>0.23620510332155001</v>
      </c>
      <c r="AB1285" s="17" t="s">
        <v>74</v>
      </c>
      <c r="AC1285" s="17" t="s">
        <v>74</v>
      </c>
      <c r="AD1285" s="17" t="s">
        <v>74</v>
      </c>
      <c r="AE1285" s="17"/>
      <c r="AF1285" s="17">
        <v>0.15635197298469999</v>
      </c>
      <c r="AG1285" s="17">
        <v>0.17020102974433701</v>
      </c>
      <c r="AH1285" s="17">
        <v>0.27120108282892702</v>
      </c>
      <c r="AI1285" s="17"/>
      <c r="AJ1285" s="17">
        <v>0.15625021092840599</v>
      </c>
      <c r="AK1285" s="17">
        <v>0.160779821790487</v>
      </c>
      <c r="AL1285" s="17">
        <v>0.17117611434308</v>
      </c>
      <c r="AM1285" s="17">
        <v>0.21600469420705801</v>
      </c>
      <c r="AN1285" s="17">
        <v>0.22007117792271799</v>
      </c>
      <c r="AO1285" s="17"/>
      <c r="AP1285" s="17">
        <v>0.13774417829031901</v>
      </c>
      <c r="AQ1285" s="17">
        <v>0.17455752478133901</v>
      </c>
      <c r="AR1285" s="17">
        <v>0.19263055547551</v>
      </c>
      <c r="AS1285" s="17"/>
      <c r="AT1285" s="17">
        <v>0.16029329378966001</v>
      </c>
      <c r="AU1285" s="17">
        <v>0.21155808242649099</v>
      </c>
      <c r="AV1285" s="17"/>
      <c r="AW1285" s="17">
        <v>0.14619554326121401</v>
      </c>
      <c r="AX1285" s="17">
        <v>0.18620221806016701</v>
      </c>
    </row>
    <row r="1286" spans="2:50" x14ac:dyDescent="0.35">
      <c r="C1286" s="17"/>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c r="AD1286" s="17"/>
      <c r="AE1286" s="17"/>
      <c r="AF1286" s="17"/>
      <c r="AG1286" s="17"/>
      <c r="AH1286" s="17"/>
      <c r="AI1286" s="17"/>
      <c r="AJ1286" s="17"/>
      <c r="AK1286" s="17"/>
      <c r="AL1286" s="17"/>
      <c r="AM1286" s="17"/>
      <c r="AN1286" s="17"/>
      <c r="AO1286" s="17"/>
      <c r="AP1286" s="17"/>
      <c r="AQ1286" s="17"/>
      <c r="AR1286" s="17"/>
      <c r="AS1286" s="17"/>
      <c r="AT1286" s="17"/>
      <c r="AU1286" s="17"/>
      <c r="AV1286" s="17"/>
      <c r="AW1286" s="17"/>
      <c r="AX1286" s="17"/>
    </row>
    <row r="1287" spans="2:50" x14ac:dyDescent="0.35">
      <c r="B1287" s="6" t="s">
        <v>492</v>
      </c>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c r="AF1287" s="17"/>
      <c r="AG1287" s="17"/>
      <c r="AH1287" s="17"/>
      <c r="AI1287" s="17"/>
      <c r="AJ1287" s="17"/>
      <c r="AK1287" s="17"/>
      <c r="AL1287" s="17"/>
      <c r="AM1287" s="17"/>
      <c r="AN1287" s="17"/>
      <c r="AO1287" s="17"/>
      <c r="AP1287" s="17"/>
      <c r="AQ1287" s="17"/>
      <c r="AR1287" s="17"/>
      <c r="AS1287" s="17"/>
      <c r="AT1287" s="17"/>
      <c r="AU1287" s="17"/>
      <c r="AV1287" s="17"/>
      <c r="AW1287" s="17"/>
      <c r="AX1287" s="17"/>
    </row>
    <row r="1288" spans="2:50" x14ac:dyDescent="0.35">
      <c r="B1288" s="24" t="s">
        <v>76</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row>
    <row r="1289" spans="2:50" x14ac:dyDescent="0.35">
      <c r="B1289" t="s">
        <v>478</v>
      </c>
      <c r="C1289" s="17">
        <v>4.6374397057584199E-2</v>
      </c>
      <c r="D1289" s="17">
        <v>4.3762820894311702E-2</v>
      </c>
      <c r="E1289" s="17">
        <v>4.7478029657293898E-2</v>
      </c>
      <c r="F1289" s="17"/>
      <c r="G1289" s="17">
        <v>6.1416134975841398E-2</v>
      </c>
      <c r="H1289" s="17">
        <v>8.3220704049172006E-2</v>
      </c>
      <c r="I1289" s="17">
        <v>7.2267952760141405E-2</v>
      </c>
      <c r="J1289" s="17">
        <v>1.9174740319094E-2</v>
      </c>
      <c r="K1289" s="17">
        <v>2.2055675842999001E-2</v>
      </c>
      <c r="L1289" s="17">
        <v>3.0842681287942399E-2</v>
      </c>
      <c r="M1289" s="17"/>
      <c r="N1289" s="17">
        <v>4.83818899307496E-2</v>
      </c>
      <c r="O1289" s="17">
        <v>4.7231333697515497E-2</v>
      </c>
      <c r="P1289" s="17">
        <v>3.2148763201651401E-2</v>
      </c>
      <c r="Q1289" s="17">
        <v>5.6355735318235102E-2</v>
      </c>
      <c r="R1289" s="17"/>
      <c r="S1289" s="17">
        <v>6.6598745742722301E-2</v>
      </c>
      <c r="T1289" s="17">
        <v>3.5786222719755699E-2</v>
      </c>
      <c r="U1289" s="17">
        <v>4.4535710148535003E-2</v>
      </c>
      <c r="V1289" s="17">
        <v>4.39779070959751E-2</v>
      </c>
      <c r="W1289" s="17">
        <v>4.99933452949399E-2</v>
      </c>
      <c r="X1289" s="17">
        <v>6.5025428488161494E-2</v>
      </c>
      <c r="Y1289" s="17">
        <v>4.4404227492455803E-2</v>
      </c>
      <c r="Z1289" s="17">
        <v>0</v>
      </c>
      <c r="AA1289" s="17">
        <v>4.0074418780389698E-2</v>
      </c>
      <c r="AB1289" s="17" t="s">
        <v>74</v>
      </c>
      <c r="AC1289" s="17" t="s">
        <v>74</v>
      </c>
      <c r="AD1289" s="17" t="s">
        <v>74</v>
      </c>
      <c r="AE1289" s="17"/>
      <c r="AF1289" s="17">
        <v>4.1287590214759598E-2</v>
      </c>
      <c r="AG1289" s="17">
        <v>4.6782473238520701E-2</v>
      </c>
      <c r="AH1289" s="17">
        <v>4.4322902776088198E-2</v>
      </c>
      <c r="AI1289" s="17"/>
      <c r="AJ1289" s="17">
        <v>3.3747036761661901E-2</v>
      </c>
      <c r="AK1289" s="17">
        <v>9.0411711597925798E-2</v>
      </c>
      <c r="AL1289" s="17">
        <v>0</v>
      </c>
      <c r="AM1289" s="17">
        <v>0</v>
      </c>
      <c r="AN1289" s="17">
        <v>2.6482185787555401E-2</v>
      </c>
      <c r="AO1289" s="17"/>
      <c r="AP1289" s="17">
        <v>4.8119432970936002E-2</v>
      </c>
      <c r="AQ1289" s="17">
        <v>7.0782606154381297E-2</v>
      </c>
      <c r="AR1289" s="17">
        <v>0</v>
      </c>
      <c r="AS1289" s="17"/>
      <c r="AT1289" s="17">
        <v>5.2416035773795402E-2</v>
      </c>
      <c r="AU1289" s="17">
        <v>3.3957114827610602E-2</v>
      </c>
      <c r="AV1289" s="17"/>
      <c r="AW1289" s="17">
        <v>5.3478792468092402E-2</v>
      </c>
      <c r="AX1289" s="17">
        <v>4.4121906807325702E-2</v>
      </c>
    </row>
    <row r="1290" spans="2:50" x14ac:dyDescent="0.35">
      <c r="B1290" t="s">
        <v>479</v>
      </c>
      <c r="C1290" s="17">
        <v>0.10505053890221901</v>
      </c>
      <c r="D1290" s="17">
        <v>0.101330580691416</v>
      </c>
      <c r="E1290" s="17">
        <v>0.106607103374128</v>
      </c>
      <c r="F1290" s="17"/>
      <c r="G1290" s="17">
        <v>0.141846891142941</v>
      </c>
      <c r="H1290" s="17">
        <v>0.12585081933209399</v>
      </c>
      <c r="I1290" s="17">
        <v>7.6677751764975793E-2</v>
      </c>
      <c r="J1290" s="17">
        <v>0.10185682003089</v>
      </c>
      <c r="K1290" s="17">
        <v>9.5928395989414203E-2</v>
      </c>
      <c r="L1290" s="17">
        <v>0.101880445624996</v>
      </c>
      <c r="M1290" s="17"/>
      <c r="N1290" s="17">
        <v>0.12190367779269</v>
      </c>
      <c r="O1290" s="17">
        <v>0.12292827484015401</v>
      </c>
      <c r="P1290" s="17">
        <v>9.50282215100057E-2</v>
      </c>
      <c r="Q1290" s="17">
        <v>7.8450515256454301E-2</v>
      </c>
      <c r="R1290" s="17"/>
      <c r="S1290" s="17">
        <v>0.102195397063367</v>
      </c>
      <c r="T1290" s="17">
        <v>7.3609934359595897E-2</v>
      </c>
      <c r="U1290" s="17">
        <v>0.111453620391551</v>
      </c>
      <c r="V1290" s="17">
        <v>7.1840879520518194E-2</v>
      </c>
      <c r="W1290" s="17">
        <v>7.9920793121707398E-2</v>
      </c>
      <c r="X1290" s="17">
        <v>0.16503004129128701</v>
      </c>
      <c r="Y1290" s="17">
        <v>9.6809011266689601E-2</v>
      </c>
      <c r="Z1290" s="17">
        <v>0.11425400984524001</v>
      </c>
      <c r="AA1290" s="17">
        <v>0.14193433494729099</v>
      </c>
      <c r="AB1290" s="17" t="s">
        <v>74</v>
      </c>
      <c r="AC1290" s="17" t="s">
        <v>74</v>
      </c>
      <c r="AD1290" s="17" t="s">
        <v>74</v>
      </c>
      <c r="AE1290" s="17"/>
      <c r="AF1290" s="17">
        <v>0.117649367440225</v>
      </c>
      <c r="AG1290" s="17">
        <v>0.116147151318319</v>
      </c>
      <c r="AH1290" s="17">
        <v>2.6653854168247001E-2</v>
      </c>
      <c r="AI1290" s="17"/>
      <c r="AJ1290" s="17">
        <v>9.8682496054468702E-2</v>
      </c>
      <c r="AK1290" s="17">
        <v>0.118138083546498</v>
      </c>
      <c r="AL1290" s="17">
        <v>0.11827882901961501</v>
      </c>
      <c r="AM1290" s="17">
        <v>0</v>
      </c>
      <c r="AN1290" s="17">
        <v>7.5562305182509906E-2</v>
      </c>
      <c r="AO1290" s="17"/>
      <c r="AP1290" s="17">
        <v>0.15079186582700299</v>
      </c>
      <c r="AQ1290" s="17">
        <v>0.10201556539670099</v>
      </c>
      <c r="AR1290" s="17">
        <v>0.133614591810785</v>
      </c>
      <c r="AS1290" s="17"/>
      <c r="AT1290" s="17">
        <v>0.109523343044476</v>
      </c>
      <c r="AU1290" s="17">
        <v>9.6216647111997899E-2</v>
      </c>
      <c r="AV1290" s="17"/>
      <c r="AW1290" s="17">
        <v>0.122841445391426</v>
      </c>
      <c r="AX1290" s="17">
        <v>9.9409827610878604E-2</v>
      </c>
    </row>
    <row r="1291" spans="2:50" x14ac:dyDescent="0.35">
      <c r="B1291" t="s">
        <v>480</v>
      </c>
      <c r="C1291" s="17">
        <v>0.48041234236163899</v>
      </c>
      <c r="D1291" s="17">
        <v>0.47541405589415298</v>
      </c>
      <c r="E1291" s="17">
        <v>0.48692414250937999</v>
      </c>
      <c r="F1291" s="17"/>
      <c r="G1291" s="17">
        <v>0.506194286122161</v>
      </c>
      <c r="H1291" s="17">
        <v>0.42221797754856799</v>
      </c>
      <c r="I1291" s="17">
        <v>0.47026753569545698</v>
      </c>
      <c r="J1291" s="17">
        <v>0.50949901620012805</v>
      </c>
      <c r="K1291" s="17">
        <v>0.42385744027768701</v>
      </c>
      <c r="L1291" s="17">
        <v>0.53598305268103397</v>
      </c>
      <c r="M1291" s="17"/>
      <c r="N1291" s="17">
        <v>0.42257993569396501</v>
      </c>
      <c r="O1291" s="17">
        <v>0.45733215165563101</v>
      </c>
      <c r="P1291" s="17">
        <v>0.57035107045793598</v>
      </c>
      <c r="Q1291" s="17">
        <v>0.49335396973866802</v>
      </c>
      <c r="R1291" s="17"/>
      <c r="S1291" s="17">
        <v>0.44715372575985102</v>
      </c>
      <c r="T1291" s="17">
        <v>0.47594275605632802</v>
      </c>
      <c r="U1291" s="17">
        <v>0.46382085236371101</v>
      </c>
      <c r="V1291" s="17">
        <v>0.572749045192124</v>
      </c>
      <c r="W1291" s="17">
        <v>0.452779046890675</v>
      </c>
      <c r="X1291" s="17">
        <v>0.51066837919268704</v>
      </c>
      <c r="Y1291" s="17">
        <v>0.51048509865351299</v>
      </c>
      <c r="Z1291" s="17">
        <v>0.42809657092903303</v>
      </c>
      <c r="AA1291" s="17">
        <v>0.45165257738403097</v>
      </c>
      <c r="AB1291" s="17" t="s">
        <v>74</v>
      </c>
      <c r="AC1291" s="17" t="s">
        <v>74</v>
      </c>
      <c r="AD1291" s="17" t="s">
        <v>74</v>
      </c>
      <c r="AE1291" s="17"/>
      <c r="AF1291" s="17">
        <v>0.48772234501195399</v>
      </c>
      <c r="AG1291" s="17">
        <v>0.48219402282231499</v>
      </c>
      <c r="AH1291" s="17">
        <v>0.42886040423536498</v>
      </c>
      <c r="AI1291" s="17"/>
      <c r="AJ1291" s="17">
        <v>0.51134760373432497</v>
      </c>
      <c r="AK1291" s="17">
        <v>0.44069537535554898</v>
      </c>
      <c r="AL1291" s="17">
        <v>0.541253935944634</v>
      </c>
      <c r="AM1291" s="17">
        <v>0.55820802366267497</v>
      </c>
      <c r="AN1291" s="17">
        <v>0.44362275740566098</v>
      </c>
      <c r="AO1291" s="17"/>
      <c r="AP1291" s="17">
        <v>0.48825240755412103</v>
      </c>
      <c r="AQ1291" s="17">
        <v>0.46850190354302801</v>
      </c>
      <c r="AR1291" s="17">
        <v>0.56851224767891295</v>
      </c>
      <c r="AS1291" s="17"/>
      <c r="AT1291" s="17">
        <v>0.49267639566053001</v>
      </c>
      <c r="AU1291" s="17">
        <v>0.457167103085795</v>
      </c>
      <c r="AV1291" s="17"/>
      <c r="AW1291" s="17">
        <v>0.47698620197807901</v>
      </c>
      <c r="AX1291" s="17">
        <v>0.481498620273279</v>
      </c>
    </row>
    <row r="1292" spans="2:50" x14ac:dyDescent="0.35">
      <c r="B1292" t="s">
        <v>481</v>
      </c>
      <c r="C1292" s="17">
        <v>9.7589386942378495E-2</v>
      </c>
      <c r="D1292" s="17">
        <v>0.110166833604815</v>
      </c>
      <c r="E1292" s="17">
        <v>8.62141563046009E-2</v>
      </c>
      <c r="F1292" s="17"/>
      <c r="G1292" s="17">
        <v>5.7074933459815201E-2</v>
      </c>
      <c r="H1292" s="17">
        <v>0.108486195571576</v>
      </c>
      <c r="I1292" s="17">
        <v>0.110651205782495</v>
      </c>
      <c r="J1292" s="17">
        <v>0.108192440907055</v>
      </c>
      <c r="K1292" s="17">
        <v>0.12136733864062101</v>
      </c>
      <c r="L1292" s="17">
        <v>7.4815162022512594E-2</v>
      </c>
      <c r="M1292" s="17"/>
      <c r="N1292" s="17">
        <v>0.100417390885209</v>
      </c>
      <c r="O1292" s="17">
        <v>0.106115773696608</v>
      </c>
      <c r="P1292" s="17">
        <v>9.7904548266110905E-2</v>
      </c>
      <c r="Q1292" s="17">
        <v>8.6602646850796605E-2</v>
      </c>
      <c r="R1292" s="17"/>
      <c r="S1292" s="17">
        <v>9.8240415887360294E-2</v>
      </c>
      <c r="T1292" s="17">
        <v>6.77983171994503E-2</v>
      </c>
      <c r="U1292" s="17">
        <v>0.11075546903202101</v>
      </c>
      <c r="V1292" s="17">
        <v>6.6637884135410996E-2</v>
      </c>
      <c r="W1292" s="17">
        <v>0.15029430073604899</v>
      </c>
      <c r="X1292" s="17">
        <v>0.108858939256389</v>
      </c>
      <c r="Y1292" s="17">
        <v>0.100484571915819</v>
      </c>
      <c r="Z1292" s="17">
        <v>0.16730231144483701</v>
      </c>
      <c r="AA1292" s="17">
        <v>7.7596472958087401E-2</v>
      </c>
      <c r="AB1292" s="17" t="s">
        <v>74</v>
      </c>
      <c r="AC1292" s="17" t="s">
        <v>74</v>
      </c>
      <c r="AD1292" s="17" t="s">
        <v>74</v>
      </c>
      <c r="AE1292" s="17"/>
      <c r="AF1292" s="17">
        <v>9.6361462313961699E-2</v>
      </c>
      <c r="AG1292" s="17">
        <v>0.110288404937418</v>
      </c>
      <c r="AH1292" s="17">
        <v>0.111090577219605</v>
      </c>
      <c r="AI1292" s="17"/>
      <c r="AJ1292" s="17">
        <v>0.109451274163243</v>
      </c>
      <c r="AK1292" s="17">
        <v>8.3351429333985094E-2</v>
      </c>
      <c r="AL1292" s="17">
        <v>8.2966804332436098E-2</v>
      </c>
      <c r="AM1292" s="17">
        <v>8.8317536224360393E-2</v>
      </c>
      <c r="AN1292" s="17">
        <v>0.10503362487442</v>
      </c>
      <c r="AO1292" s="17"/>
      <c r="AP1292" s="17">
        <v>0.10995073195647399</v>
      </c>
      <c r="AQ1292" s="17">
        <v>9.6667870635847503E-2</v>
      </c>
      <c r="AR1292" s="17">
        <v>3.5245540459707701E-2</v>
      </c>
      <c r="AS1292" s="17"/>
      <c r="AT1292" s="17">
        <v>9.5015879046528195E-2</v>
      </c>
      <c r="AU1292" s="17">
        <v>0.101064923612494</v>
      </c>
      <c r="AV1292" s="17"/>
      <c r="AW1292" s="17">
        <v>9.6001264573497794E-2</v>
      </c>
      <c r="AX1292" s="17">
        <v>9.8092910457811003E-2</v>
      </c>
    </row>
    <row r="1293" spans="2:50" x14ac:dyDescent="0.35">
      <c r="B1293" t="s">
        <v>482</v>
      </c>
      <c r="C1293" s="17">
        <v>5.4378230623069103E-2</v>
      </c>
      <c r="D1293" s="17">
        <v>6.3672527250723199E-2</v>
      </c>
      <c r="E1293" s="17">
        <v>4.5904303133532803E-2</v>
      </c>
      <c r="F1293" s="17"/>
      <c r="G1293" s="17">
        <v>4.80442131565509E-2</v>
      </c>
      <c r="H1293" s="17">
        <v>6.9271884408275794E-2</v>
      </c>
      <c r="I1293" s="17">
        <v>6.0444593723827003E-2</v>
      </c>
      <c r="J1293" s="17">
        <v>4.0772922116662398E-2</v>
      </c>
      <c r="K1293" s="17">
        <v>6.8779765227935594E-2</v>
      </c>
      <c r="L1293" s="17">
        <v>4.2077474703430803E-2</v>
      </c>
      <c r="M1293" s="17"/>
      <c r="N1293" s="17">
        <v>5.4439174198040001E-2</v>
      </c>
      <c r="O1293" s="17">
        <v>5.2416744573140002E-2</v>
      </c>
      <c r="P1293" s="17">
        <v>4.9948354236586799E-2</v>
      </c>
      <c r="Q1293" s="17">
        <v>6.0876522382974599E-2</v>
      </c>
      <c r="R1293" s="17"/>
      <c r="S1293" s="17">
        <v>5.9836554956985699E-2</v>
      </c>
      <c r="T1293" s="17">
        <v>5.9017795871122297E-2</v>
      </c>
      <c r="U1293" s="17">
        <v>4.6196520594382798E-2</v>
      </c>
      <c r="V1293" s="17">
        <v>7.2406662486281803E-2</v>
      </c>
      <c r="W1293" s="17">
        <v>9.2870388420079497E-2</v>
      </c>
      <c r="X1293" s="17">
        <v>1.9207569727777301E-2</v>
      </c>
      <c r="Y1293" s="17">
        <v>3.5536646393021398E-2</v>
      </c>
      <c r="Z1293" s="17">
        <v>8.8346981147939402E-2</v>
      </c>
      <c r="AA1293" s="17">
        <v>3.7542464606162798E-2</v>
      </c>
      <c r="AB1293" s="17" t="s">
        <v>74</v>
      </c>
      <c r="AC1293" s="17" t="s">
        <v>74</v>
      </c>
      <c r="AD1293" s="17" t="s">
        <v>74</v>
      </c>
      <c r="AE1293" s="17"/>
      <c r="AF1293" s="17">
        <v>4.6864073239312798E-2</v>
      </c>
      <c r="AG1293" s="17">
        <v>4.8286798106037698E-2</v>
      </c>
      <c r="AH1293" s="17">
        <v>0.100204048443364</v>
      </c>
      <c r="AI1293" s="17"/>
      <c r="AJ1293" s="17">
        <v>5.1472332869843103E-2</v>
      </c>
      <c r="AK1293" s="17">
        <v>4.2917660308555303E-2</v>
      </c>
      <c r="AL1293" s="17">
        <v>6.7277254595993805E-2</v>
      </c>
      <c r="AM1293" s="17">
        <v>0.16817489224955801</v>
      </c>
      <c r="AN1293" s="17">
        <v>9.3920265345228196E-2</v>
      </c>
      <c r="AO1293" s="17"/>
      <c r="AP1293" s="17">
        <v>3.5474178910311099E-2</v>
      </c>
      <c r="AQ1293" s="17">
        <v>4.4138380473122699E-2</v>
      </c>
      <c r="AR1293" s="17">
        <v>4.0936854052848498E-2</v>
      </c>
      <c r="AS1293" s="17"/>
      <c r="AT1293" s="17">
        <v>5.4716256881313402E-2</v>
      </c>
      <c r="AU1293" s="17">
        <v>5.1279441797976097E-2</v>
      </c>
      <c r="AV1293" s="17"/>
      <c r="AW1293" s="17">
        <v>6.5182512291841299E-2</v>
      </c>
      <c r="AX1293" s="17">
        <v>5.0952669725380401E-2</v>
      </c>
    </row>
    <row r="1294" spans="2:50" x14ac:dyDescent="0.35">
      <c r="B1294" t="s">
        <v>483</v>
      </c>
      <c r="C1294" s="17">
        <v>0.21619510411310999</v>
      </c>
      <c r="D1294" s="17">
        <v>0.20565318166457999</v>
      </c>
      <c r="E1294" s="17">
        <v>0.226872265021065</v>
      </c>
      <c r="F1294" s="17"/>
      <c r="G1294" s="17">
        <v>0.18542354114269</v>
      </c>
      <c r="H1294" s="17">
        <v>0.19095241909031399</v>
      </c>
      <c r="I1294" s="17">
        <v>0.20969096027310399</v>
      </c>
      <c r="J1294" s="17">
        <v>0.22050406042617099</v>
      </c>
      <c r="K1294" s="17">
        <v>0.268011384021343</v>
      </c>
      <c r="L1294" s="17">
        <v>0.21440118368008401</v>
      </c>
      <c r="M1294" s="17"/>
      <c r="N1294" s="17">
        <v>0.25227793149934702</v>
      </c>
      <c r="O1294" s="17">
        <v>0.21397572153695199</v>
      </c>
      <c r="P1294" s="17">
        <v>0.15461904232770901</v>
      </c>
      <c r="Q1294" s="17">
        <v>0.22436061045287201</v>
      </c>
      <c r="R1294" s="17"/>
      <c r="S1294" s="17">
        <v>0.22597516058971401</v>
      </c>
      <c r="T1294" s="17">
        <v>0.28784497379374802</v>
      </c>
      <c r="U1294" s="17">
        <v>0.22323782746979901</v>
      </c>
      <c r="V1294" s="17">
        <v>0.17238762156968901</v>
      </c>
      <c r="W1294" s="17">
        <v>0.17414212553654901</v>
      </c>
      <c r="X1294" s="17">
        <v>0.13120964204369701</v>
      </c>
      <c r="Y1294" s="17">
        <v>0.21228044427850001</v>
      </c>
      <c r="Z1294" s="17">
        <v>0.202000126632951</v>
      </c>
      <c r="AA1294" s="17">
        <v>0.251199731324038</v>
      </c>
      <c r="AB1294" s="17" t="s">
        <v>74</v>
      </c>
      <c r="AC1294" s="17" t="s">
        <v>74</v>
      </c>
      <c r="AD1294" s="17" t="s">
        <v>74</v>
      </c>
      <c r="AE1294" s="17"/>
      <c r="AF1294" s="17">
        <v>0.21011516177978701</v>
      </c>
      <c r="AG1294" s="17">
        <v>0.19630114957738901</v>
      </c>
      <c r="AH1294" s="17">
        <v>0.28886821315733102</v>
      </c>
      <c r="AI1294" s="17"/>
      <c r="AJ1294" s="17">
        <v>0.19529925641645901</v>
      </c>
      <c r="AK1294" s="17">
        <v>0.22448573985748699</v>
      </c>
      <c r="AL1294" s="17">
        <v>0.19022317610732101</v>
      </c>
      <c r="AM1294" s="17">
        <v>0.18529954786340699</v>
      </c>
      <c r="AN1294" s="17">
        <v>0.25537886140462501</v>
      </c>
      <c r="AO1294" s="17"/>
      <c r="AP1294" s="17">
        <v>0.167411382781155</v>
      </c>
      <c r="AQ1294" s="17">
        <v>0.21789367379692001</v>
      </c>
      <c r="AR1294" s="17">
        <v>0.22169076599774601</v>
      </c>
      <c r="AS1294" s="17"/>
      <c r="AT1294" s="17">
        <v>0.195652089593357</v>
      </c>
      <c r="AU1294" s="17">
        <v>0.26031476956412702</v>
      </c>
      <c r="AV1294" s="17"/>
      <c r="AW1294" s="17">
        <v>0.185509783297063</v>
      </c>
      <c r="AX1294" s="17">
        <v>0.22592406512532601</v>
      </c>
    </row>
    <row r="1295" spans="2:50" x14ac:dyDescent="0.35">
      <c r="C1295" s="17"/>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c r="AD1295" s="17"/>
      <c r="AE1295" s="17"/>
      <c r="AF1295" s="17"/>
      <c r="AG1295" s="17"/>
      <c r="AH1295" s="17"/>
      <c r="AI1295" s="17"/>
      <c r="AJ1295" s="17"/>
      <c r="AK1295" s="17"/>
      <c r="AL1295" s="17"/>
      <c r="AM1295" s="17"/>
      <c r="AN1295" s="17"/>
      <c r="AO1295" s="17"/>
      <c r="AP1295" s="17"/>
      <c r="AQ1295" s="17"/>
      <c r="AR1295" s="17"/>
      <c r="AS1295" s="17"/>
      <c r="AT1295" s="17"/>
      <c r="AU1295" s="17"/>
      <c r="AV1295" s="17"/>
      <c r="AW1295" s="17"/>
      <c r="AX1295" s="17"/>
    </row>
    <row r="1296" spans="2:50" x14ac:dyDescent="0.35">
      <c r="B1296" s="6" t="s">
        <v>493</v>
      </c>
      <c r="C1296" s="17"/>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c r="AD1296" s="17"/>
      <c r="AE1296" s="17"/>
      <c r="AF1296" s="17"/>
      <c r="AG1296" s="17"/>
      <c r="AH1296" s="17"/>
      <c r="AI1296" s="17"/>
      <c r="AJ1296" s="17"/>
      <c r="AK1296" s="17"/>
      <c r="AL1296" s="17"/>
      <c r="AM1296" s="17"/>
      <c r="AN1296" s="17"/>
      <c r="AO1296" s="17"/>
      <c r="AP1296" s="17"/>
      <c r="AQ1296" s="17"/>
      <c r="AR1296" s="17"/>
      <c r="AS1296" s="17"/>
      <c r="AT1296" s="17"/>
      <c r="AU1296" s="17"/>
      <c r="AV1296" s="17"/>
      <c r="AW1296" s="17"/>
      <c r="AX1296" s="17"/>
    </row>
    <row r="1297" spans="2:50" x14ac:dyDescent="0.35">
      <c r="B1297" s="24" t="s">
        <v>76</v>
      </c>
      <c r="C1297" s="17"/>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c r="AD1297" s="17"/>
      <c r="AE1297" s="17"/>
      <c r="AF1297" s="17"/>
      <c r="AG1297" s="17"/>
      <c r="AH1297" s="17"/>
      <c r="AI1297" s="17"/>
      <c r="AJ1297" s="17"/>
      <c r="AK1297" s="17"/>
      <c r="AL1297" s="17"/>
      <c r="AM1297" s="17"/>
      <c r="AN1297" s="17"/>
      <c r="AO1297" s="17"/>
      <c r="AP1297" s="17"/>
      <c r="AQ1297" s="17"/>
      <c r="AR1297" s="17"/>
      <c r="AS1297" s="17"/>
      <c r="AT1297" s="17"/>
      <c r="AU1297" s="17"/>
      <c r="AV1297" s="17"/>
      <c r="AW1297" s="17"/>
      <c r="AX1297" s="17"/>
    </row>
    <row r="1298" spans="2:50" x14ac:dyDescent="0.35">
      <c r="B1298" t="s">
        <v>478</v>
      </c>
      <c r="C1298" s="17">
        <v>8.4647305188655597E-2</v>
      </c>
      <c r="D1298" s="17">
        <v>6.3042057403682794E-2</v>
      </c>
      <c r="E1298" s="17">
        <v>0.10131968658490401</v>
      </c>
      <c r="F1298" s="17"/>
      <c r="G1298" s="17">
        <v>0.19674607063379501</v>
      </c>
      <c r="H1298" s="17">
        <v>7.0371125418281597E-2</v>
      </c>
      <c r="I1298" s="17">
        <v>0.11490249805198</v>
      </c>
      <c r="J1298" s="17">
        <v>6.3222785745717394E-2</v>
      </c>
      <c r="K1298" s="17">
        <v>6.0720403219180499E-2</v>
      </c>
      <c r="L1298" s="17">
        <v>5.5234901197361998E-2</v>
      </c>
      <c r="M1298" s="17"/>
      <c r="N1298" s="17">
        <v>9.6025318183586297E-2</v>
      </c>
      <c r="O1298" s="17">
        <v>7.7934635641788305E-2</v>
      </c>
      <c r="P1298" s="17">
        <v>4.9578433378081099E-2</v>
      </c>
      <c r="Q1298" s="17">
        <v>0.111126383822819</v>
      </c>
      <c r="R1298" s="17"/>
      <c r="S1298" s="17">
        <v>0.117228281740481</v>
      </c>
      <c r="T1298" s="17">
        <v>8.5163222826017598E-2</v>
      </c>
      <c r="U1298" s="17">
        <v>9.4103839969770495E-2</v>
      </c>
      <c r="V1298" s="17">
        <v>8.1424926191298805E-2</v>
      </c>
      <c r="W1298" s="17">
        <v>7.2638495087988003E-2</v>
      </c>
      <c r="X1298" s="17">
        <v>6.1027332098163897E-2</v>
      </c>
      <c r="Y1298" s="17">
        <v>3.5460655764933902E-2</v>
      </c>
      <c r="Z1298" s="17">
        <v>9.5617887769328405E-2</v>
      </c>
      <c r="AA1298" s="17">
        <v>0.100135112468468</v>
      </c>
      <c r="AB1298" s="17" t="s">
        <v>74</v>
      </c>
      <c r="AC1298" s="17" t="s">
        <v>74</v>
      </c>
      <c r="AD1298" s="17" t="s">
        <v>74</v>
      </c>
      <c r="AE1298" s="17"/>
      <c r="AF1298" s="17">
        <v>5.1389650507079797E-2</v>
      </c>
      <c r="AG1298" s="17">
        <v>9.8431690043282893E-2</v>
      </c>
      <c r="AH1298" s="17">
        <v>7.1662923018578406E-2</v>
      </c>
      <c r="AI1298" s="17"/>
      <c r="AJ1298" s="17">
        <v>5.9630974880984101E-2</v>
      </c>
      <c r="AK1298" s="17">
        <v>0.13184771823990599</v>
      </c>
      <c r="AL1298" s="17">
        <v>5.7603585299603598E-2</v>
      </c>
      <c r="AM1298" s="17">
        <v>8.8317536224360393E-2</v>
      </c>
      <c r="AN1298" s="17">
        <v>4.7307792772969003E-2</v>
      </c>
      <c r="AO1298" s="17"/>
      <c r="AP1298" s="17">
        <v>5.9414644092919203E-2</v>
      </c>
      <c r="AQ1298" s="17">
        <v>0.104438662908563</v>
      </c>
      <c r="AR1298" s="17">
        <v>6.2927947353374897E-2</v>
      </c>
      <c r="AS1298" s="17"/>
      <c r="AT1298" s="17">
        <v>7.6941864791800305E-2</v>
      </c>
      <c r="AU1298" s="17">
        <v>0.1012141138045</v>
      </c>
      <c r="AV1298" s="17"/>
      <c r="AW1298" s="17">
        <v>9.0180818162318294E-2</v>
      </c>
      <c r="AX1298" s="17">
        <v>8.2892872432221695E-2</v>
      </c>
    </row>
    <row r="1299" spans="2:50" x14ac:dyDescent="0.35">
      <c r="B1299" t="s">
        <v>479</v>
      </c>
      <c r="C1299" s="17">
        <v>0.25136420898557998</v>
      </c>
      <c r="D1299" s="17">
        <v>0.248348332531624</v>
      </c>
      <c r="E1299" s="17">
        <v>0.25514562213077802</v>
      </c>
      <c r="F1299" s="17"/>
      <c r="G1299" s="17">
        <v>0.226694647140814</v>
      </c>
      <c r="H1299" s="17">
        <v>0.30504896831094003</v>
      </c>
      <c r="I1299" s="17">
        <v>0.160462810501624</v>
      </c>
      <c r="J1299" s="17">
        <v>0.31093703412629797</v>
      </c>
      <c r="K1299" s="17">
        <v>0.203455028960602</v>
      </c>
      <c r="L1299" s="17">
        <v>0.27718040565810997</v>
      </c>
      <c r="M1299" s="17"/>
      <c r="N1299" s="17">
        <v>0.30823617003482501</v>
      </c>
      <c r="O1299" s="17">
        <v>0.24270208862682999</v>
      </c>
      <c r="P1299" s="17">
        <v>0.24056991075081799</v>
      </c>
      <c r="Q1299" s="17">
        <v>0.21163462369243599</v>
      </c>
      <c r="R1299" s="17"/>
      <c r="S1299" s="17">
        <v>0.236971688657625</v>
      </c>
      <c r="T1299" s="17">
        <v>0.26510867116881698</v>
      </c>
      <c r="U1299" s="17">
        <v>0.21993342769400301</v>
      </c>
      <c r="V1299" s="17">
        <v>0.222373504630829</v>
      </c>
      <c r="W1299" s="17">
        <v>0.30139577275712298</v>
      </c>
      <c r="X1299" s="17">
        <v>0.28913528141014599</v>
      </c>
      <c r="Y1299" s="17">
        <v>0.211506433243108</v>
      </c>
      <c r="Z1299" s="17">
        <v>0.24933066834728601</v>
      </c>
      <c r="AA1299" s="17">
        <v>0.26789967289121802</v>
      </c>
      <c r="AB1299" s="17" t="s">
        <v>74</v>
      </c>
      <c r="AC1299" s="17" t="s">
        <v>74</v>
      </c>
      <c r="AD1299" s="17" t="s">
        <v>74</v>
      </c>
      <c r="AE1299" s="17"/>
      <c r="AF1299" s="17">
        <v>0.25417596723966601</v>
      </c>
      <c r="AG1299" s="17">
        <v>0.27106718308493499</v>
      </c>
      <c r="AH1299" s="17">
        <v>0.215393519984624</v>
      </c>
      <c r="AI1299" s="17"/>
      <c r="AJ1299" s="17">
        <v>0.23290623456239701</v>
      </c>
      <c r="AK1299" s="17">
        <v>0.26944690053018699</v>
      </c>
      <c r="AL1299" s="17">
        <v>0.31806483056942803</v>
      </c>
      <c r="AM1299" s="17">
        <v>0</v>
      </c>
      <c r="AN1299" s="17">
        <v>0.26174594841688797</v>
      </c>
      <c r="AO1299" s="17"/>
      <c r="AP1299" s="17">
        <v>0.25361398837548099</v>
      </c>
      <c r="AQ1299" s="17">
        <v>0.26217463059590201</v>
      </c>
      <c r="AR1299" s="17">
        <v>0.295267714363254</v>
      </c>
      <c r="AS1299" s="17"/>
      <c r="AT1299" s="17">
        <v>0.27506157347114502</v>
      </c>
      <c r="AU1299" s="17">
        <v>0.20301204331226799</v>
      </c>
      <c r="AV1299" s="17"/>
      <c r="AW1299" s="17">
        <v>0.27424006665843997</v>
      </c>
      <c r="AX1299" s="17">
        <v>0.24411128408528501</v>
      </c>
    </row>
    <row r="1300" spans="2:50" x14ac:dyDescent="0.35">
      <c r="B1300" t="s">
        <v>480</v>
      </c>
      <c r="C1300" s="17">
        <v>0.33978944720158399</v>
      </c>
      <c r="D1300" s="17">
        <v>0.36198964988857402</v>
      </c>
      <c r="E1300" s="17">
        <v>0.32035380726414497</v>
      </c>
      <c r="F1300" s="17"/>
      <c r="G1300" s="17">
        <v>0.34475279736296599</v>
      </c>
      <c r="H1300" s="17">
        <v>0.301091464339513</v>
      </c>
      <c r="I1300" s="17">
        <v>0.38428832703098198</v>
      </c>
      <c r="J1300" s="17">
        <v>0.37376753521706702</v>
      </c>
      <c r="K1300" s="17">
        <v>0.34782014197052102</v>
      </c>
      <c r="L1300" s="17">
        <v>0.30453757402508003</v>
      </c>
      <c r="M1300" s="17"/>
      <c r="N1300" s="17">
        <v>0.28226303885597698</v>
      </c>
      <c r="O1300" s="17">
        <v>0.34216189215413501</v>
      </c>
      <c r="P1300" s="17">
        <v>0.410121669825046</v>
      </c>
      <c r="Q1300" s="17">
        <v>0.34156085859390101</v>
      </c>
      <c r="R1300" s="17"/>
      <c r="S1300" s="17">
        <v>0.35527277121519102</v>
      </c>
      <c r="T1300" s="17">
        <v>0.30943758285094197</v>
      </c>
      <c r="U1300" s="17">
        <v>0.34545396048348698</v>
      </c>
      <c r="V1300" s="17">
        <v>0.37131488998777301</v>
      </c>
      <c r="W1300" s="17">
        <v>0.27263663423314899</v>
      </c>
      <c r="X1300" s="17">
        <v>0.36814892304088098</v>
      </c>
      <c r="Y1300" s="17">
        <v>0.40696817729859502</v>
      </c>
      <c r="Z1300" s="17">
        <v>0.31024887603370299</v>
      </c>
      <c r="AA1300" s="17">
        <v>0.30991771855739197</v>
      </c>
      <c r="AB1300" s="17" t="s">
        <v>74</v>
      </c>
      <c r="AC1300" s="17" t="s">
        <v>74</v>
      </c>
      <c r="AD1300" s="17" t="s">
        <v>74</v>
      </c>
      <c r="AE1300" s="17"/>
      <c r="AF1300" s="17">
        <v>0.364092627996083</v>
      </c>
      <c r="AG1300" s="17">
        <v>0.32639902859637199</v>
      </c>
      <c r="AH1300" s="17">
        <v>0.31048540517898698</v>
      </c>
      <c r="AI1300" s="17"/>
      <c r="AJ1300" s="17">
        <v>0.36617538521252002</v>
      </c>
      <c r="AK1300" s="17">
        <v>0.32731202239339702</v>
      </c>
      <c r="AL1300" s="17">
        <v>0.33785478217743697</v>
      </c>
      <c r="AM1300" s="17">
        <v>0.72713879874841703</v>
      </c>
      <c r="AN1300" s="17">
        <v>0.30858734486001199</v>
      </c>
      <c r="AO1300" s="17"/>
      <c r="AP1300" s="17">
        <v>0.32924577977789599</v>
      </c>
      <c r="AQ1300" s="17">
        <v>0.33728100965682301</v>
      </c>
      <c r="AR1300" s="17">
        <v>0.35303545415221599</v>
      </c>
      <c r="AS1300" s="17"/>
      <c r="AT1300" s="17">
        <v>0.34941917175688902</v>
      </c>
      <c r="AU1300" s="17">
        <v>0.32134729713705501</v>
      </c>
      <c r="AV1300" s="17"/>
      <c r="AW1300" s="17">
        <v>0.34467350553318299</v>
      </c>
      <c r="AX1300" s="17">
        <v>0.338240927850121</v>
      </c>
    </row>
    <row r="1301" spans="2:50" x14ac:dyDescent="0.35">
      <c r="B1301" t="s">
        <v>481</v>
      </c>
      <c r="C1301" s="17">
        <v>0.121193313546375</v>
      </c>
      <c r="D1301" s="17">
        <v>0.14150304588225299</v>
      </c>
      <c r="E1301" s="17">
        <v>0.10268531538758301</v>
      </c>
      <c r="F1301" s="17"/>
      <c r="G1301" s="17">
        <v>7.8654524583640098E-2</v>
      </c>
      <c r="H1301" s="17">
        <v>0.140288551911805</v>
      </c>
      <c r="I1301" s="17">
        <v>0.14626896249093099</v>
      </c>
      <c r="J1301" s="17">
        <v>8.0036575838008994E-2</v>
      </c>
      <c r="K1301" s="17">
        <v>0.13659995051389301</v>
      </c>
      <c r="L1301" s="17">
        <v>0.127843416124783</v>
      </c>
      <c r="M1301" s="17"/>
      <c r="N1301" s="17">
        <v>0.104113909241142</v>
      </c>
      <c r="O1301" s="17">
        <v>0.12755584767589201</v>
      </c>
      <c r="P1301" s="17">
        <v>0.14424662007182601</v>
      </c>
      <c r="Q1301" s="17">
        <v>0.114196076869506</v>
      </c>
      <c r="R1301" s="17"/>
      <c r="S1301" s="17">
        <v>0.119352721947256</v>
      </c>
      <c r="T1301" s="17">
        <v>0.10604548482591</v>
      </c>
      <c r="U1301" s="17">
        <v>0.140103836291401</v>
      </c>
      <c r="V1301" s="17">
        <v>0.13257991610627301</v>
      </c>
      <c r="W1301" s="17">
        <v>0.16439983232413799</v>
      </c>
      <c r="X1301" s="17">
        <v>5.7774381473615903E-2</v>
      </c>
      <c r="Y1301" s="17">
        <v>0.151499215507443</v>
      </c>
      <c r="Z1301" s="17">
        <v>0.101412459137303</v>
      </c>
      <c r="AA1301" s="17">
        <v>0.124935977684786</v>
      </c>
      <c r="AB1301" s="17" t="s">
        <v>74</v>
      </c>
      <c r="AC1301" s="17" t="s">
        <v>74</v>
      </c>
      <c r="AD1301" s="17" t="s">
        <v>74</v>
      </c>
      <c r="AE1301" s="17"/>
      <c r="AF1301" s="17">
        <v>0.13104734719063499</v>
      </c>
      <c r="AG1301" s="17">
        <v>0.115068633526101</v>
      </c>
      <c r="AH1301" s="17">
        <v>0.12011434192581</v>
      </c>
      <c r="AI1301" s="17"/>
      <c r="AJ1301" s="17">
        <v>0.14977967117728999</v>
      </c>
      <c r="AK1301" s="17">
        <v>0.10205933059124001</v>
      </c>
      <c r="AL1301" s="17">
        <v>0.108365145241942</v>
      </c>
      <c r="AM1301" s="17">
        <v>0</v>
      </c>
      <c r="AN1301" s="17">
        <v>0.10807835771964699</v>
      </c>
      <c r="AO1301" s="17"/>
      <c r="AP1301" s="17">
        <v>0.151898969257177</v>
      </c>
      <c r="AQ1301" s="17">
        <v>0.12340103419175701</v>
      </c>
      <c r="AR1301" s="17">
        <v>9.3433991585347598E-2</v>
      </c>
      <c r="AS1301" s="17"/>
      <c r="AT1301" s="17">
        <v>0.111536891364971</v>
      </c>
      <c r="AU1301" s="17">
        <v>0.13962205686191301</v>
      </c>
      <c r="AV1301" s="17"/>
      <c r="AW1301" s="17">
        <v>8.9536599009773302E-2</v>
      </c>
      <c r="AX1301" s="17">
        <v>0.13123026063738999</v>
      </c>
    </row>
    <row r="1302" spans="2:50" x14ac:dyDescent="0.35">
      <c r="B1302" t="s">
        <v>482</v>
      </c>
      <c r="C1302" s="17">
        <v>4.5510906667638198E-2</v>
      </c>
      <c r="D1302" s="17">
        <v>3.7676722464467197E-2</v>
      </c>
      <c r="E1302" s="17">
        <v>5.3003942380174598E-2</v>
      </c>
      <c r="F1302" s="17"/>
      <c r="G1302" s="17">
        <v>3.5357671399527002E-2</v>
      </c>
      <c r="H1302" s="17">
        <v>7.0965871373199402E-2</v>
      </c>
      <c r="I1302" s="17">
        <v>5.0437452112904797E-2</v>
      </c>
      <c r="J1302" s="17">
        <v>1.8342535793542902E-2</v>
      </c>
      <c r="K1302" s="17">
        <v>4.3084994078577701E-2</v>
      </c>
      <c r="L1302" s="17">
        <v>4.9293014328089503E-2</v>
      </c>
      <c r="M1302" s="17"/>
      <c r="N1302" s="17">
        <v>4.5277791162052099E-2</v>
      </c>
      <c r="O1302" s="17">
        <v>4.8832441775863399E-2</v>
      </c>
      <c r="P1302" s="17">
        <v>3.8636408834246398E-2</v>
      </c>
      <c r="Q1302" s="17">
        <v>4.8892058969025501E-2</v>
      </c>
      <c r="R1302" s="17"/>
      <c r="S1302" s="17">
        <v>7.1577039868387607E-2</v>
      </c>
      <c r="T1302" s="17">
        <v>3.9262799310076202E-2</v>
      </c>
      <c r="U1302" s="17">
        <v>2.9159106671416201E-2</v>
      </c>
      <c r="V1302" s="17">
        <v>2.3972564606817501E-2</v>
      </c>
      <c r="W1302" s="17">
        <v>6.9341560148845002E-2</v>
      </c>
      <c r="X1302" s="17">
        <v>6.13597914086631E-2</v>
      </c>
      <c r="Y1302" s="17">
        <v>2.29681037072898E-2</v>
      </c>
      <c r="Z1302" s="17">
        <v>7.7893905342047598E-2</v>
      </c>
      <c r="AA1302" s="17">
        <v>2.9289115310023501E-2</v>
      </c>
      <c r="AB1302" s="17" t="s">
        <v>74</v>
      </c>
      <c r="AC1302" s="17" t="s">
        <v>74</v>
      </c>
      <c r="AD1302" s="17" t="s">
        <v>74</v>
      </c>
      <c r="AE1302" s="17"/>
      <c r="AF1302" s="17">
        <v>3.7624808284146903E-2</v>
      </c>
      <c r="AG1302" s="17">
        <v>4.6383346495144397E-2</v>
      </c>
      <c r="AH1302" s="17">
        <v>8.4349457969883399E-2</v>
      </c>
      <c r="AI1302" s="17"/>
      <c r="AJ1302" s="17">
        <v>4.9919693219508801E-2</v>
      </c>
      <c r="AK1302" s="17">
        <v>4.4300630195740903E-2</v>
      </c>
      <c r="AL1302" s="17">
        <v>5.4928029378671701E-2</v>
      </c>
      <c r="AM1302" s="17">
        <v>6.6779232866731902E-2</v>
      </c>
      <c r="AN1302" s="17">
        <v>5.8670635295487703E-2</v>
      </c>
      <c r="AO1302" s="17"/>
      <c r="AP1302" s="17">
        <v>6.7702606846230001E-2</v>
      </c>
      <c r="AQ1302" s="17">
        <v>4.9366595609615101E-2</v>
      </c>
      <c r="AR1302" s="17">
        <v>3.24152991031115E-2</v>
      </c>
      <c r="AS1302" s="17"/>
      <c r="AT1302" s="17">
        <v>4.44012022452085E-2</v>
      </c>
      <c r="AU1302" s="17">
        <v>4.5399012501846199E-2</v>
      </c>
      <c r="AV1302" s="17"/>
      <c r="AW1302" s="17">
        <v>3.7704034100224597E-2</v>
      </c>
      <c r="AX1302" s="17">
        <v>4.7986121422309701E-2</v>
      </c>
    </row>
    <row r="1303" spans="2:50" x14ac:dyDescent="0.35">
      <c r="B1303" t="s">
        <v>483</v>
      </c>
      <c r="C1303" s="17">
        <v>0.15749481841016599</v>
      </c>
      <c r="D1303" s="17">
        <v>0.14744019182939899</v>
      </c>
      <c r="E1303" s="17">
        <v>0.16749162625241601</v>
      </c>
      <c r="F1303" s="17"/>
      <c r="G1303" s="17">
        <v>0.117794288879257</v>
      </c>
      <c r="H1303" s="17">
        <v>0.11223401864626099</v>
      </c>
      <c r="I1303" s="17">
        <v>0.14363994981157899</v>
      </c>
      <c r="J1303" s="17">
        <v>0.153693533279365</v>
      </c>
      <c r="K1303" s="17">
        <v>0.20831948125722699</v>
      </c>
      <c r="L1303" s="17">
        <v>0.18591068866657501</v>
      </c>
      <c r="M1303" s="17"/>
      <c r="N1303" s="17">
        <v>0.16408377252241799</v>
      </c>
      <c r="O1303" s="17">
        <v>0.160813094125491</v>
      </c>
      <c r="P1303" s="17">
        <v>0.116846957139983</v>
      </c>
      <c r="Q1303" s="17">
        <v>0.17258999805231301</v>
      </c>
      <c r="R1303" s="17"/>
      <c r="S1303" s="17">
        <v>9.9597496571060401E-2</v>
      </c>
      <c r="T1303" s="17">
        <v>0.194982239018237</v>
      </c>
      <c r="U1303" s="17">
        <v>0.17124582888992201</v>
      </c>
      <c r="V1303" s="17">
        <v>0.16833419847700801</v>
      </c>
      <c r="W1303" s="17">
        <v>0.11958770544875701</v>
      </c>
      <c r="X1303" s="17">
        <v>0.16255429056853099</v>
      </c>
      <c r="Y1303" s="17">
        <v>0.17159741447863</v>
      </c>
      <c r="Z1303" s="17">
        <v>0.165496203370332</v>
      </c>
      <c r="AA1303" s="17">
        <v>0.167822403088114</v>
      </c>
      <c r="AB1303" s="17" t="s">
        <v>74</v>
      </c>
      <c r="AC1303" s="17" t="s">
        <v>74</v>
      </c>
      <c r="AD1303" s="17" t="s">
        <v>74</v>
      </c>
      <c r="AE1303" s="17"/>
      <c r="AF1303" s="17">
        <v>0.16166959878238801</v>
      </c>
      <c r="AG1303" s="17">
        <v>0.14265011825416499</v>
      </c>
      <c r="AH1303" s="17">
        <v>0.19799435192211701</v>
      </c>
      <c r="AI1303" s="17"/>
      <c r="AJ1303" s="17">
        <v>0.14158804094729999</v>
      </c>
      <c r="AK1303" s="17">
        <v>0.12503339804952901</v>
      </c>
      <c r="AL1303" s="17">
        <v>0.123183627332918</v>
      </c>
      <c r="AM1303" s="17">
        <v>0.11776443216049</v>
      </c>
      <c r="AN1303" s="17">
        <v>0.21560992093499601</v>
      </c>
      <c r="AO1303" s="17"/>
      <c r="AP1303" s="17">
        <v>0.138124011650296</v>
      </c>
      <c r="AQ1303" s="17">
        <v>0.123338067037339</v>
      </c>
      <c r="AR1303" s="17">
        <v>0.16291959344269699</v>
      </c>
      <c r="AS1303" s="17"/>
      <c r="AT1303" s="17">
        <v>0.14263929636998701</v>
      </c>
      <c r="AU1303" s="17">
        <v>0.189405476382418</v>
      </c>
      <c r="AV1303" s="17"/>
      <c r="AW1303" s="17">
        <v>0.16366497653605999</v>
      </c>
      <c r="AX1303" s="17">
        <v>0.155538533572673</v>
      </c>
    </row>
    <row r="1304" spans="2:50" x14ac:dyDescent="0.35">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row>
    <row r="1305" spans="2:50" x14ac:dyDescent="0.35">
      <c r="B1305" s="6" t="s">
        <v>494</v>
      </c>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row>
    <row r="1306" spans="2:50" x14ac:dyDescent="0.35">
      <c r="B1306" s="24" t="s">
        <v>76</v>
      </c>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row>
    <row r="1307" spans="2:50" x14ac:dyDescent="0.35">
      <c r="B1307" t="s">
        <v>478</v>
      </c>
      <c r="C1307" s="17">
        <v>6.8378208001793797E-2</v>
      </c>
      <c r="D1307" s="17">
        <v>6.3465858103684006E-2</v>
      </c>
      <c r="E1307" s="17">
        <v>6.9394130080472793E-2</v>
      </c>
      <c r="F1307" s="17"/>
      <c r="G1307" s="17">
        <v>0.12990830039765799</v>
      </c>
      <c r="H1307" s="17">
        <v>0.109398889463733</v>
      </c>
      <c r="I1307" s="17">
        <v>8.1651642904115099E-2</v>
      </c>
      <c r="J1307" s="17">
        <v>4.1975485920413703E-2</v>
      </c>
      <c r="K1307" s="17">
        <v>4.7480721157663601E-2</v>
      </c>
      <c r="L1307" s="17">
        <v>3.4910504552755697E-2</v>
      </c>
      <c r="M1307" s="17"/>
      <c r="N1307" s="17">
        <v>7.9980235315672304E-2</v>
      </c>
      <c r="O1307" s="17">
        <v>3.5943149807873102E-2</v>
      </c>
      <c r="P1307" s="17">
        <v>5.6614262238894202E-2</v>
      </c>
      <c r="Q1307" s="17">
        <v>0.1006256977802</v>
      </c>
      <c r="R1307" s="17"/>
      <c r="S1307" s="17">
        <v>6.4570394215013496E-2</v>
      </c>
      <c r="T1307" s="17">
        <v>6.7056587039552196E-2</v>
      </c>
      <c r="U1307" s="17">
        <v>0.13261870196928799</v>
      </c>
      <c r="V1307" s="17">
        <v>4.4813197563348103E-2</v>
      </c>
      <c r="W1307" s="17">
        <v>3.11494140638174E-2</v>
      </c>
      <c r="X1307" s="17">
        <v>9.4681552533734906E-2</v>
      </c>
      <c r="Y1307" s="17">
        <v>9.3465787289510396E-3</v>
      </c>
      <c r="Z1307" s="17">
        <v>7.6748134073474805E-2</v>
      </c>
      <c r="AA1307" s="17">
        <v>8.9012051021587699E-2</v>
      </c>
      <c r="AB1307" s="17" t="s">
        <v>74</v>
      </c>
      <c r="AC1307" s="17" t="s">
        <v>74</v>
      </c>
      <c r="AD1307" s="17" t="s">
        <v>74</v>
      </c>
      <c r="AE1307" s="17"/>
      <c r="AF1307" s="17">
        <v>4.4195087247731898E-2</v>
      </c>
      <c r="AG1307" s="17">
        <v>8.1569580427070396E-2</v>
      </c>
      <c r="AH1307" s="17">
        <v>7.5735007463617707E-2</v>
      </c>
      <c r="AI1307" s="17"/>
      <c r="AJ1307" s="17">
        <v>4.1200158918138399E-2</v>
      </c>
      <c r="AK1307" s="17">
        <v>0.10139650958465</v>
      </c>
      <c r="AL1307" s="17">
        <v>9.6129705080480493E-2</v>
      </c>
      <c r="AM1307" s="17">
        <v>0</v>
      </c>
      <c r="AN1307" s="17">
        <v>6.4363348107349699E-2</v>
      </c>
      <c r="AO1307" s="17"/>
      <c r="AP1307" s="17">
        <v>4.7540794733420801E-2</v>
      </c>
      <c r="AQ1307" s="17">
        <v>8.6325916948813003E-2</v>
      </c>
      <c r="AR1307" s="17">
        <v>4.1775335697172802E-2</v>
      </c>
      <c r="AS1307" s="17"/>
      <c r="AT1307" s="17">
        <v>6.13948176711996E-2</v>
      </c>
      <c r="AU1307" s="17">
        <v>8.3350276526746606E-2</v>
      </c>
      <c r="AV1307" s="17"/>
      <c r="AW1307" s="17">
        <v>6.2688335515380805E-2</v>
      </c>
      <c r="AX1307" s="17">
        <v>7.0182215459191594E-2</v>
      </c>
    </row>
    <row r="1308" spans="2:50" x14ac:dyDescent="0.35">
      <c r="B1308" t="s">
        <v>479</v>
      </c>
      <c r="C1308" s="17">
        <v>0.200529668262553</v>
      </c>
      <c r="D1308" s="17">
        <v>0.18280678431054501</v>
      </c>
      <c r="E1308" s="17">
        <v>0.21785501091207701</v>
      </c>
      <c r="F1308" s="17"/>
      <c r="G1308" s="17">
        <v>0.22383587394750101</v>
      </c>
      <c r="H1308" s="17">
        <v>0.178177418443175</v>
      </c>
      <c r="I1308" s="17">
        <v>0.16475170918377199</v>
      </c>
      <c r="J1308" s="17">
        <v>0.23821924865246899</v>
      </c>
      <c r="K1308" s="17">
        <v>0.21660445130470701</v>
      </c>
      <c r="L1308" s="17">
        <v>0.19336693148693099</v>
      </c>
      <c r="M1308" s="17"/>
      <c r="N1308" s="17">
        <v>0.220162633181749</v>
      </c>
      <c r="O1308" s="17">
        <v>0.198122773699204</v>
      </c>
      <c r="P1308" s="17">
        <v>0.19187734767474399</v>
      </c>
      <c r="Q1308" s="17">
        <v>0.19188450097138601</v>
      </c>
      <c r="R1308" s="17"/>
      <c r="S1308" s="17">
        <v>0.178156268765089</v>
      </c>
      <c r="T1308" s="17">
        <v>0.18860391972184001</v>
      </c>
      <c r="U1308" s="17">
        <v>0.17222729960983099</v>
      </c>
      <c r="V1308" s="17">
        <v>0.20680723100013801</v>
      </c>
      <c r="W1308" s="17">
        <v>0.221995858590644</v>
      </c>
      <c r="X1308" s="17">
        <v>0.208192731220674</v>
      </c>
      <c r="Y1308" s="17">
        <v>0.22941998459011101</v>
      </c>
      <c r="Z1308" s="17">
        <v>0.14554758033145801</v>
      </c>
      <c r="AA1308" s="17">
        <v>0.23765077660417899</v>
      </c>
      <c r="AB1308" s="17" t="s">
        <v>74</v>
      </c>
      <c r="AC1308" s="17" t="s">
        <v>74</v>
      </c>
      <c r="AD1308" s="17" t="s">
        <v>74</v>
      </c>
      <c r="AE1308" s="17"/>
      <c r="AF1308" s="17">
        <v>0.19334186878460799</v>
      </c>
      <c r="AG1308" s="17">
        <v>0.222148491825954</v>
      </c>
      <c r="AH1308" s="17">
        <v>0.13499999423082701</v>
      </c>
      <c r="AI1308" s="17"/>
      <c r="AJ1308" s="17">
        <v>0.19763921072926299</v>
      </c>
      <c r="AK1308" s="17">
        <v>0.24595166530961299</v>
      </c>
      <c r="AL1308" s="17">
        <v>0.17264512823352901</v>
      </c>
      <c r="AM1308" s="17">
        <v>8.8317536224360393E-2</v>
      </c>
      <c r="AN1308" s="17">
        <v>0.180503189656775</v>
      </c>
      <c r="AO1308" s="17"/>
      <c r="AP1308" s="17">
        <v>0.19539709667765501</v>
      </c>
      <c r="AQ1308" s="17">
        <v>0.219850108906885</v>
      </c>
      <c r="AR1308" s="17">
        <v>0.247041640698941</v>
      </c>
      <c r="AS1308" s="17"/>
      <c r="AT1308" s="17">
        <v>0.20651648251810301</v>
      </c>
      <c r="AU1308" s="17">
        <v>0.18900974779895199</v>
      </c>
      <c r="AV1308" s="17"/>
      <c r="AW1308" s="17">
        <v>0.20464519367497</v>
      </c>
      <c r="AX1308" s="17">
        <v>0.19922481678251799</v>
      </c>
    </row>
    <row r="1309" spans="2:50" x14ac:dyDescent="0.35">
      <c r="B1309" t="s">
        <v>480</v>
      </c>
      <c r="C1309" s="17">
        <v>0.34728628698688302</v>
      </c>
      <c r="D1309" s="17">
        <v>0.35091502592075402</v>
      </c>
      <c r="E1309" s="17">
        <v>0.34522836835460902</v>
      </c>
      <c r="F1309" s="17"/>
      <c r="G1309" s="17">
        <v>0.271056301382326</v>
      </c>
      <c r="H1309" s="17">
        <v>0.31003222747852499</v>
      </c>
      <c r="I1309" s="17">
        <v>0.36378573399873998</v>
      </c>
      <c r="J1309" s="17">
        <v>0.37231547951153998</v>
      </c>
      <c r="K1309" s="17">
        <v>0.30871606539215002</v>
      </c>
      <c r="L1309" s="17">
        <v>0.40532886799565898</v>
      </c>
      <c r="M1309" s="17"/>
      <c r="N1309" s="17">
        <v>0.29766431928415099</v>
      </c>
      <c r="O1309" s="17">
        <v>0.33737433513979698</v>
      </c>
      <c r="P1309" s="17">
        <v>0.43714280428771402</v>
      </c>
      <c r="Q1309" s="17">
        <v>0.336247164832149</v>
      </c>
      <c r="R1309" s="17"/>
      <c r="S1309" s="17">
        <v>0.34205424640686999</v>
      </c>
      <c r="T1309" s="17">
        <v>0.30515713607813599</v>
      </c>
      <c r="U1309" s="17">
        <v>0.32124974487082503</v>
      </c>
      <c r="V1309" s="17">
        <v>0.417291258630901</v>
      </c>
      <c r="W1309" s="17">
        <v>0.389063092895364</v>
      </c>
      <c r="X1309" s="17">
        <v>0.34125096565330199</v>
      </c>
      <c r="Y1309" s="17">
        <v>0.393225621937074</v>
      </c>
      <c r="Z1309" s="17">
        <v>0.42017381899400402</v>
      </c>
      <c r="AA1309" s="17">
        <v>0.28264477537240201</v>
      </c>
      <c r="AB1309" s="17" t="s">
        <v>74</v>
      </c>
      <c r="AC1309" s="17" t="s">
        <v>74</v>
      </c>
      <c r="AD1309" s="17" t="s">
        <v>74</v>
      </c>
      <c r="AE1309" s="17"/>
      <c r="AF1309" s="17">
        <v>0.39113392573949801</v>
      </c>
      <c r="AG1309" s="17">
        <v>0.34533902998400001</v>
      </c>
      <c r="AH1309" s="17">
        <v>0.30955530852964602</v>
      </c>
      <c r="AI1309" s="17"/>
      <c r="AJ1309" s="17">
        <v>0.37208973559158298</v>
      </c>
      <c r="AK1309" s="17">
        <v>0.323754781203757</v>
      </c>
      <c r="AL1309" s="17">
        <v>0.400510339531297</v>
      </c>
      <c r="AM1309" s="17">
        <v>0.62889853670185003</v>
      </c>
      <c r="AN1309" s="17">
        <v>0.25454150474256598</v>
      </c>
      <c r="AO1309" s="17"/>
      <c r="AP1309" s="17">
        <v>0.37987872374846798</v>
      </c>
      <c r="AQ1309" s="17">
        <v>0.319480106419881</v>
      </c>
      <c r="AR1309" s="17">
        <v>0.33336218368752701</v>
      </c>
      <c r="AS1309" s="17"/>
      <c r="AT1309" s="17">
        <v>0.37521136763118101</v>
      </c>
      <c r="AU1309" s="17">
        <v>0.29056716550628497</v>
      </c>
      <c r="AV1309" s="17"/>
      <c r="AW1309" s="17">
        <v>0.363044548296725</v>
      </c>
      <c r="AX1309" s="17">
        <v>0.34229003777629702</v>
      </c>
    </row>
    <row r="1310" spans="2:50" x14ac:dyDescent="0.35">
      <c r="B1310" t="s">
        <v>481</v>
      </c>
      <c r="C1310" s="17">
        <v>0.160257375576558</v>
      </c>
      <c r="D1310" s="17">
        <v>0.180469200112747</v>
      </c>
      <c r="E1310" s="17">
        <v>0.141990663343804</v>
      </c>
      <c r="F1310" s="17"/>
      <c r="G1310" s="17">
        <v>0.14258279010257399</v>
      </c>
      <c r="H1310" s="17">
        <v>0.20012583053771199</v>
      </c>
      <c r="I1310" s="17">
        <v>0.18388224125240901</v>
      </c>
      <c r="J1310" s="17">
        <v>0.115511164629285</v>
      </c>
      <c r="K1310" s="17">
        <v>0.141729450478458</v>
      </c>
      <c r="L1310" s="17">
        <v>0.16744764088851599</v>
      </c>
      <c r="M1310" s="17"/>
      <c r="N1310" s="17">
        <v>0.14930095983636399</v>
      </c>
      <c r="O1310" s="17">
        <v>0.18310657383805801</v>
      </c>
      <c r="P1310" s="17">
        <v>0.162530980681314</v>
      </c>
      <c r="Q1310" s="17">
        <v>0.14397964798947899</v>
      </c>
      <c r="R1310" s="17"/>
      <c r="S1310" s="17">
        <v>0.18399227073218499</v>
      </c>
      <c r="T1310" s="17">
        <v>0.17412056109860699</v>
      </c>
      <c r="U1310" s="17">
        <v>0.16321255031051299</v>
      </c>
      <c r="V1310" s="17">
        <v>0.16138339737587501</v>
      </c>
      <c r="W1310" s="17">
        <v>0.14643607154035601</v>
      </c>
      <c r="X1310" s="17">
        <v>0.14474431444894501</v>
      </c>
      <c r="Y1310" s="17">
        <v>0.159376346780471</v>
      </c>
      <c r="Z1310" s="17">
        <v>0.141543919151803</v>
      </c>
      <c r="AA1310" s="17">
        <v>0.14039773059527599</v>
      </c>
      <c r="AB1310" s="17" t="s">
        <v>74</v>
      </c>
      <c r="AC1310" s="17" t="s">
        <v>74</v>
      </c>
      <c r="AD1310" s="17" t="s">
        <v>74</v>
      </c>
      <c r="AE1310" s="17"/>
      <c r="AF1310" s="17">
        <v>0.18262539527431701</v>
      </c>
      <c r="AG1310" s="17">
        <v>0.137792256257526</v>
      </c>
      <c r="AH1310" s="17">
        <v>0.14826606459715999</v>
      </c>
      <c r="AI1310" s="17"/>
      <c r="AJ1310" s="17">
        <v>0.16739005950930899</v>
      </c>
      <c r="AK1310" s="17">
        <v>0.15409352321193101</v>
      </c>
      <c r="AL1310" s="17">
        <v>0.16038898180191299</v>
      </c>
      <c r="AM1310" s="17">
        <v>0</v>
      </c>
      <c r="AN1310" s="17">
        <v>0.19861627529471501</v>
      </c>
      <c r="AO1310" s="17"/>
      <c r="AP1310" s="17">
        <v>0.15832784979374401</v>
      </c>
      <c r="AQ1310" s="17">
        <v>0.19035472536300599</v>
      </c>
      <c r="AR1310" s="17">
        <v>0.159464970529307</v>
      </c>
      <c r="AS1310" s="17"/>
      <c r="AT1310" s="17">
        <v>0.16223355319381</v>
      </c>
      <c r="AU1310" s="17">
        <v>0.15452286318876499</v>
      </c>
      <c r="AV1310" s="17"/>
      <c r="AW1310" s="17">
        <v>0.15979048644746899</v>
      </c>
      <c r="AX1310" s="17">
        <v>0.160405405514429</v>
      </c>
    </row>
    <row r="1311" spans="2:50" x14ac:dyDescent="0.35">
      <c r="B1311" t="s">
        <v>482</v>
      </c>
      <c r="C1311" s="17">
        <v>7.7126737963747805E-2</v>
      </c>
      <c r="D1311" s="17">
        <v>7.6741239669336894E-2</v>
      </c>
      <c r="E1311" s="17">
        <v>7.77826657222776E-2</v>
      </c>
      <c r="F1311" s="17"/>
      <c r="G1311" s="17">
        <v>7.04740657825699E-2</v>
      </c>
      <c r="H1311" s="17">
        <v>0.12769464296427399</v>
      </c>
      <c r="I1311" s="17">
        <v>7.4951148938949996E-2</v>
      </c>
      <c r="J1311" s="17">
        <v>5.9023965065550701E-2</v>
      </c>
      <c r="K1311" s="17">
        <v>8.7388606127690699E-2</v>
      </c>
      <c r="L1311" s="17">
        <v>5.0901351275338902E-2</v>
      </c>
      <c r="M1311" s="17"/>
      <c r="N1311" s="17">
        <v>8.4730097610447794E-2</v>
      </c>
      <c r="O1311" s="17">
        <v>9.9881238436685796E-2</v>
      </c>
      <c r="P1311" s="17">
        <v>6.2765143940846799E-2</v>
      </c>
      <c r="Q1311" s="17">
        <v>5.8896013381445803E-2</v>
      </c>
      <c r="R1311" s="17"/>
      <c r="S1311" s="17">
        <v>9.74027865627832E-2</v>
      </c>
      <c r="T1311" s="17">
        <v>7.0970912269281899E-2</v>
      </c>
      <c r="U1311" s="17">
        <v>5.7580331944219701E-2</v>
      </c>
      <c r="V1311" s="17">
        <v>3.5785012648980798E-2</v>
      </c>
      <c r="W1311" s="17">
        <v>0.101492046865791</v>
      </c>
      <c r="X1311" s="17">
        <v>0.14174114038264099</v>
      </c>
      <c r="Y1311" s="17">
        <v>5.4388438386297901E-2</v>
      </c>
      <c r="Z1311" s="17">
        <v>7.6783994378699802E-2</v>
      </c>
      <c r="AA1311" s="17">
        <v>5.9676782958603299E-2</v>
      </c>
      <c r="AB1311" s="17" t="s">
        <v>74</v>
      </c>
      <c r="AC1311" s="17" t="s">
        <v>74</v>
      </c>
      <c r="AD1311" s="17" t="s">
        <v>74</v>
      </c>
      <c r="AE1311" s="17"/>
      <c r="AF1311" s="17">
        <v>5.4788468535967097E-2</v>
      </c>
      <c r="AG1311" s="17">
        <v>7.4755920307840895E-2</v>
      </c>
      <c r="AH1311" s="17">
        <v>0.15621748222155801</v>
      </c>
      <c r="AI1311" s="17"/>
      <c r="AJ1311" s="17">
        <v>9.0725265966920807E-2</v>
      </c>
      <c r="AK1311" s="17">
        <v>5.7729493719389298E-2</v>
      </c>
      <c r="AL1311" s="17">
        <v>3.6892222958438803E-2</v>
      </c>
      <c r="AM1311" s="17">
        <v>6.6779232866731902E-2</v>
      </c>
      <c r="AN1311" s="17">
        <v>0.10573354085619199</v>
      </c>
      <c r="AO1311" s="17"/>
      <c r="AP1311" s="17">
        <v>0.11549175784257799</v>
      </c>
      <c r="AQ1311" s="17">
        <v>6.0103159116816199E-2</v>
      </c>
      <c r="AR1311" s="17">
        <v>4.4592786829281097E-2</v>
      </c>
      <c r="AS1311" s="17"/>
      <c r="AT1311" s="17">
        <v>7.5549483951394603E-2</v>
      </c>
      <c r="AU1311" s="17">
        <v>7.8154501918690195E-2</v>
      </c>
      <c r="AV1311" s="17"/>
      <c r="AW1311" s="17">
        <v>8.0720134005216507E-2</v>
      </c>
      <c r="AX1311" s="17">
        <v>7.5987430664388705E-2</v>
      </c>
    </row>
    <row r="1312" spans="2:50" x14ac:dyDescent="0.35">
      <c r="B1312" t="s">
        <v>483</v>
      </c>
      <c r="C1312" s="17">
        <v>0.146421723208464</v>
      </c>
      <c r="D1312" s="17">
        <v>0.14560189188293399</v>
      </c>
      <c r="E1312" s="17">
        <v>0.14774916158675999</v>
      </c>
      <c r="F1312" s="17"/>
      <c r="G1312" s="17">
        <v>0.16214266838737201</v>
      </c>
      <c r="H1312" s="17">
        <v>7.4570991112580295E-2</v>
      </c>
      <c r="I1312" s="17">
        <v>0.13097752372201299</v>
      </c>
      <c r="J1312" s="17">
        <v>0.17295465622074099</v>
      </c>
      <c r="K1312" s="17">
        <v>0.19808070553933099</v>
      </c>
      <c r="L1312" s="17">
        <v>0.14804470380079901</v>
      </c>
      <c r="M1312" s="17"/>
      <c r="N1312" s="17">
        <v>0.16816175477161599</v>
      </c>
      <c r="O1312" s="17">
        <v>0.14557192907838201</v>
      </c>
      <c r="P1312" s="17">
        <v>8.9069461176487202E-2</v>
      </c>
      <c r="Q1312" s="17">
        <v>0.16836697504534101</v>
      </c>
      <c r="R1312" s="17"/>
      <c r="S1312" s="17">
        <v>0.133824033318059</v>
      </c>
      <c r="T1312" s="17">
        <v>0.19409088379258299</v>
      </c>
      <c r="U1312" s="17">
        <v>0.15311137129532301</v>
      </c>
      <c r="V1312" s="17">
        <v>0.13391990278075699</v>
      </c>
      <c r="W1312" s="17">
        <v>0.109863516044028</v>
      </c>
      <c r="X1312" s="17">
        <v>6.9389295760703504E-2</v>
      </c>
      <c r="Y1312" s="17">
        <v>0.15424302957709601</v>
      </c>
      <c r="Z1312" s="17">
        <v>0.13920255307056001</v>
      </c>
      <c r="AA1312" s="17">
        <v>0.190617883447953</v>
      </c>
      <c r="AB1312" s="17" t="s">
        <v>74</v>
      </c>
      <c r="AC1312" s="17" t="s">
        <v>74</v>
      </c>
      <c r="AD1312" s="17" t="s">
        <v>74</v>
      </c>
      <c r="AE1312" s="17"/>
      <c r="AF1312" s="17">
        <v>0.13391525441787799</v>
      </c>
      <c r="AG1312" s="17">
        <v>0.13839472119760901</v>
      </c>
      <c r="AH1312" s="17">
        <v>0.17522614295719099</v>
      </c>
      <c r="AI1312" s="17"/>
      <c r="AJ1312" s="17">
        <v>0.13095556928478599</v>
      </c>
      <c r="AK1312" s="17">
        <v>0.11707402697065999</v>
      </c>
      <c r="AL1312" s="17">
        <v>0.13343362239434201</v>
      </c>
      <c r="AM1312" s="17">
        <v>0.21600469420705801</v>
      </c>
      <c r="AN1312" s="17">
        <v>0.196242141342402</v>
      </c>
      <c r="AO1312" s="17"/>
      <c r="AP1312" s="17">
        <v>0.10336377720413401</v>
      </c>
      <c r="AQ1312" s="17">
        <v>0.123885983244599</v>
      </c>
      <c r="AR1312" s="17">
        <v>0.17376308255777101</v>
      </c>
      <c r="AS1312" s="17"/>
      <c r="AT1312" s="17">
        <v>0.119094295034311</v>
      </c>
      <c r="AU1312" s="17">
        <v>0.20439544506056201</v>
      </c>
      <c r="AV1312" s="17"/>
      <c r="AW1312" s="17">
        <v>0.12911130206023899</v>
      </c>
      <c r="AX1312" s="17">
        <v>0.15191009380317599</v>
      </c>
    </row>
    <row r="1313" spans="2:50" x14ac:dyDescent="0.35">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row>
    <row r="1314" spans="2:50" x14ac:dyDescent="0.35">
      <c r="B1314" s="6" t="s">
        <v>495</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row>
    <row r="1315" spans="2:50" x14ac:dyDescent="0.35">
      <c r="B1315" s="24" t="s">
        <v>76</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row>
    <row r="1316" spans="2:50" x14ac:dyDescent="0.35">
      <c r="B1316" t="s">
        <v>478</v>
      </c>
      <c r="C1316" s="17">
        <v>3.7689605798310898E-2</v>
      </c>
      <c r="D1316" s="17">
        <v>3.91856721288288E-2</v>
      </c>
      <c r="E1316" s="17">
        <v>3.4922678870916997E-2</v>
      </c>
      <c r="F1316" s="17"/>
      <c r="G1316" s="17">
        <v>6.6921897589950693E-2</v>
      </c>
      <c r="H1316" s="17">
        <v>7.5500821141926799E-2</v>
      </c>
      <c r="I1316" s="17">
        <v>5.97594115227391E-2</v>
      </c>
      <c r="J1316" s="17">
        <v>4.8234748054662296E-3</v>
      </c>
      <c r="K1316" s="17">
        <v>1.63024282353956E-2</v>
      </c>
      <c r="L1316" s="17">
        <v>1.98438542795078E-2</v>
      </c>
      <c r="M1316" s="17"/>
      <c r="N1316" s="17">
        <v>4.4723670051961997E-2</v>
      </c>
      <c r="O1316" s="17">
        <v>2.6517669541880898E-2</v>
      </c>
      <c r="P1316" s="17">
        <v>2.9676851346584099E-2</v>
      </c>
      <c r="Q1316" s="17">
        <v>4.9171873661070301E-2</v>
      </c>
      <c r="R1316" s="17"/>
      <c r="S1316" s="17">
        <v>9.2589783813766396E-2</v>
      </c>
      <c r="T1316" s="17">
        <v>2.4411527192055998E-2</v>
      </c>
      <c r="U1316" s="17">
        <v>3.9431313082705498E-2</v>
      </c>
      <c r="V1316" s="17">
        <v>1.4430536176592601E-2</v>
      </c>
      <c r="W1316" s="17">
        <v>9.0578537566229998E-3</v>
      </c>
      <c r="X1316" s="17">
        <v>7.4165371647515799E-2</v>
      </c>
      <c r="Y1316" s="17">
        <v>9.3465787289510396E-3</v>
      </c>
      <c r="Z1316" s="17">
        <v>1.70626481013368E-2</v>
      </c>
      <c r="AA1316" s="17">
        <v>2.51114678197858E-2</v>
      </c>
      <c r="AB1316" s="17" t="s">
        <v>74</v>
      </c>
      <c r="AC1316" s="17" t="s">
        <v>74</v>
      </c>
      <c r="AD1316" s="17" t="s">
        <v>74</v>
      </c>
      <c r="AE1316" s="17"/>
      <c r="AF1316" s="17">
        <v>3.2583350664754998E-2</v>
      </c>
      <c r="AG1316" s="17">
        <v>3.35921462139495E-2</v>
      </c>
      <c r="AH1316" s="17">
        <v>4.1065931809300897E-2</v>
      </c>
      <c r="AI1316" s="17"/>
      <c r="AJ1316" s="17">
        <v>2.2406802406682101E-2</v>
      </c>
      <c r="AK1316" s="17">
        <v>7.2704180635105198E-2</v>
      </c>
      <c r="AL1316" s="17">
        <v>0</v>
      </c>
      <c r="AM1316" s="17">
        <v>0</v>
      </c>
      <c r="AN1316" s="17">
        <v>4.2264833430388102E-2</v>
      </c>
      <c r="AO1316" s="17"/>
      <c r="AP1316" s="17">
        <v>3.5144381436897403E-2</v>
      </c>
      <c r="AQ1316" s="17">
        <v>5.1541717349829999E-2</v>
      </c>
      <c r="AR1316" s="17">
        <v>1.3759160061674601E-2</v>
      </c>
      <c r="AS1316" s="17"/>
      <c r="AT1316" s="17">
        <v>3.8059962815891898E-2</v>
      </c>
      <c r="AU1316" s="17">
        <v>3.7105311580596101E-2</v>
      </c>
      <c r="AV1316" s="17"/>
      <c r="AW1316" s="17">
        <v>4.8042726298871199E-2</v>
      </c>
      <c r="AX1316" s="17">
        <v>3.4407088196212E-2</v>
      </c>
    </row>
    <row r="1317" spans="2:50" x14ac:dyDescent="0.35">
      <c r="B1317" t="s">
        <v>479</v>
      </c>
      <c r="C1317" s="17">
        <v>7.9862382972368903E-2</v>
      </c>
      <c r="D1317" s="17">
        <v>9.2442343200760294E-2</v>
      </c>
      <c r="E1317" s="17">
        <v>6.6095391680081703E-2</v>
      </c>
      <c r="F1317" s="17"/>
      <c r="G1317" s="17">
        <v>0.14141007342435399</v>
      </c>
      <c r="H1317" s="17">
        <v>0.103757091899468</v>
      </c>
      <c r="I1317" s="17">
        <v>7.3624142310241503E-2</v>
      </c>
      <c r="J1317" s="17">
        <v>7.7313505074213307E-2</v>
      </c>
      <c r="K1317" s="17">
        <v>5.1425286865937399E-2</v>
      </c>
      <c r="L1317" s="17">
        <v>6.0537482184994898E-2</v>
      </c>
      <c r="M1317" s="17"/>
      <c r="N1317" s="17">
        <v>6.8859200789088706E-2</v>
      </c>
      <c r="O1317" s="17">
        <v>8.3899458585565703E-2</v>
      </c>
      <c r="P1317" s="17">
        <v>7.3438902801292699E-2</v>
      </c>
      <c r="Q1317" s="17">
        <v>9.40979460808989E-2</v>
      </c>
      <c r="R1317" s="17"/>
      <c r="S1317" s="17">
        <v>5.8442010895741199E-2</v>
      </c>
      <c r="T1317" s="17">
        <v>7.3069630424563506E-2</v>
      </c>
      <c r="U1317" s="17">
        <v>9.8969632536967306E-2</v>
      </c>
      <c r="V1317" s="17">
        <v>7.8374230405326595E-2</v>
      </c>
      <c r="W1317" s="17">
        <v>9.3963411742642305E-2</v>
      </c>
      <c r="X1317" s="17">
        <v>6.2665807518838101E-2</v>
      </c>
      <c r="Y1317" s="17">
        <v>7.9816146820077996E-2</v>
      </c>
      <c r="Z1317" s="17">
        <v>9.1973283859357796E-2</v>
      </c>
      <c r="AA1317" s="17">
        <v>0.100470992015469</v>
      </c>
      <c r="AB1317" s="17" t="s">
        <v>74</v>
      </c>
      <c r="AC1317" s="17" t="s">
        <v>74</v>
      </c>
      <c r="AD1317" s="17" t="s">
        <v>74</v>
      </c>
      <c r="AE1317" s="17"/>
      <c r="AF1317" s="17">
        <v>7.3234146324421198E-2</v>
      </c>
      <c r="AG1317" s="17">
        <v>9.8975002387232294E-2</v>
      </c>
      <c r="AH1317" s="17">
        <v>2.4498724556830501E-2</v>
      </c>
      <c r="AI1317" s="17"/>
      <c r="AJ1317" s="17">
        <v>6.2526520798619006E-2</v>
      </c>
      <c r="AK1317" s="17">
        <v>0.11037262313775401</v>
      </c>
      <c r="AL1317" s="17">
        <v>6.5623753989455302E-2</v>
      </c>
      <c r="AM1317" s="17">
        <v>0</v>
      </c>
      <c r="AN1317" s="17">
        <v>4.0228148747176999E-2</v>
      </c>
      <c r="AO1317" s="17"/>
      <c r="AP1317" s="17">
        <v>8.9366805961801202E-2</v>
      </c>
      <c r="AQ1317" s="17">
        <v>8.3854046848000199E-2</v>
      </c>
      <c r="AR1317" s="17">
        <v>6.6070798121620103E-2</v>
      </c>
      <c r="AS1317" s="17"/>
      <c r="AT1317" s="17">
        <v>7.5250608942147704E-2</v>
      </c>
      <c r="AU1317" s="17">
        <v>8.9925994509952201E-2</v>
      </c>
      <c r="AV1317" s="17"/>
      <c r="AW1317" s="17">
        <v>9.7300019496683696E-2</v>
      </c>
      <c r="AX1317" s="17">
        <v>7.4333677996224895E-2</v>
      </c>
    </row>
    <row r="1318" spans="2:50" x14ac:dyDescent="0.35">
      <c r="B1318" t="s">
        <v>480</v>
      </c>
      <c r="C1318" s="17">
        <v>0.39814256678733401</v>
      </c>
      <c r="D1318" s="17">
        <v>0.408542552918505</v>
      </c>
      <c r="E1318" s="17">
        <v>0.389954178683663</v>
      </c>
      <c r="F1318" s="17"/>
      <c r="G1318" s="17">
        <v>0.32898636691608202</v>
      </c>
      <c r="H1318" s="17">
        <v>0.35118865131627602</v>
      </c>
      <c r="I1318" s="17">
        <v>0.40284709566816401</v>
      </c>
      <c r="J1318" s="17">
        <v>0.45338755222778399</v>
      </c>
      <c r="K1318" s="17">
        <v>0.40459278730458298</v>
      </c>
      <c r="L1318" s="17">
        <v>0.41587060889442601</v>
      </c>
      <c r="M1318" s="17"/>
      <c r="N1318" s="17">
        <v>0.37008548718739198</v>
      </c>
      <c r="O1318" s="17">
        <v>0.39138952856146297</v>
      </c>
      <c r="P1318" s="17">
        <v>0.491695428774099</v>
      </c>
      <c r="Q1318" s="17">
        <v>0.35800469674695001</v>
      </c>
      <c r="R1318" s="17"/>
      <c r="S1318" s="17">
        <v>0.37583220551202501</v>
      </c>
      <c r="T1318" s="17">
        <v>0.38720466150331601</v>
      </c>
      <c r="U1318" s="17">
        <v>0.37770759542489202</v>
      </c>
      <c r="V1318" s="17">
        <v>0.42382616258511502</v>
      </c>
      <c r="W1318" s="17">
        <v>0.373784648798409</v>
      </c>
      <c r="X1318" s="17">
        <v>0.36583412248918601</v>
      </c>
      <c r="Y1318" s="17">
        <v>0.45248387324359401</v>
      </c>
      <c r="Z1318" s="17">
        <v>0.42597128528059303</v>
      </c>
      <c r="AA1318" s="17">
        <v>0.42386258867478699</v>
      </c>
      <c r="AB1318" s="17" t="s">
        <v>74</v>
      </c>
      <c r="AC1318" s="17" t="s">
        <v>74</v>
      </c>
      <c r="AD1318" s="17" t="s">
        <v>74</v>
      </c>
      <c r="AE1318" s="17"/>
      <c r="AF1318" s="17">
        <v>0.42485830120575102</v>
      </c>
      <c r="AG1318" s="17">
        <v>0.39023154776906599</v>
      </c>
      <c r="AH1318" s="17">
        <v>0.38717344979338297</v>
      </c>
      <c r="AI1318" s="17"/>
      <c r="AJ1318" s="17">
        <v>0.41871739388861801</v>
      </c>
      <c r="AK1318" s="17">
        <v>0.37845175087759803</v>
      </c>
      <c r="AL1318" s="17">
        <v>0.43993879357672899</v>
      </c>
      <c r="AM1318" s="17">
        <v>0.45987510401766002</v>
      </c>
      <c r="AN1318" s="17">
        <v>0.378988092485394</v>
      </c>
      <c r="AO1318" s="17"/>
      <c r="AP1318" s="17">
        <v>0.42095637671956698</v>
      </c>
      <c r="AQ1318" s="17">
        <v>0.37282008956238499</v>
      </c>
      <c r="AR1318" s="17">
        <v>0.47776328444188898</v>
      </c>
      <c r="AS1318" s="17"/>
      <c r="AT1318" s="17">
        <v>0.41380761829769003</v>
      </c>
      <c r="AU1318" s="17">
        <v>0.36735716104770599</v>
      </c>
      <c r="AV1318" s="17"/>
      <c r="AW1318" s="17">
        <v>0.424622821362375</v>
      </c>
      <c r="AX1318" s="17">
        <v>0.38974684670024201</v>
      </c>
    </row>
    <row r="1319" spans="2:50" x14ac:dyDescent="0.35">
      <c r="B1319" t="s">
        <v>481</v>
      </c>
      <c r="C1319" s="17">
        <v>0.222582743144215</v>
      </c>
      <c r="D1319" s="17">
        <v>0.21196524703920999</v>
      </c>
      <c r="E1319" s="17">
        <v>0.23335500157636599</v>
      </c>
      <c r="F1319" s="17"/>
      <c r="G1319" s="17">
        <v>0.198548666908959</v>
      </c>
      <c r="H1319" s="17">
        <v>0.24172729164651099</v>
      </c>
      <c r="I1319" s="17">
        <v>0.21279742179753</v>
      </c>
      <c r="J1319" s="17">
        <v>0.21266763332274299</v>
      </c>
      <c r="K1319" s="17">
        <v>0.19906036116307399</v>
      </c>
      <c r="L1319" s="17">
        <v>0.24952096568955101</v>
      </c>
      <c r="M1319" s="17"/>
      <c r="N1319" s="17">
        <v>0.223872662824778</v>
      </c>
      <c r="O1319" s="17">
        <v>0.21330881960238501</v>
      </c>
      <c r="P1319" s="17">
        <v>0.207994183166755</v>
      </c>
      <c r="Q1319" s="17">
        <v>0.241935541261566</v>
      </c>
      <c r="R1319" s="17"/>
      <c r="S1319" s="17">
        <v>0.22082688116112201</v>
      </c>
      <c r="T1319" s="17">
        <v>0.234102181515111</v>
      </c>
      <c r="U1319" s="17">
        <v>0.226683224120591</v>
      </c>
      <c r="V1319" s="17">
        <v>0.27753260419794801</v>
      </c>
      <c r="W1319" s="17">
        <v>0.207423324444615</v>
      </c>
      <c r="X1319" s="17">
        <v>0.25024944415450001</v>
      </c>
      <c r="Y1319" s="17">
        <v>0.21234463145955601</v>
      </c>
      <c r="Z1319" s="17">
        <v>0.154363173412432</v>
      </c>
      <c r="AA1319" s="17">
        <v>0.181453935832285</v>
      </c>
      <c r="AB1319" s="17" t="s">
        <v>74</v>
      </c>
      <c r="AC1319" s="17" t="s">
        <v>74</v>
      </c>
      <c r="AD1319" s="17" t="s">
        <v>74</v>
      </c>
      <c r="AE1319" s="17"/>
      <c r="AF1319" s="17">
        <v>0.25027286855819803</v>
      </c>
      <c r="AG1319" s="17">
        <v>0.20982088201364399</v>
      </c>
      <c r="AH1319" s="17">
        <v>0.18650004954067501</v>
      </c>
      <c r="AI1319" s="17"/>
      <c r="AJ1319" s="17">
        <v>0.25910984924546598</v>
      </c>
      <c r="AK1319" s="17">
        <v>0.190377223069708</v>
      </c>
      <c r="AL1319" s="17">
        <v>0.23658379049883199</v>
      </c>
      <c r="AM1319" s="17">
        <v>0.25734096890855102</v>
      </c>
      <c r="AN1319" s="17">
        <v>0.196526163628647</v>
      </c>
      <c r="AO1319" s="17"/>
      <c r="AP1319" s="17">
        <v>0.224754713108512</v>
      </c>
      <c r="AQ1319" s="17">
        <v>0.25093087247350099</v>
      </c>
      <c r="AR1319" s="17">
        <v>0.17863447907173899</v>
      </c>
      <c r="AS1319" s="17"/>
      <c r="AT1319" s="17">
        <v>0.226719744257704</v>
      </c>
      <c r="AU1319" s="17">
        <v>0.212639313905124</v>
      </c>
      <c r="AV1319" s="17"/>
      <c r="AW1319" s="17">
        <v>0.213616303366859</v>
      </c>
      <c r="AX1319" s="17">
        <v>0.225425605486611</v>
      </c>
    </row>
    <row r="1320" spans="2:50" x14ac:dyDescent="0.35">
      <c r="B1320" t="s">
        <v>482</v>
      </c>
      <c r="C1320" s="17">
        <v>9.7534789362197505E-2</v>
      </c>
      <c r="D1320" s="17">
        <v>9.6855227676423503E-2</v>
      </c>
      <c r="E1320" s="17">
        <v>9.8543694681278493E-2</v>
      </c>
      <c r="F1320" s="17"/>
      <c r="G1320" s="17">
        <v>7.6112810870022293E-2</v>
      </c>
      <c r="H1320" s="17">
        <v>0.125121016758726</v>
      </c>
      <c r="I1320" s="17">
        <v>0.10671259382953199</v>
      </c>
      <c r="J1320" s="17">
        <v>6.1804907777073502E-2</v>
      </c>
      <c r="K1320" s="17">
        <v>0.109413244293514</v>
      </c>
      <c r="L1320" s="17">
        <v>9.8216839434154005E-2</v>
      </c>
      <c r="M1320" s="17"/>
      <c r="N1320" s="17">
        <v>0.107357843098009</v>
      </c>
      <c r="O1320" s="17">
        <v>0.11763274143485</v>
      </c>
      <c r="P1320" s="17">
        <v>8.79834220711085E-2</v>
      </c>
      <c r="Q1320" s="17">
        <v>7.5692898433824901E-2</v>
      </c>
      <c r="R1320" s="17"/>
      <c r="S1320" s="17">
        <v>0.114501676231233</v>
      </c>
      <c r="T1320" s="17">
        <v>8.0509617666731398E-2</v>
      </c>
      <c r="U1320" s="17">
        <v>8.7157820627645294E-2</v>
      </c>
      <c r="V1320" s="17">
        <v>3.84177876307688E-2</v>
      </c>
      <c r="W1320" s="17">
        <v>0.19372073690735001</v>
      </c>
      <c r="X1320" s="17">
        <v>0.14140888804235099</v>
      </c>
      <c r="Y1320" s="17">
        <v>6.3091802758395002E-2</v>
      </c>
      <c r="Z1320" s="17">
        <v>0.12159436358727201</v>
      </c>
      <c r="AA1320" s="17">
        <v>7.4318953582559896E-2</v>
      </c>
      <c r="AB1320" s="17" t="s">
        <v>74</v>
      </c>
      <c r="AC1320" s="17" t="s">
        <v>74</v>
      </c>
      <c r="AD1320" s="17" t="s">
        <v>74</v>
      </c>
      <c r="AE1320" s="17"/>
      <c r="AF1320" s="17">
        <v>7.6598715450282906E-2</v>
      </c>
      <c r="AG1320" s="17">
        <v>0.109682989891423</v>
      </c>
      <c r="AH1320" s="17">
        <v>0.15148358325884501</v>
      </c>
      <c r="AI1320" s="17"/>
      <c r="AJ1320" s="17">
        <v>9.7479477917306101E-2</v>
      </c>
      <c r="AK1320" s="17">
        <v>0.10311480040445301</v>
      </c>
      <c r="AL1320" s="17">
        <v>0.100568228595988</v>
      </c>
      <c r="AM1320" s="17">
        <v>6.6779232866731902E-2</v>
      </c>
      <c r="AN1320" s="17">
        <v>0.119440474894472</v>
      </c>
      <c r="AO1320" s="17"/>
      <c r="AP1320" s="17">
        <v>0.119196271385345</v>
      </c>
      <c r="AQ1320" s="17">
        <v>9.68118212652119E-2</v>
      </c>
      <c r="AR1320" s="17">
        <v>7.8314253205927095E-2</v>
      </c>
      <c r="AS1320" s="17"/>
      <c r="AT1320" s="17">
        <v>0.104534439581991</v>
      </c>
      <c r="AU1320" s="17">
        <v>8.0703980070963105E-2</v>
      </c>
      <c r="AV1320" s="17"/>
      <c r="AW1320" s="17">
        <v>7.5645539438964099E-2</v>
      </c>
      <c r="AX1320" s="17">
        <v>0.10447490448650899</v>
      </c>
    </row>
    <row r="1321" spans="2:50" x14ac:dyDescent="0.35">
      <c r="B1321" t="s">
        <v>483</v>
      </c>
      <c r="C1321" s="17">
        <v>0.164187911935574</v>
      </c>
      <c r="D1321" s="17">
        <v>0.15100895703627201</v>
      </c>
      <c r="E1321" s="17">
        <v>0.17712905450769401</v>
      </c>
      <c r="F1321" s="17"/>
      <c r="G1321" s="17">
        <v>0.188020184290632</v>
      </c>
      <c r="H1321" s="17">
        <v>0.10270512723709201</v>
      </c>
      <c r="I1321" s="17">
        <v>0.14425933487179399</v>
      </c>
      <c r="J1321" s="17">
        <v>0.19000292679271999</v>
      </c>
      <c r="K1321" s="17">
        <v>0.219205892137497</v>
      </c>
      <c r="L1321" s="17">
        <v>0.156010249517366</v>
      </c>
      <c r="M1321" s="17"/>
      <c r="N1321" s="17">
        <v>0.18510113604876999</v>
      </c>
      <c r="O1321" s="17">
        <v>0.16725178227385601</v>
      </c>
      <c r="P1321" s="17">
        <v>0.109211211840161</v>
      </c>
      <c r="Q1321" s="17">
        <v>0.181097043815689</v>
      </c>
      <c r="R1321" s="17"/>
      <c r="S1321" s="17">
        <v>0.137807442386113</v>
      </c>
      <c r="T1321" s="17">
        <v>0.20070238169822199</v>
      </c>
      <c r="U1321" s="17">
        <v>0.17005041420719799</v>
      </c>
      <c r="V1321" s="17">
        <v>0.167418679004249</v>
      </c>
      <c r="W1321" s="17">
        <v>0.122050024350362</v>
      </c>
      <c r="X1321" s="17">
        <v>0.105676366147609</v>
      </c>
      <c r="Y1321" s="17">
        <v>0.182916966989426</v>
      </c>
      <c r="Z1321" s="17">
        <v>0.18903524575900901</v>
      </c>
      <c r="AA1321" s="17">
        <v>0.194782062075114</v>
      </c>
      <c r="AB1321" s="17" t="s">
        <v>74</v>
      </c>
      <c r="AC1321" s="17" t="s">
        <v>74</v>
      </c>
      <c r="AD1321" s="17" t="s">
        <v>74</v>
      </c>
      <c r="AE1321" s="17"/>
      <c r="AF1321" s="17">
        <v>0.14245261779659199</v>
      </c>
      <c r="AG1321" s="17">
        <v>0.157697431724686</v>
      </c>
      <c r="AH1321" s="17">
        <v>0.209278261040966</v>
      </c>
      <c r="AI1321" s="17"/>
      <c r="AJ1321" s="17">
        <v>0.13975995574330799</v>
      </c>
      <c r="AK1321" s="17">
        <v>0.14497942187538199</v>
      </c>
      <c r="AL1321" s="17">
        <v>0.157285433338996</v>
      </c>
      <c r="AM1321" s="17">
        <v>0.21600469420705801</v>
      </c>
      <c r="AN1321" s="17">
        <v>0.222552286813922</v>
      </c>
      <c r="AO1321" s="17"/>
      <c r="AP1321" s="17">
        <v>0.11058145138787701</v>
      </c>
      <c r="AQ1321" s="17">
        <v>0.144041452501071</v>
      </c>
      <c r="AR1321" s="17">
        <v>0.18545802509715101</v>
      </c>
      <c r="AS1321" s="17"/>
      <c r="AT1321" s="17">
        <v>0.14162762610457499</v>
      </c>
      <c r="AU1321" s="17">
        <v>0.21226823888565899</v>
      </c>
      <c r="AV1321" s="17"/>
      <c r="AW1321" s="17">
        <v>0.14077259003624701</v>
      </c>
      <c r="AX1321" s="17">
        <v>0.17161187713420101</v>
      </c>
    </row>
    <row r="1322" spans="2:50" x14ac:dyDescent="0.35">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row>
    <row r="1323" spans="2:50" x14ac:dyDescent="0.35">
      <c r="B1323" s="6" t="s">
        <v>496</v>
      </c>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c r="AX1323" s="17"/>
    </row>
    <row r="1324" spans="2:50" x14ac:dyDescent="0.35">
      <c r="B1324" s="24" t="s">
        <v>76</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c r="AH1324" s="17"/>
      <c r="AI1324" s="17"/>
      <c r="AJ1324" s="17"/>
      <c r="AK1324" s="17"/>
      <c r="AL1324" s="17"/>
      <c r="AM1324" s="17"/>
      <c r="AN1324" s="17"/>
      <c r="AO1324" s="17"/>
      <c r="AP1324" s="17"/>
      <c r="AQ1324" s="17"/>
      <c r="AR1324" s="17"/>
      <c r="AS1324" s="17"/>
      <c r="AT1324" s="17"/>
      <c r="AU1324" s="17"/>
      <c r="AV1324" s="17"/>
      <c r="AW1324" s="17"/>
      <c r="AX1324" s="17"/>
    </row>
    <row r="1325" spans="2:50" x14ac:dyDescent="0.35">
      <c r="B1325" t="s">
        <v>478</v>
      </c>
      <c r="C1325" s="17">
        <v>6.4601789984383998E-2</v>
      </c>
      <c r="D1325" s="17">
        <v>6.4976148561831898E-2</v>
      </c>
      <c r="E1325" s="17">
        <v>6.2178418605392999E-2</v>
      </c>
      <c r="F1325" s="17"/>
      <c r="G1325" s="17">
        <v>0.12525786067745001</v>
      </c>
      <c r="H1325" s="17">
        <v>7.6364581193661504E-2</v>
      </c>
      <c r="I1325" s="17">
        <v>8.1074688543440104E-2</v>
      </c>
      <c r="J1325" s="17">
        <v>7.8161767891622699E-2</v>
      </c>
      <c r="K1325" s="17">
        <v>2.4253591392660999E-2</v>
      </c>
      <c r="L1325" s="17">
        <v>3.5111497929639697E-2</v>
      </c>
      <c r="M1325" s="17"/>
      <c r="N1325" s="17">
        <v>8.4463851158913805E-2</v>
      </c>
      <c r="O1325" s="17">
        <v>3.8847202832096597E-2</v>
      </c>
      <c r="P1325" s="17">
        <v>5.9445093463297502E-2</v>
      </c>
      <c r="Q1325" s="17">
        <v>7.5207996212807202E-2</v>
      </c>
      <c r="R1325" s="17"/>
      <c r="S1325" s="17">
        <v>0.106740164241047</v>
      </c>
      <c r="T1325" s="17">
        <v>5.9528281260840102E-2</v>
      </c>
      <c r="U1325" s="17">
        <v>7.5565344879812493E-2</v>
      </c>
      <c r="V1325" s="17">
        <v>7.5669678117201794E-2</v>
      </c>
      <c r="W1325" s="17">
        <v>3.5919096122349899E-2</v>
      </c>
      <c r="X1325" s="17">
        <v>3.75735091175744E-2</v>
      </c>
      <c r="Y1325" s="17">
        <v>6.4583547986564294E-2</v>
      </c>
      <c r="Z1325" s="17">
        <v>6.8238217085592301E-2</v>
      </c>
      <c r="AA1325" s="17">
        <v>4.1700309868699E-2</v>
      </c>
      <c r="AB1325" s="17" t="s">
        <v>74</v>
      </c>
      <c r="AC1325" s="17" t="s">
        <v>74</v>
      </c>
      <c r="AD1325" s="17" t="s">
        <v>74</v>
      </c>
      <c r="AE1325" s="17"/>
      <c r="AF1325" s="17">
        <v>3.3207840346034197E-2</v>
      </c>
      <c r="AG1325" s="17">
        <v>8.8462840374126203E-2</v>
      </c>
      <c r="AH1325" s="17">
        <v>5.1891854488742797E-2</v>
      </c>
      <c r="AI1325" s="17"/>
      <c r="AJ1325" s="17">
        <v>3.2962351547935698E-2</v>
      </c>
      <c r="AK1325" s="17">
        <v>0.135141279494848</v>
      </c>
      <c r="AL1325" s="17">
        <v>2.07907374620417E-2</v>
      </c>
      <c r="AM1325" s="17">
        <v>0</v>
      </c>
      <c r="AN1325" s="17">
        <v>3.2844617316234698E-2</v>
      </c>
      <c r="AO1325" s="17"/>
      <c r="AP1325" s="17">
        <v>3.0176130637231301E-2</v>
      </c>
      <c r="AQ1325" s="17">
        <v>9.7304978847068499E-2</v>
      </c>
      <c r="AR1325" s="17">
        <v>1.1068302391350499E-2</v>
      </c>
      <c r="AS1325" s="17"/>
      <c r="AT1325" s="17">
        <v>6.0447482617735797E-2</v>
      </c>
      <c r="AU1325" s="17">
        <v>7.3629884428703496E-2</v>
      </c>
      <c r="AV1325" s="17"/>
      <c r="AW1325" s="17">
        <v>7.3907835521574303E-2</v>
      </c>
      <c r="AX1325" s="17">
        <v>6.1651253643180498E-2</v>
      </c>
    </row>
    <row r="1326" spans="2:50" x14ac:dyDescent="0.35">
      <c r="B1326" t="s">
        <v>479</v>
      </c>
      <c r="C1326" s="17">
        <v>0.222956134959609</v>
      </c>
      <c r="D1326" s="17">
        <v>0.209342675301843</v>
      </c>
      <c r="E1326" s="17">
        <v>0.23501468205530099</v>
      </c>
      <c r="F1326" s="17"/>
      <c r="G1326" s="17">
        <v>0.27689509922302002</v>
      </c>
      <c r="H1326" s="17">
        <v>0.230146812479228</v>
      </c>
      <c r="I1326" s="17">
        <v>0.188161489985613</v>
      </c>
      <c r="J1326" s="17">
        <v>0.27019799355576801</v>
      </c>
      <c r="K1326" s="17">
        <v>0.205863064310227</v>
      </c>
      <c r="L1326" s="17">
        <v>0.19570216846743199</v>
      </c>
      <c r="M1326" s="17"/>
      <c r="N1326" s="17">
        <v>0.27612523472251699</v>
      </c>
      <c r="O1326" s="17">
        <v>0.22588650701177701</v>
      </c>
      <c r="P1326" s="17">
        <v>0.195018365728268</v>
      </c>
      <c r="Q1326" s="17">
        <v>0.18989844552961399</v>
      </c>
      <c r="R1326" s="17"/>
      <c r="S1326" s="17">
        <v>0.20763503718462001</v>
      </c>
      <c r="T1326" s="17">
        <v>0.24901844470545301</v>
      </c>
      <c r="U1326" s="17">
        <v>0.231674575234703</v>
      </c>
      <c r="V1326" s="17">
        <v>0.205209575646637</v>
      </c>
      <c r="W1326" s="17">
        <v>0.20129850876286901</v>
      </c>
      <c r="X1326" s="17">
        <v>0.203363023441757</v>
      </c>
      <c r="Y1326" s="17">
        <v>0.221948343159519</v>
      </c>
      <c r="Z1326" s="17">
        <v>0.16840575346845399</v>
      </c>
      <c r="AA1326" s="17">
        <v>0.26837634323486598</v>
      </c>
      <c r="AB1326" s="17" t="s">
        <v>74</v>
      </c>
      <c r="AC1326" s="17" t="s">
        <v>74</v>
      </c>
      <c r="AD1326" s="17" t="s">
        <v>74</v>
      </c>
      <c r="AE1326" s="17"/>
      <c r="AF1326" s="17">
        <v>0.21252960160711601</v>
      </c>
      <c r="AG1326" s="17">
        <v>0.24922519899794299</v>
      </c>
      <c r="AH1326" s="17">
        <v>0.16447575116088101</v>
      </c>
      <c r="AI1326" s="17"/>
      <c r="AJ1326" s="17">
        <v>0.200390644603781</v>
      </c>
      <c r="AK1326" s="17">
        <v>0.26616920784328402</v>
      </c>
      <c r="AL1326" s="17">
        <v>0.30958059259458298</v>
      </c>
      <c r="AM1326" s="17">
        <v>0.25682585884505998</v>
      </c>
      <c r="AN1326" s="17">
        <v>0.199172550626561</v>
      </c>
      <c r="AO1326" s="17"/>
      <c r="AP1326" s="17">
        <v>0.193339197151745</v>
      </c>
      <c r="AQ1326" s="17">
        <v>0.25865427901252802</v>
      </c>
      <c r="AR1326" s="17">
        <v>0.223172303637305</v>
      </c>
      <c r="AS1326" s="17"/>
      <c r="AT1326" s="17">
        <v>0.23105309492193299</v>
      </c>
      <c r="AU1326" s="17">
        <v>0.207130888865587</v>
      </c>
      <c r="AV1326" s="17"/>
      <c r="AW1326" s="17">
        <v>0.23592198388051999</v>
      </c>
      <c r="AX1326" s="17">
        <v>0.218845236481537</v>
      </c>
    </row>
    <row r="1327" spans="2:50" x14ac:dyDescent="0.35">
      <c r="B1327" t="s">
        <v>480</v>
      </c>
      <c r="C1327" s="17">
        <v>0.42823705371098902</v>
      </c>
      <c r="D1327" s="17">
        <v>0.46349801373007399</v>
      </c>
      <c r="E1327" s="17">
        <v>0.396939625510145</v>
      </c>
      <c r="F1327" s="17"/>
      <c r="G1327" s="17">
        <v>0.332767589901942</v>
      </c>
      <c r="H1327" s="17">
        <v>0.38460065694142198</v>
      </c>
      <c r="I1327" s="17">
        <v>0.46146372677659198</v>
      </c>
      <c r="J1327" s="17">
        <v>0.40784324028226998</v>
      </c>
      <c r="K1327" s="17">
        <v>0.457384312812329</v>
      </c>
      <c r="L1327" s="17">
        <v>0.47416970735604702</v>
      </c>
      <c r="M1327" s="17"/>
      <c r="N1327" s="17">
        <v>0.34347817953769999</v>
      </c>
      <c r="O1327" s="17">
        <v>0.43432584661336399</v>
      </c>
      <c r="P1327" s="17">
        <v>0.52826758825248199</v>
      </c>
      <c r="Q1327" s="17">
        <v>0.430453097286007</v>
      </c>
      <c r="R1327" s="17"/>
      <c r="S1327" s="17">
        <v>0.45351634475052299</v>
      </c>
      <c r="T1327" s="17">
        <v>0.38451168407806202</v>
      </c>
      <c r="U1327" s="17">
        <v>0.405897316489091</v>
      </c>
      <c r="V1327" s="17">
        <v>0.433928396164382</v>
      </c>
      <c r="W1327" s="17">
        <v>0.38773623977120703</v>
      </c>
      <c r="X1327" s="17">
        <v>0.52756943167748305</v>
      </c>
      <c r="Y1327" s="17">
        <v>0.47803970422530101</v>
      </c>
      <c r="Z1327" s="17">
        <v>0.401194400256216</v>
      </c>
      <c r="AA1327" s="17">
        <v>0.38432081404148499</v>
      </c>
      <c r="AB1327" s="17" t="s">
        <v>74</v>
      </c>
      <c r="AC1327" s="17" t="s">
        <v>74</v>
      </c>
      <c r="AD1327" s="17" t="s">
        <v>74</v>
      </c>
      <c r="AE1327" s="17"/>
      <c r="AF1327" s="17">
        <v>0.47689187533277</v>
      </c>
      <c r="AG1327" s="17">
        <v>0.38787025941870401</v>
      </c>
      <c r="AH1327" s="17">
        <v>0.45876622649700199</v>
      </c>
      <c r="AI1327" s="17"/>
      <c r="AJ1327" s="17">
        <v>0.46937911241564001</v>
      </c>
      <c r="AK1327" s="17">
        <v>0.32411403297569902</v>
      </c>
      <c r="AL1327" s="17">
        <v>0.47441872774111299</v>
      </c>
      <c r="AM1327" s="17">
        <v>0.46039021408115</v>
      </c>
      <c r="AN1327" s="17">
        <v>0.47447819673304897</v>
      </c>
      <c r="AO1327" s="17"/>
      <c r="AP1327" s="17">
        <v>0.49274495244591798</v>
      </c>
      <c r="AQ1327" s="17">
        <v>0.368974736194839</v>
      </c>
      <c r="AR1327" s="17">
        <v>0.48478434308017399</v>
      </c>
      <c r="AS1327" s="17"/>
      <c r="AT1327" s="17">
        <v>0.44157275107053101</v>
      </c>
      <c r="AU1327" s="17">
        <v>0.402482665232266</v>
      </c>
      <c r="AV1327" s="17"/>
      <c r="AW1327" s="17">
        <v>0.41638202900492299</v>
      </c>
      <c r="AX1327" s="17">
        <v>0.43199575885393399</v>
      </c>
    </row>
    <row r="1328" spans="2:50" x14ac:dyDescent="0.35">
      <c r="B1328" t="s">
        <v>481</v>
      </c>
      <c r="C1328" s="17">
        <v>9.4687709604990095E-2</v>
      </c>
      <c r="D1328" s="17">
        <v>9.7508305200180195E-2</v>
      </c>
      <c r="E1328" s="17">
        <v>9.2415941433736007E-2</v>
      </c>
      <c r="F1328" s="17"/>
      <c r="G1328" s="17">
        <v>7.0304791523088203E-2</v>
      </c>
      <c r="H1328" s="17">
        <v>0.133346698469754</v>
      </c>
      <c r="I1328" s="17">
        <v>0.12897229312723199</v>
      </c>
      <c r="J1328" s="17">
        <v>4.7637522164727199E-2</v>
      </c>
      <c r="K1328" s="17">
        <v>9.7227861682708805E-2</v>
      </c>
      <c r="L1328" s="17">
        <v>8.5543606317179804E-2</v>
      </c>
      <c r="M1328" s="17"/>
      <c r="N1328" s="17">
        <v>9.4914096654897195E-2</v>
      </c>
      <c r="O1328" s="17">
        <v>0.116917757700462</v>
      </c>
      <c r="P1328" s="17">
        <v>8.4838833806132996E-2</v>
      </c>
      <c r="Q1328" s="17">
        <v>8.1184817688003105E-2</v>
      </c>
      <c r="R1328" s="17"/>
      <c r="S1328" s="17">
        <v>7.7460935394605801E-2</v>
      </c>
      <c r="T1328" s="17">
        <v>5.7326337179308601E-2</v>
      </c>
      <c r="U1328" s="17">
        <v>7.8785650009758498E-2</v>
      </c>
      <c r="V1328" s="17">
        <v>0.126143616298039</v>
      </c>
      <c r="W1328" s="17">
        <v>0.15526907607750801</v>
      </c>
      <c r="X1328" s="17">
        <v>0.14138470336160999</v>
      </c>
      <c r="Y1328" s="17">
        <v>5.7933133709800501E-2</v>
      </c>
      <c r="Z1328" s="17">
        <v>0.12888591299952601</v>
      </c>
      <c r="AA1328" s="17">
        <v>8.5060696212146805E-2</v>
      </c>
      <c r="AB1328" s="17" t="s">
        <v>74</v>
      </c>
      <c r="AC1328" s="17" t="s">
        <v>74</v>
      </c>
      <c r="AD1328" s="17" t="s">
        <v>74</v>
      </c>
      <c r="AE1328" s="17"/>
      <c r="AF1328" s="17">
        <v>0.10171096260648201</v>
      </c>
      <c r="AG1328" s="17">
        <v>9.2860185459969394E-2</v>
      </c>
      <c r="AH1328" s="17">
        <v>9.0344880156444193E-2</v>
      </c>
      <c r="AI1328" s="17"/>
      <c r="AJ1328" s="17">
        <v>0.119419136243245</v>
      </c>
      <c r="AK1328" s="17">
        <v>8.7649351963216202E-2</v>
      </c>
      <c r="AL1328" s="17">
        <v>5.9885220865272502E-2</v>
      </c>
      <c r="AM1328" s="17">
        <v>6.6779232866731902E-2</v>
      </c>
      <c r="AN1328" s="17">
        <v>6.7354118763950394E-2</v>
      </c>
      <c r="AO1328" s="17"/>
      <c r="AP1328" s="17">
        <v>0.127816717399902</v>
      </c>
      <c r="AQ1328" s="17">
        <v>9.9190822318923996E-2</v>
      </c>
      <c r="AR1328" s="17">
        <v>0.10956455788587301</v>
      </c>
      <c r="AS1328" s="17"/>
      <c r="AT1328" s="17">
        <v>9.8075318386359703E-2</v>
      </c>
      <c r="AU1328" s="17">
        <v>8.5664454760425196E-2</v>
      </c>
      <c r="AV1328" s="17"/>
      <c r="AW1328" s="17">
        <v>0.123980478907042</v>
      </c>
      <c r="AX1328" s="17">
        <v>8.54002652211443E-2</v>
      </c>
    </row>
    <row r="1329" spans="2:50" x14ac:dyDescent="0.35">
      <c r="B1329" t="s">
        <v>482</v>
      </c>
      <c r="C1329" s="17">
        <v>2.0787802652833001E-2</v>
      </c>
      <c r="D1329" s="17">
        <v>1.6837180666914999E-2</v>
      </c>
      <c r="E1329" s="17">
        <v>2.4558096673207502E-2</v>
      </c>
      <c r="F1329" s="17"/>
      <c r="G1329" s="17">
        <v>1.8779161371562499E-2</v>
      </c>
      <c r="H1329" s="17">
        <v>3.8570775440470703E-2</v>
      </c>
      <c r="I1329" s="17">
        <v>9.6150186867660897E-3</v>
      </c>
      <c r="J1329" s="17">
        <v>1.98749514066646E-2</v>
      </c>
      <c r="K1329" s="17">
        <v>1.12289300171667E-2</v>
      </c>
      <c r="L1329" s="17">
        <v>2.3801562863046698E-2</v>
      </c>
      <c r="M1329" s="17"/>
      <c r="N1329" s="17">
        <v>1.50218173158485E-2</v>
      </c>
      <c r="O1329" s="17">
        <v>1.95604531473666E-2</v>
      </c>
      <c r="P1329" s="17">
        <v>3.45745098555073E-2</v>
      </c>
      <c r="Q1329" s="17">
        <v>1.6416458856868599E-2</v>
      </c>
      <c r="R1329" s="17"/>
      <c r="S1329" s="17">
        <v>2.96468611798569E-2</v>
      </c>
      <c r="T1329" s="17">
        <v>2.0247456215533199E-2</v>
      </c>
      <c r="U1329" s="17">
        <v>0</v>
      </c>
      <c r="V1329" s="17">
        <v>1.6349733224063499E-2</v>
      </c>
      <c r="W1329" s="17">
        <v>5.8147563952221301E-2</v>
      </c>
      <c r="X1329" s="17">
        <v>0</v>
      </c>
      <c r="Y1329" s="17">
        <v>7.09883258618744E-3</v>
      </c>
      <c r="Z1329" s="17">
        <v>4.3803610262734598E-2</v>
      </c>
      <c r="AA1329" s="17">
        <v>2.4610726682752299E-2</v>
      </c>
      <c r="AB1329" s="17" t="s">
        <v>74</v>
      </c>
      <c r="AC1329" s="17" t="s">
        <v>74</v>
      </c>
      <c r="AD1329" s="17" t="s">
        <v>74</v>
      </c>
      <c r="AE1329" s="17"/>
      <c r="AF1329" s="17">
        <v>1.8387075504479201E-2</v>
      </c>
      <c r="AG1329" s="17">
        <v>1.8461507975817599E-2</v>
      </c>
      <c r="AH1329" s="17">
        <v>3.9689994858628702E-2</v>
      </c>
      <c r="AI1329" s="17"/>
      <c r="AJ1329" s="17">
        <v>2.7158285518834702E-2</v>
      </c>
      <c r="AK1329" s="17">
        <v>1.8579737128224999E-2</v>
      </c>
      <c r="AL1329" s="17">
        <v>1.1830217832967701E-2</v>
      </c>
      <c r="AM1329" s="17">
        <v>0</v>
      </c>
      <c r="AN1329" s="17">
        <v>2.1490533106193501E-2</v>
      </c>
      <c r="AO1329" s="17"/>
      <c r="AP1329" s="17">
        <v>2.3034626880179401E-2</v>
      </c>
      <c r="AQ1329" s="17">
        <v>2.3656874288594299E-2</v>
      </c>
      <c r="AR1329" s="17">
        <v>1.17373707876123E-2</v>
      </c>
      <c r="AS1329" s="17"/>
      <c r="AT1329" s="17">
        <v>2.2992874973641698E-2</v>
      </c>
      <c r="AU1329" s="17">
        <v>1.36084381259962E-2</v>
      </c>
      <c r="AV1329" s="17"/>
      <c r="AW1329" s="17">
        <v>1.39884679554938E-2</v>
      </c>
      <c r="AX1329" s="17">
        <v>2.2943571614023901E-2</v>
      </c>
    </row>
    <row r="1330" spans="2:50" x14ac:dyDescent="0.35">
      <c r="B1330" t="s">
        <v>483</v>
      </c>
      <c r="C1330" s="17">
        <v>0.168729509087195</v>
      </c>
      <c r="D1330" s="17">
        <v>0.147837676539156</v>
      </c>
      <c r="E1330" s="17">
        <v>0.188893235722218</v>
      </c>
      <c r="F1330" s="17"/>
      <c r="G1330" s="17">
        <v>0.17599549730293701</v>
      </c>
      <c r="H1330" s="17">
        <v>0.13697047547546401</v>
      </c>
      <c r="I1330" s="17">
        <v>0.13071278288035701</v>
      </c>
      <c r="J1330" s="17">
        <v>0.17628452469894801</v>
      </c>
      <c r="K1330" s="17">
        <v>0.20404223978490801</v>
      </c>
      <c r="L1330" s="17">
        <v>0.185671457066654</v>
      </c>
      <c r="M1330" s="17"/>
      <c r="N1330" s="17">
        <v>0.18599682061012299</v>
      </c>
      <c r="O1330" s="17">
        <v>0.16446223269493401</v>
      </c>
      <c r="P1330" s="17">
        <v>9.7855608894312399E-2</v>
      </c>
      <c r="Q1330" s="17">
        <v>0.20683918442669999</v>
      </c>
      <c r="R1330" s="17"/>
      <c r="S1330" s="17">
        <v>0.125000657249348</v>
      </c>
      <c r="T1330" s="17">
        <v>0.229367796560802</v>
      </c>
      <c r="U1330" s="17">
        <v>0.20807711338663601</v>
      </c>
      <c r="V1330" s="17">
        <v>0.14269900054967699</v>
      </c>
      <c r="W1330" s="17">
        <v>0.16162951531384501</v>
      </c>
      <c r="X1330" s="17">
        <v>9.0109332401575704E-2</v>
      </c>
      <c r="Y1330" s="17">
        <v>0.17039643833262799</v>
      </c>
      <c r="Z1330" s="17">
        <v>0.18947210592747701</v>
      </c>
      <c r="AA1330" s="17">
        <v>0.19593110996005</v>
      </c>
      <c r="AB1330" s="17" t="s">
        <v>74</v>
      </c>
      <c r="AC1330" s="17" t="s">
        <v>74</v>
      </c>
      <c r="AD1330" s="17" t="s">
        <v>74</v>
      </c>
      <c r="AE1330" s="17"/>
      <c r="AF1330" s="17">
        <v>0.15727264460311799</v>
      </c>
      <c r="AG1330" s="17">
        <v>0.16312000777343999</v>
      </c>
      <c r="AH1330" s="17">
        <v>0.194831292838301</v>
      </c>
      <c r="AI1330" s="17"/>
      <c r="AJ1330" s="17">
        <v>0.15069046967056399</v>
      </c>
      <c r="AK1330" s="17">
        <v>0.168346390594727</v>
      </c>
      <c r="AL1330" s="17">
        <v>0.123494503504022</v>
      </c>
      <c r="AM1330" s="17">
        <v>0.21600469420705801</v>
      </c>
      <c r="AN1330" s="17">
        <v>0.20465998345401101</v>
      </c>
      <c r="AO1330" s="17"/>
      <c r="AP1330" s="17">
        <v>0.132888375485024</v>
      </c>
      <c r="AQ1330" s="17">
        <v>0.152218309338047</v>
      </c>
      <c r="AR1330" s="17">
        <v>0.15967312221768601</v>
      </c>
      <c r="AS1330" s="17"/>
      <c r="AT1330" s="17">
        <v>0.14585847802979901</v>
      </c>
      <c r="AU1330" s="17">
        <v>0.21748366858702201</v>
      </c>
      <c r="AV1330" s="17"/>
      <c r="AW1330" s="17">
        <v>0.13581920473044701</v>
      </c>
      <c r="AX1330" s="17">
        <v>0.17916391418618</v>
      </c>
    </row>
    <row r="1331" spans="2:50" x14ac:dyDescent="0.35">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row>
    <row r="1332" spans="2:50" x14ac:dyDescent="0.35">
      <c r="B1332" s="6" t="s">
        <v>497</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row>
    <row r="1333" spans="2:50" x14ac:dyDescent="0.35">
      <c r="B1333" s="24" t="s">
        <v>76</v>
      </c>
      <c r="C1333" s="17"/>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c r="AD1333" s="17"/>
      <c r="AE1333" s="17"/>
      <c r="AF1333" s="17"/>
      <c r="AG1333" s="17"/>
      <c r="AH1333" s="17"/>
      <c r="AI1333" s="17"/>
      <c r="AJ1333" s="17"/>
      <c r="AK1333" s="17"/>
      <c r="AL1333" s="17"/>
      <c r="AM1333" s="17"/>
      <c r="AN1333" s="17"/>
      <c r="AO1333" s="17"/>
      <c r="AP1333" s="17"/>
      <c r="AQ1333" s="17"/>
      <c r="AR1333" s="17"/>
      <c r="AS1333" s="17"/>
      <c r="AT1333" s="17"/>
      <c r="AU1333" s="17"/>
      <c r="AV1333" s="17"/>
      <c r="AW1333" s="17"/>
      <c r="AX1333" s="17"/>
    </row>
    <row r="1334" spans="2:50" x14ac:dyDescent="0.35">
      <c r="B1334" t="s">
        <v>478</v>
      </c>
      <c r="C1334" s="17">
        <v>2.9330830910483802E-2</v>
      </c>
      <c r="D1334" s="17">
        <v>3.55817752419633E-2</v>
      </c>
      <c r="E1334" s="17">
        <v>2.3603857649088601E-2</v>
      </c>
      <c r="F1334" s="17"/>
      <c r="G1334" s="17">
        <v>7.7692090924573506E-2</v>
      </c>
      <c r="H1334" s="17">
        <v>6.5072392038985197E-2</v>
      </c>
      <c r="I1334" s="17">
        <v>3.3470830330576601E-2</v>
      </c>
      <c r="J1334" s="17">
        <v>1.6953781139151001E-2</v>
      </c>
      <c r="K1334" s="17">
        <v>5.4341427451318697E-3</v>
      </c>
      <c r="L1334" s="17">
        <v>3.9890092543682504E-3</v>
      </c>
      <c r="M1334" s="17"/>
      <c r="N1334" s="17">
        <v>4.5175353043285897E-2</v>
      </c>
      <c r="O1334" s="17">
        <v>1.9556041262458801E-2</v>
      </c>
      <c r="P1334" s="17">
        <v>2.3160023218049702E-2</v>
      </c>
      <c r="Q1334" s="17">
        <v>2.81764483426446E-2</v>
      </c>
      <c r="R1334" s="17"/>
      <c r="S1334" s="17">
        <v>6.5829179614675604E-2</v>
      </c>
      <c r="T1334" s="17">
        <v>3.7428701913837202E-3</v>
      </c>
      <c r="U1334" s="17">
        <v>1.6101227323906599E-2</v>
      </c>
      <c r="V1334" s="17">
        <v>7.3388625074951898E-3</v>
      </c>
      <c r="W1334" s="17">
        <v>3.1579710691893297E-2</v>
      </c>
      <c r="X1334" s="17">
        <v>3.2964425031140297E-2</v>
      </c>
      <c r="Y1334" s="17">
        <v>2.7958816177317401E-2</v>
      </c>
      <c r="Z1334" s="17">
        <v>2.3398557035525399E-2</v>
      </c>
      <c r="AA1334" s="17">
        <v>4.5210079156689703E-2</v>
      </c>
      <c r="AB1334" s="17" t="s">
        <v>74</v>
      </c>
      <c r="AC1334" s="17" t="s">
        <v>74</v>
      </c>
      <c r="AD1334" s="17" t="s">
        <v>74</v>
      </c>
      <c r="AE1334" s="17"/>
      <c r="AF1334" s="17">
        <v>1.23464332749049E-2</v>
      </c>
      <c r="AG1334" s="17">
        <v>4.9001942398880102E-2</v>
      </c>
      <c r="AH1334" s="17">
        <v>6.6490038013750597E-3</v>
      </c>
      <c r="AI1334" s="17"/>
      <c r="AJ1334" s="17">
        <v>1.7831149988786699E-2</v>
      </c>
      <c r="AK1334" s="17">
        <v>5.4638534219613302E-2</v>
      </c>
      <c r="AL1334" s="17">
        <v>3.7197523697034197E-2</v>
      </c>
      <c r="AM1334" s="17">
        <v>0</v>
      </c>
      <c r="AN1334" s="17">
        <v>5.8613027544675402E-3</v>
      </c>
      <c r="AO1334" s="17"/>
      <c r="AP1334" s="17">
        <v>3.0467854150313001E-2</v>
      </c>
      <c r="AQ1334" s="17">
        <v>5.0595090928170598E-2</v>
      </c>
      <c r="AR1334" s="17">
        <v>1.6703379408359101E-2</v>
      </c>
      <c r="AS1334" s="17"/>
      <c r="AT1334" s="17">
        <v>2.91998571623437E-2</v>
      </c>
      <c r="AU1334" s="17">
        <v>2.97540160146103E-2</v>
      </c>
      <c r="AV1334" s="17"/>
      <c r="AW1334" s="17">
        <v>2.2411194854581901E-2</v>
      </c>
      <c r="AX1334" s="17">
        <v>3.15247421232807E-2</v>
      </c>
    </row>
    <row r="1335" spans="2:50" x14ac:dyDescent="0.35">
      <c r="B1335" t="s">
        <v>479</v>
      </c>
      <c r="C1335" s="17">
        <v>8.5766255697841604E-2</v>
      </c>
      <c r="D1335" s="17">
        <v>9.7911525745559502E-2</v>
      </c>
      <c r="E1335" s="17">
        <v>7.3235514478127706E-2</v>
      </c>
      <c r="F1335" s="17"/>
      <c r="G1335" s="17">
        <v>0.16514210203599899</v>
      </c>
      <c r="H1335" s="17">
        <v>0.12882260774006099</v>
      </c>
      <c r="I1335" s="17">
        <v>8.6859155524069503E-2</v>
      </c>
      <c r="J1335" s="17">
        <v>7.7593664879054697E-2</v>
      </c>
      <c r="K1335" s="17">
        <v>5.5031029090149897E-2</v>
      </c>
      <c r="L1335" s="17">
        <v>4.4989994476126102E-2</v>
      </c>
      <c r="M1335" s="17"/>
      <c r="N1335" s="17">
        <v>0.10304069954169399</v>
      </c>
      <c r="O1335" s="17">
        <v>7.8747181110417494E-2</v>
      </c>
      <c r="P1335" s="17">
        <v>7.2764766574621303E-2</v>
      </c>
      <c r="Q1335" s="17">
        <v>8.6882255892123103E-2</v>
      </c>
      <c r="R1335" s="17"/>
      <c r="S1335" s="17">
        <v>5.8582065997158303E-2</v>
      </c>
      <c r="T1335" s="17">
        <v>0.107467116725716</v>
      </c>
      <c r="U1335" s="17">
        <v>8.7641209763909003E-2</v>
      </c>
      <c r="V1335" s="17">
        <v>6.3540154911694E-2</v>
      </c>
      <c r="W1335" s="17">
        <v>8.3957664608730706E-2</v>
      </c>
      <c r="X1335" s="17">
        <v>0.11003110362313601</v>
      </c>
      <c r="Y1335" s="17">
        <v>0.113020843610524</v>
      </c>
      <c r="Z1335" s="17">
        <v>9.1068029010457602E-2</v>
      </c>
      <c r="AA1335" s="17">
        <v>6.7756888456564898E-2</v>
      </c>
      <c r="AB1335" s="17" t="s">
        <v>74</v>
      </c>
      <c r="AC1335" s="17" t="s">
        <v>74</v>
      </c>
      <c r="AD1335" s="17" t="s">
        <v>74</v>
      </c>
      <c r="AE1335" s="17"/>
      <c r="AF1335" s="17">
        <v>9.8205738525789399E-2</v>
      </c>
      <c r="AG1335" s="17">
        <v>7.1244503084208405E-2</v>
      </c>
      <c r="AH1335" s="17">
        <v>6.9511021144802704E-2</v>
      </c>
      <c r="AI1335" s="17"/>
      <c r="AJ1335" s="17">
        <v>9.6873806921001795E-2</v>
      </c>
      <c r="AK1335" s="17">
        <v>7.5363703316184902E-2</v>
      </c>
      <c r="AL1335" s="17">
        <v>5.9156389697950798E-2</v>
      </c>
      <c r="AM1335" s="17">
        <v>0</v>
      </c>
      <c r="AN1335" s="17">
        <v>7.7777944300048807E-2</v>
      </c>
      <c r="AO1335" s="17"/>
      <c r="AP1335" s="17">
        <v>0.11364093906580799</v>
      </c>
      <c r="AQ1335" s="17">
        <v>7.9643819044017794E-2</v>
      </c>
      <c r="AR1335" s="17">
        <v>8.9340151055544895E-2</v>
      </c>
      <c r="AS1335" s="17"/>
      <c r="AT1335" s="17">
        <v>8.2233566140019698E-2</v>
      </c>
      <c r="AU1335" s="17">
        <v>9.3599965956544504E-2</v>
      </c>
      <c r="AV1335" s="17"/>
      <c r="AW1335" s="17">
        <v>8.3780753854126699E-2</v>
      </c>
      <c r="AX1335" s="17">
        <v>8.6395770707412001E-2</v>
      </c>
    </row>
    <row r="1336" spans="2:50" x14ac:dyDescent="0.35">
      <c r="B1336" t="s">
        <v>480</v>
      </c>
      <c r="C1336" s="17">
        <v>0.48059668501984998</v>
      </c>
      <c r="D1336" s="17">
        <v>0.460747977897419</v>
      </c>
      <c r="E1336" s="17">
        <v>0.49866063715389197</v>
      </c>
      <c r="F1336" s="17"/>
      <c r="G1336" s="17">
        <v>0.37821279128117102</v>
      </c>
      <c r="H1336" s="17">
        <v>0.37809339626431299</v>
      </c>
      <c r="I1336" s="17">
        <v>0.48038041767261802</v>
      </c>
      <c r="J1336" s="17">
        <v>0.49000706719367398</v>
      </c>
      <c r="K1336" s="17">
        <v>0.54179112171034605</v>
      </c>
      <c r="L1336" s="17">
        <v>0.55255853007321798</v>
      </c>
      <c r="M1336" s="17"/>
      <c r="N1336" s="17">
        <v>0.41389555962552299</v>
      </c>
      <c r="O1336" s="17">
        <v>0.45916330418728202</v>
      </c>
      <c r="P1336" s="17">
        <v>0.60049315891855104</v>
      </c>
      <c r="Q1336" s="17">
        <v>0.471447348878064</v>
      </c>
      <c r="R1336" s="17"/>
      <c r="S1336" s="17">
        <v>0.438059913298602</v>
      </c>
      <c r="T1336" s="17">
        <v>0.44111799529680301</v>
      </c>
      <c r="U1336" s="17">
        <v>0.54369163198283699</v>
      </c>
      <c r="V1336" s="17">
        <v>0.57062004668212296</v>
      </c>
      <c r="W1336" s="17">
        <v>0.374553370696383</v>
      </c>
      <c r="X1336" s="17">
        <v>0.51311399631458898</v>
      </c>
      <c r="Y1336" s="17">
        <v>0.487875567817939</v>
      </c>
      <c r="Z1336" s="17">
        <v>0.53781409379422296</v>
      </c>
      <c r="AA1336" s="17">
        <v>0.472645193858864</v>
      </c>
      <c r="AB1336" s="17" t="s">
        <v>74</v>
      </c>
      <c r="AC1336" s="17" t="s">
        <v>74</v>
      </c>
      <c r="AD1336" s="17" t="s">
        <v>74</v>
      </c>
      <c r="AE1336" s="17"/>
      <c r="AF1336" s="17">
        <v>0.53249818429978801</v>
      </c>
      <c r="AG1336" s="17">
        <v>0.45446297960417098</v>
      </c>
      <c r="AH1336" s="17">
        <v>0.47347519639259</v>
      </c>
      <c r="AI1336" s="17"/>
      <c r="AJ1336" s="17">
        <v>0.51442848086900494</v>
      </c>
      <c r="AK1336" s="17">
        <v>0.456544522978653</v>
      </c>
      <c r="AL1336" s="17">
        <v>0.480632832703905</v>
      </c>
      <c r="AM1336" s="17">
        <v>0.48382366054028902</v>
      </c>
      <c r="AN1336" s="17">
        <v>0.465020034328474</v>
      </c>
      <c r="AO1336" s="17"/>
      <c r="AP1336" s="17">
        <v>0.52092373020089799</v>
      </c>
      <c r="AQ1336" s="17">
        <v>0.46401242580532498</v>
      </c>
      <c r="AR1336" s="17">
        <v>0.454999623501052</v>
      </c>
      <c r="AS1336" s="17"/>
      <c r="AT1336" s="17">
        <v>0.51125265675459697</v>
      </c>
      <c r="AU1336" s="17">
        <v>0.41883512797106198</v>
      </c>
      <c r="AV1336" s="17"/>
      <c r="AW1336" s="17">
        <v>0.47471251932981301</v>
      </c>
      <c r="AX1336" s="17">
        <v>0.482462294277481</v>
      </c>
    </row>
    <row r="1337" spans="2:50" x14ac:dyDescent="0.35">
      <c r="B1337" t="s">
        <v>481</v>
      </c>
      <c r="C1337" s="17">
        <v>0.21048838193550001</v>
      </c>
      <c r="D1337" s="17">
        <v>0.22894672048421499</v>
      </c>
      <c r="E1337" s="17">
        <v>0.194052381603041</v>
      </c>
      <c r="F1337" s="17"/>
      <c r="G1337" s="17">
        <v>0.15256058784391599</v>
      </c>
      <c r="H1337" s="17">
        <v>0.258739696462083</v>
      </c>
      <c r="I1337" s="17">
        <v>0.20530501267450599</v>
      </c>
      <c r="J1337" s="17">
        <v>0.22120362819167499</v>
      </c>
      <c r="K1337" s="17">
        <v>0.21593338905488099</v>
      </c>
      <c r="L1337" s="17">
        <v>0.19364468262052401</v>
      </c>
      <c r="M1337" s="17"/>
      <c r="N1337" s="17">
        <v>0.23136533566287401</v>
      </c>
      <c r="O1337" s="17">
        <v>0.25070854790307401</v>
      </c>
      <c r="P1337" s="17">
        <v>0.159183152229666</v>
      </c>
      <c r="Q1337" s="17">
        <v>0.19388045786066099</v>
      </c>
      <c r="R1337" s="17"/>
      <c r="S1337" s="17">
        <v>0.24475616592262101</v>
      </c>
      <c r="T1337" s="17">
        <v>0.20778516402678801</v>
      </c>
      <c r="U1337" s="17">
        <v>0.16796359837508201</v>
      </c>
      <c r="V1337" s="17">
        <v>0.16908228310954301</v>
      </c>
      <c r="W1337" s="17">
        <v>0.30229474117296501</v>
      </c>
      <c r="X1337" s="17">
        <v>0.25235402092514603</v>
      </c>
      <c r="Y1337" s="17">
        <v>0.20951045593291101</v>
      </c>
      <c r="Z1337" s="17">
        <v>0.14029959650328699</v>
      </c>
      <c r="AA1337" s="17">
        <v>0.17325985728047999</v>
      </c>
      <c r="AB1337" s="17" t="s">
        <v>74</v>
      </c>
      <c r="AC1337" s="17" t="s">
        <v>74</v>
      </c>
      <c r="AD1337" s="17" t="s">
        <v>74</v>
      </c>
      <c r="AE1337" s="17"/>
      <c r="AF1337" s="17">
        <v>0.167396414941964</v>
      </c>
      <c r="AG1337" s="17">
        <v>0.25482818399511498</v>
      </c>
      <c r="AH1337" s="17">
        <v>0.210261058044516</v>
      </c>
      <c r="AI1337" s="17"/>
      <c r="AJ1337" s="17">
        <v>0.20177436855752601</v>
      </c>
      <c r="AK1337" s="17">
        <v>0.21449798116157301</v>
      </c>
      <c r="AL1337" s="17">
        <v>0.25823562403428901</v>
      </c>
      <c r="AM1337" s="17">
        <v>0.22126172478701001</v>
      </c>
      <c r="AN1337" s="17">
        <v>0.214996204254738</v>
      </c>
      <c r="AO1337" s="17"/>
      <c r="AP1337" s="17">
        <v>0.19195093881745801</v>
      </c>
      <c r="AQ1337" s="17">
        <v>0.22378812925299499</v>
      </c>
      <c r="AR1337" s="17">
        <v>0.279426131014407</v>
      </c>
      <c r="AS1337" s="17"/>
      <c r="AT1337" s="17">
        <v>0.21148612896806199</v>
      </c>
      <c r="AU1337" s="17">
        <v>0.20439101616718</v>
      </c>
      <c r="AV1337" s="17"/>
      <c r="AW1337" s="17">
        <v>0.253452450736117</v>
      </c>
      <c r="AX1337" s="17">
        <v>0.196866371828674</v>
      </c>
    </row>
    <row r="1338" spans="2:50" x14ac:dyDescent="0.35">
      <c r="B1338" t="s">
        <v>482</v>
      </c>
      <c r="C1338" s="17">
        <v>5.4893685655482603E-2</v>
      </c>
      <c r="D1338" s="17">
        <v>6.88827195508456E-2</v>
      </c>
      <c r="E1338" s="17">
        <v>4.20360361429006E-2</v>
      </c>
      <c r="F1338" s="17"/>
      <c r="G1338" s="17">
        <v>0.119394775884446</v>
      </c>
      <c r="H1338" s="17">
        <v>4.8307209602980697E-2</v>
      </c>
      <c r="I1338" s="17">
        <v>6.7669273144779399E-2</v>
      </c>
      <c r="J1338" s="17">
        <v>5.3256708735121901E-2</v>
      </c>
      <c r="K1338" s="17">
        <v>2.77767229762243E-2</v>
      </c>
      <c r="L1338" s="17">
        <v>4.14802266435986E-2</v>
      </c>
      <c r="M1338" s="17"/>
      <c r="N1338" s="17">
        <v>5.5677306130057502E-2</v>
      </c>
      <c r="O1338" s="17">
        <v>4.8746339625543603E-2</v>
      </c>
      <c r="P1338" s="17">
        <v>5.6924395492504103E-2</v>
      </c>
      <c r="Q1338" s="17">
        <v>5.9290472751470702E-2</v>
      </c>
      <c r="R1338" s="17"/>
      <c r="S1338" s="17">
        <v>8.2184537400110697E-2</v>
      </c>
      <c r="T1338" s="17">
        <v>6.4771158214169899E-2</v>
      </c>
      <c r="U1338" s="17">
        <v>4.0025960421543799E-2</v>
      </c>
      <c r="V1338" s="17">
        <v>5.2748051355872801E-2</v>
      </c>
      <c r="W1338" s="17">
        <v>7.2892024695755606E-2</v>
      </c>
      <c r="X1338" s="17">
        <v>1.80467440525852E-2</v>
      </c>
      <c r="Y1338" s="17">
        <v>1.9157445985474499E-2</v>
      </c>
      <c r="Z1338" s="17">
        <v>7.9201485436083796E-2</v>
      </c>
      <c r="AA1338" s="17">
        <v>5.8868619287245801E-2</v>
      </c>
      <c r="AB1338" s="17" t="s">
        <v>74</v>
      </c>
      <c r="AC1338" s="17" t="s">
        <v>74</v>
      </c>
      <c r="AD1338" s="17" t="s">
        <v>74</v>
      </c>
      <c r="AE1338" s="17"/>
      <c r="AF1338" s="17">
        <v>4.7603443784915503E-2</v>
      </c>
      <c r="AG1338" s="17">
        <v>4.68950941767865E-2</v>
      </c>
      <c r="AH1338" s="17">
        <v>6.4817112892447307E-2</v>
      </c>
      <c r="AI1338" s="17"/>
      <c r="AJ1338" s="17">
        <v>4.2665669195110598E-2</v>
      </c>
      <c r="AK1338" s="17">
        <v>7.3411937356759993E-2</v>
      </c>
      <c r="AL1338" s="17">
        <v>5.1986113521562703E-2</v>
      </c>
      <c r="AM1338" s="17">
        <v>0.17715018251221101</v>
      </c>
      <c r="AN1338" s="17">
        <v>5.4487297279991603E-2</v>
      </c>
      <c r="AO1338" s="17"/>
      <c r="AP1338" s="17">
        <v>3.9851769353744598E-2</v>
      </c>
      <c r="AQ1338" s="17">
        <v>6.4528110431209804E-2</v>
      </c>
      <c r="AR1338" s="17">
        <v>2.90017374859965E-2</v>
      </c>
      <c r="AS1338" s="17"/>
      <c r="AT1338" s="17">
        <v>4.5574353795301503E-2</v>
      </c>
      <c r="AU1338" s="17">
        <v>7.4689344862909304E-2</v>
      </c>
      <c r="AV1338" s="17"/>
      <c r="AW1338" s="17">
        <v>5.4578924649899697E-2</v>
      </c>
      <c r="AX1338" s="17">
        <v>5.4993482479176903E-2</v>
      </c>
    </row>
    <row r="1339" spans="2:50" x14ac:dyDescent="0.35">
      <c r="B1339" t="s">
        <v>483</v>
      </c>
      <c r="C1339" s="17">
        <v>0.13892416078084199</v>
      </c>
      <c r="D1339" s="17">
        <v>0.107929281079998</v>
      </c>
      <c r="E1339" s="17">
        <v>0.16841157297295001</v>
      </c>
      <c r="F1339" s="17"/>
      <c r="G1339" s="17">
        <v>0.106997652029894</v>
      </c>
      <c r="H1339" s="17">
        <v>0.120964697891576</v>
      </c>
      <c r="I1339" s="17">
        <v>0.12631531065345</v>
      </c>
      <c r="J1339" s="17">
        <v>0.14098514986132299</v>
      </c>
      <c r="K1339" s="17">
        <v>0.154033594423267</v>
      </c>
      <c r="L1339" s="17">
        <v>0.16333755693216501</v>
      </c>
      <c r="M1339" s="17"/>
      <c r="N1339" s="17">
        <v>0.150845745996566</v>
      </c>
      <c r="O1339" s="17">
        <v>0.14307858591122399</v>
      </c>
      <c r="P1339" s="17">
        <v>8.7474503566608103E-2</v>
      </c>
      <c r="Q1339" s="17">
        <v>0.16032301627503701</v>
      </c>
      <c r="R1339" s="17"/>
      <c r="S1339" s="17">
        <v>0.110588137766833</v>
      </c>
      <c r="T1339" s="17">
        <v>0.17511569554514</v>
      </c>
      <c r="U1339" s="17">
        <v>0.14457637213272201</v>
      </c>
      <c r="V1339" s="17">
        <v>0.136670601433272</v>
      </c>
      <c r="W1339" s="17">
        <v>0.13472248813427301</v>
      </c>
      <c r="X1339" s="17">
        <v>7.34897100534046E-2</v>
      </c>
      <c r="Y1339" s="17">
        <v>0.14247687047583399</v>
      </c>
      <c r="Z1339" s="17">
        <v>0.128218238220423</v>
      </c>
      <c r="AA1339" s="17">
        <v>0.18225936196015599</v>
      </c>
      <c r="AB1339" s="17" t="s">
        <v>74</v>
      </c>
      <c r="AC1339" s="17" t="s">
        <v>74</v>
      </c>
      <c r="AD1339" s="17" t="s">
        <v>74</v>
      </c>
      <c r="AE1339" s="17"/>
      <c r="AF1339" s="17">
        <v>0.14194978517263801</v>
      </c>
      <c r="AG1339" s="17">
        <v>0.12356729674083899</v>
      </c>
      <c r="AH1339" s="17">
        <v>0.17528660772426899</v>
      </c>
      <c r="AI1339" s="17"/>
      <c r="AJ1339" s="17">
        <v>0.12642652446857</v>
      </c>
      <c r="AK1339" s="17">
        <v>0.12554332096721499</v>
      </c>
      <c r="AL1339" s="17">
        <v>0.112791516345258</v>
      </c>
      <c r="AM1339" s="17">
        <v>0.11776443216049</v>
      </c>
      <c r="AN1339" s="17">
        <v>0.18185721708228</v>
      </c>
      <c r="AO1339" s="17"/>
      <c r="AP1339" s="17">
        <v>0.10316476841177701</v>
      </c>
      <c r="AQ1339" s="17">
        <v>0.117432424538281</v>
      </c>
      <c r="AR1339" s="17">
        <v>0.13052897753463999</v>
      </c>
      <c r="AS1339" s="17"/>
      <c r="AT1339" s="17">
        <v>0.120253437179676</v>
      </c>
      <c r="AU1339" s="17">
        <v>0.17873052902769301</v>
      </c>
      <c r="AV1339" s="17"/>
      <c r="AW1339" s="17">
        <v>0.11106415657546199</v>
      </c>
      <c r="AX1339" s="17">
        <v>0.147757338583975</v>
      </c>
    </row>
    <row r="1340" spans="2:50" x14ac:dyDescent="0.35">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row>
    <row r="1341" spans="2:50" x14ac:dyDescent="0.35">
      <c r="B1341" s="6" t="s">
        <v>498</v>
      </c>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row>
    <row r="1342" spans="2:50" x14ac:dyDescent="0.35">
      <c r="B1342" s="24" t="s">
        <v>76</v>
      </c>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row>
    <row r="1343" spans="2:50" x14ac:dyDescent="0.35">
      <c r="B1343" t="s">
        <v>478</v>
      </c>
      <c r="C1343" s="17">
        <v>0.117534743005696</v>
      </c>
      <c r="D1343" s="17">
        <v>0.12688862161405801</v>
      </c>
      <c r="E1343" s="17">
        <v>0.10924738085162899</v>
      </c>
      <c r="F1343" s="17"/>
      <c r="G1343" s="17">
        <v>0.190024575389873</v>
      </c>
      <c r="H1343" s="17">
        <v>0.18161995515192</v>
      </c>
      <c r="I1343" s="17">
        <v>0.14594388365366701</v>
      </c>
      <c r="J1343" s="17">
        <v>0.11984183653067799</v>
      </c>
      <c r="K1343" s="17">
        <v>5.9611464284410901E-2</v>
      </c>
      <c r="L1343" s="17">
        <v>5.6444122329444499E-2</v>
      </c>
      <c r="M1343" s="17"/>
      <c r="N1343" s="17">
        <v>0.14577429167066699</v>
      </c>
      <c r="O1343" s="17">
        <v>9.9663359193490106E-2</v>
      </c>
      <c r="P1343" s="17">
        <v>0.10823945424232</v>
      </c>
      <c r="Q1343" s="17">
        <v>0.115226713372769</v>
      </c>
      <c r="R1343" s="17"/>
      <c r="S1343" s="17">
        <v>0.1490669536234</v>
      </c>
      <c r="T1343" s="17">
        <v>0.13110278723016699</v>
      </c>
      <c r="U1343" s="17">
        <v>9.2422202398097203E-2</v>
      </c>
      <c r="V1343" s="17">
        <v>8.7949189838172195E-2</v>
      </c>
      <c r="W1343" s="17">
        <v>0.14177407993848701</v>
      </c>
      <c r="X1343" s="17">
        <v>0.165947082149104</v>
      </c>
      <c r="Y1343" s="17">
        <v>7.6001396667845403E-2</v>
      </c>
      <c r="Z1343" s="17">
        <v>7.7353450342174404E-2</v>
      </c>
      <c r="AA1343" s="17">
        <v>9.8521739090077998E-2</v>
      </c>
      <c r="AB1343" s="17" t="s">
        <v>74</v>
      </c>
      <c r="AC1343" s="17" t="s">
        <v>74</v>
      </c>
      <c r="AD1343" s="17" t="s">
        <v>74</v>
      </c>
      <c r="AE1343" s="17"/>
      <c r="AF1343" s="17">
        <v>9.6459488093216E-2</v>
      </c>
      <c r="AG1343" s="17">
        <v>0.11369015873146</v>
      </c>
      <c r="AH1343" s="17">
        <v>0.12852436466154499</v>
      </c>
      <c r="AI1343" s="17"/>
      <c r="AJ1343" s="17">
        <v>9.2263294180724903E-2</v>
      </c>
      <c r="AK1343" s="17">
        <v>0.157479062742997</v>
      </c>
      <c r="AL1343" s="17">
        <v>7.8276419321774204E-2</v>
      </c>
      <c r="AM1343" s="17">
        <v>0.20818360162854499</v>
      </c>
      <c r="AN1343" s="17">
        <v>0.136811956986887</v>
      </c>
      <c r="AO1343" s="17"/>
      <c r="AP1343" s="17">
        <v>9.2242434863243794E-2</v>
      </c>
      <c r="AQ1343" s="17">
        <v>0.149886915568823</v>
      </c>
      <c r="AR1343" s="17">
        <v>0.113544960369084</v>
      </c>
      <c r="AS1343" s="17"/>
      <c r="AT1343" s="17">
        <v>0.114172702368305</v>
      </c>
      <c r="AU1343" s="17">
        <v>0.122505419321431</v>
      </c>
      <c r="AV1343" s="17"/>
      <c r="AW1343" s="17">
        <v>0.13261098226221901</v>
      </c>
      <c r="AX1343" s="17">
        <v>0.11275473288891</v>
      </c>
    </row>
    <row r="1344" spans="2:50" x14ac:dyDescent="0.35">
      <c r="B1344" t="s">
        <v>479</v>
      </c>
      <c r="C1344" s="17">
        <v>0.30560069956243302</v>
      </c>
      <c r="D1344" s="17">
        <v>0.32411707424942099</v>
      </c>
      <c r="E1344" s="17">
        <v>0.28947526929095602</v>
      </c>
      <c r="F1344" s="17"/>
      <c r="G1344" s="17">
        <v>0.40784601430210199</v>
      </c>
      <c r="H1344" s="17">
        <v>0.30736724280670702</v>
      </c>
      <c r="I1344" s="17">
        <v>0.233906007801466</v>
      </c>
      <c r="J1344" s="17">
        <v>0.33322383981695097</v>
      </c>
      <c r="K1344" s="17">
        <v>0.29764952417877799</v>
      </c>
      <c r="L1344" s="17">
        <v>0.29436971621685198</v>
      </c>
      <c r="M1344" s="17"/>
      <c r="N1344" s="17">
        <v>0.34986589596716999</v>
      </c>
      <c r="O1344" s="17">
        <v>0.33440737502762202</v>
      </c>
      <c r="P1344" s="17">
        <v>0.24349874613616601</v>
      </c>
      <c r="Q1344" s="17">
        <v>0.28626309354574497</v>
      </c>
      <c r="R1344" s="17"/>
      <c r="S1344" s="17">
        <v>0.31318969116179102</v>
      </c>
      <c r="T1344" s="17">
        <v>0.33180002171091499</v>
      </c>
      <c r="U1344" s="17">
        <v>0.21307486357007899</v>
      </c>
      <c r="V1344" s="17">
        <v>0.292045189436898</v>
      </c>
      <c r="W1344" s="17">
        <v>0.34290885513796798</v>
      </c>
      <c r="X1344" s="17">
        <v>0.35795829589901301</v>
      </c>
      <c r="Y1344" s="17">
        <v>0.32786105192755799</v>
      </c>
      <c r="Z1344" s="17">
        <v>0.30602101381017599</v>
      </c>
      <c r="AA1344" s="17">
        <v>0.26381316448211201</v>
      </c>
      <c r="AB1344" s="17" t="s">
        <v>74</v>
      </c>
      <c r="AC1344" s="17" t="s">
        <v>74</v>
      </c>
      <c r="AD1344" s="17" t="s">
        <v>74</v>
      </c>
      <c r="AE1344" s="17"/>
      <c r="AF1344" s="17">
        <v>0.26699882742524</v>
      </c>
      <c r="AG1344" s="17">
        <v>0.36427446186322099</v>
      </c>
      <c r="AH1344" s="17">
        <v>0.21445252969575501</v>
      </c>
      <c r="AI1344" s="17"/>
      <c r="AJ1344" s="17">
        <v>0.27838907894880799</v>
      </c>
      <c r="AK1344" s="17">
        <v>0.33188687992481503</v>
      </c>
      <c r="AL1344" s="17">
        <v>0.42014597073190502</v>
      </c>
      <c r="AM1344" s="17">
        <v>0.190228305670676</v>
      </c>
      <c r="AN1344" s="17">
        <v>0.29286314429772897</v>
      </c>
      <c r="AO1344" s="17"/>
      <c r="AP1344" s="17">
        <v>0.27958285798314497</v>
      </c>
      <c r="AQ1344" s="17">
        <v>0.32443278741693199</v>
      </c>
      <c r="AR1344" s="17">
        <v>0.35641980740590001</v>
      </c>
      <c r="AS1344" s="17"/>
      <c r="AT1344" s="17">
        <v>0.304369989634384</v>
      </c>
      <c r="AU1344" s="17">
        <v>0.30972944768686</v>
      </c>
      <c r="AV1344" s="17"/>
      <c r="AW1344" s="17">
        <v>0.326947224832348</v>
      </c>
      <c r="AX1344" s="17">
        <v>0.29883265847391799</v>
      </c>
    </row>
    <row r="1345" spans="2:50" x14ac:dyDescent="0.35">
      <c r="B1345" t="s">
        <v>480</v>
      </c>
      <c r="C1345" s="17">
        <v>0.40096763796545698</v>
      </c>
      <c r="D1345" s="17">
        <v>0.405228622291673</v>
      </c>
      <c r="E1345" s="17">
        <v>0.39620355359157999</v>
      </c>
      <c r="F1345" s="17"/>
      <c r="G1345" s="17">
        <v>0.20799563998310799</v>
      </c>
      <c r="H1345" s="17">
        <v>0.34514674215104202</v>
      </c>
      <c r="I1345" s="17">
        <v>0.42897609651037</v>
      </c>
      <c r="J1345" s="17">
        <v>0.40752847469442099</v>
      </c>
      <c r="K1345" s="17">
        <v>0.46238919460156402</v>
      </c>
      <c r="L1345" s="17">
        <v>0.46173408455558201</v>
      </c>
      <c r="M1345" s="17"/>
      <c r="N1345" s="17">
        <v>0.33436704437857401</v>
      </c>
      <c r="O1345" s="17">
        <v>0.38527105445621601</v>
      </c>
      <c r="P1345" s="17">
        <v>0.51889577001365095</v>
      </c>
      <c r="Q1345" s="17">
        <v>0.38654674700856401</v>
      </c>
      <c r="R1345" s="17"/>
      <c r="S1345" s="17">
        <v>0.35195717088919298</v>
      </c>
      <c r="T1345" s="17">
        <v>0.347703048782464</v>
      </c>
      <c r="U1345" s="17">
        <v>0.51342663114989195</v>
      </c>
      <c r="V1345" s="17">
        <v>0.46365500899440398</v>
      </c>
      <c r="W1345" s="17">
        <v>0.32833188066031299</v>
      </c>
      <c r="X1345" s="17">
        <v>0.44084844529035699</v>
      </c>
      <c r="Y1345" s="17">
        <v>0.406164645054028</v>
      </c>
      <c r="Z1345" s="17">
        <v>0.412110683122897</v>
      </c>
      <c r="AA1345" s="17">
        <v>0.39310425202912203</v>
      </c>
      <c r="AB1345" s="17" t="s">
        <v>74</v>
      </c>
      <c r="AC1345" s="17" t="s">
        <v>74</v>
      </c>
      <c r="AD1345" s="17" t="s">
        <v>74</v>
      </c>
      <c r="AE1345" s="17"/>
      <c r="AF1345" s="17">
        <v>0.48438573624245801</v>
      </c>
      <c r="AG1345" s="17">
        <v>0.35336298482235601</v>
      </c>
      <c r="AH1345" s="17">
        <v>0.39513500946482499</v>
      </c>
      <c r="AI1345" s="17"/>
      <c r="AJ1345" s="17">
        <v>0.47116858883163398</v>
      </c>
      <c r="AK1345" s="17">
        <v>0.35207738018391999</v>
      </c>
      <c r="AL1345" s="17">
        <v>0.36615959480384203</v>
      </c>
      <c r="AM1345" s="17">
        <v>0.48382366054028902</v>
      </c>
      <c r="AN1345" s="17">
        <v>0.33929466717291601</v>
      </c>
      <c r="AO1345" s="17"/>
      <c r="AP1345" s="17">
        <v>0.48373107808261501</v>
      </c>
      <c r="AQ1345" s="17">
        <v>0.365901310625392</v>
      </c>
      <c r="AR1345" s="17">
        <v>0.36743730627314097</v>
      </c>
      <c r="AS1345" s="17"/>
      <c r="AT1345" s="17">
        <v>0.43080101689181199</v>
      </c>
      <c r="AU1345" s="17">
        <v>0.34052457023565902</v>
      </c>
      <c r="AV1345" s="17"/>
      <c r="AW1345" s="17">
        <v>0.41053996719445601</v>
      </c>
      <c r="AX1345" s="17">
        <v>0.39793267481733502</v>
      </c>
    </row>
    <row r="1346" spans="2:50" x14ac:dyDescent="0.35">
      <c r="B1346" t="s">
        <v>481</v>
      </c>
      <c r="C1346" s="17">
        <v>2.91321186178654E-2</v>
      </c>
      <c r="D1346" s="17">
        <v>2.7603177229596602E-2</v>
      </c>
      <c r="E1346" s="17">
        <v>3.06721459918913E-2</v>
      </c>
      <c r="F1346" s="17"/>
      <c r="G1346" s="17">
        <v>4.1762305396767202E-2</v>
      </c>
      <c r="H1346" s="17">
        <v>4.0628625741263198E-2</v>
      </c>
      <c r="I1346" s="17">
        <v>5.17167188901499E-2</v>
      </c>
      <c r="J1346" s="17">
        <v>1.6799060433664199E-2</v>
      </c>
      <c r="K1346" s="17">
        <v>1.6945523330565399E-2</v>
      </c>
      <c r="L1346" s="17">
        <v>1.64487298416163E-2</v>
      </c>
      <c r="M1346" s="17"/>
      <c r="N1346" s="17">
        <v>2.3709946100278101E-2</v>
      </c>
      <c r="O1346" s="17">
        <v>2.9381670057078899E-2</v>
      </c>
      <c r="P1346" s="17">
        <v>2.50520138067995E-2</v>
      </c>
      <c r="Q1346" s="17">
        <v>3.8629639831082002E-2</v>
      </c>
      <c r="R1346" s="17"/>
      <c r="S1346" s="17">
        <v>7.0943683043466599E-2</v>
      </c>
      <c r="T1346" s="17">
        <v>1.7028739914673699E-2</v>
      </c>
      <c r="U1346" s="17">
        <v>3.6868662685370597E-2</v>
      </c>
      <c r="V1346" s="17">
        <v>0</v>
      </c>
      <c r="W1346" s="17">
        <v>3.75439633375605E-2</v>
      </c>
      <c r="X1346" s="17">
        <v>0</v>
      </c>
      <c r="Y1346" s="17">
        <v>5.53489280881133E-2</v>
      </c>
      <c r="Z1346" s="17">
        <v>2.5334546246775301E-2</v>
      </c>
      <c r="AA1346" s="17">
        <v>1.2053733483973501E-2</v>
      </c>
      <c r="AB1346" s="17" t="s">
        <v>74</v>
      </c>
      <c r="AC1346" s="17" t="s">
        <v>74</v>
      </c>
      <c r="AD1346" s="17" t="s">
        <v>74</v>
      </c>
      <c r="AE1346" s="17"/>
      <c r="AF1346" s="17">
        <v>2.1578241396782199E-2</v>
      </c>
      <c r="AG1346" s="17">
        <v>2.7953519701699198E-2</v>
      </c>
      <c r="AH1346" s="17">
        <v>5.5534829404344697E-2</v>
      </c>
      <c r="AI1346" s="17"/>
      <c r="AJ1346" s="17">
        <v>2.7747270540636401E-2</v>
      </c>
      <c r="AK1346" s="17">
        <v>2.9340634834228999E-2</v>
      </c>
      <c r="AL1346" s="17">
        <v>2.2626498797220299E-2</v>
      </c>
      <c r="AM1346" s="17">
        <v>0</v>
      </c>
      <c r="AN1346" s="17">
        <v>4.1434916445340898E-2</v>
      </c>
      <c r="AO1346" s="17"/>
      <c r="AP1346" s="17">
        <v>4.2708634276527303E-2</v>
      </c>
      <c r="AQ1346" s="17">
        <v>3.03109866875701E-2</v>
      </c>
      <c r="AR1346" s="17">
        <v>3.2068948417234198E-2</v>
      </c>
      <c r="AS1346" s="17"/>
      <c r="AT1346" s="17">
        <v>2.7732738246424499E-2</v>
      </c>
      <c r="AU1346" s="17">
        <v>2.9801227227079199E-2</v>
      </c>
      <c r="AV1346" s="17"/>
      <c r="AW1346" s="17">
        <v>2.6053589565844599E-2</v>
      </c>
      <c r="AX1346" s="17">
        <v>3.0108184317215101E-2</v>
      </c>
    </row>
    <row r="1347" spans="2:50" x14ac:dyDescent="0.35">
      <c r="B1347" t="s">
        <v>482</v>
      </c>
      <c r="C1347" s="17">
        <v>1.3677828994052101E-2</v>
      </c>
      <c r="D1347" s="17">
        <v>9.1123265244356395E-3</v>
      </c>
      <c r="E1347" s="17">
        <v>1.6481365990936501E-2</v>
      </c>
      <c r="F1347" s="17"/>
      <c r="G1347" s="17">
        <v>3.1659690015111402E-2</v>
      </c>
      <c r="H1347" s="17">
        <v>3.07423698345081E-2</v>
      </c>
      <c r="I1347" s="17">
        <v>1.05391689744136E-2</v>
      </c>
      <c r="J1347" s="17">
        <v>0</v>
      </c>
      <c r="K1347" s="17">
        <v>5.1303400998764003E-3</v>
      </c>
      <c r="L1347" s="17">
        <v>1.10863213215847E-2</v>
      </c>
      <c r="M1347" s="17"/>
      <c r="N1347" s="17">
        <v>1.46667474182229E-2</v>
      </c>
      <c r="O1347" s="17">
        <v>2.0265711299865499E-2</v>
      </c>
      <c r="P1347" s="17">
        <v>1.3439428071932401E-2</v>
      </c>
      <c r="Q1347" s="17">
        <v>6.1630905654926297E-3</v>
      </c>
      <c r="R1347" s="17"/>
      <c r="S1347" s="17">
        <v>1.3373064846270001E-2</v>
      </c>
      <c r="T1347" s="17">
        <v>1.16881843885342E-2</v>
      </c>
      <c r="U1347" s="17">
        <v>0</v>
      </c>
      <c r="V1347" s="17">
        <v>7.0916736690974499E-3</v>
      </c>
      <c r="W1347" s="17">
        <v>1.47187327913979E-2</v>
      </c>
      <c r="X1347" s="17">
        <v>0</v>
      </c>
      <c r="Y1347" s="17">
        <v>6.9517958879313302E-3</v>
      </c>
      <c r="Z1347" s="17">
        <v>5.0962068257554803E-2</v>
      </c>
      <c r="AA1347" s="17">
        <v>3.43665493592289E-2</v>
      </c>
      <c r="AB1347" s="17" t="s">
        <v>74</v>
      </c>
      <c r="AC1347" s="17" t="s">
        <v>74</v>
      </c>
      <c r="AD1347" s="17" t="s">
        <v>74</v>
      </c>
      <c r="AE1347" s="17"/>
      <c r="AF1347" s="17">
        <v>6.8686488206774901E-3</v>
      </c>
      <c r="AG1347" s="17">
        <v>1.5565547597854701E-2</v>
      </c>
      <c r="AH1347" s="17">
        <v>2.8225063707124999E-2</v>
      </c>
      <c r="AI1347" s="17"/>
      <c r="AJ1347" s="17">
        <v>8.0713984934587101E-3</v>
      </c>
      <c r="AK1347" s="17">
        <v>2.26067080964555E-2</v>
      </c>
      <c r="AL1347" s="17">
        <v>0</v>
      </c>
      <c r="AM1347" s="17">
        <v>0</v>
      </c>
      <c r="AN1347" s="17">
        <v>1.9809648490930001E-2</v>
      </c>
      <c r="AO1347" s="17"/>
      <c r="AP1347" s="17">
        <v>6.4720104887381197E-3</v>
      </c>
      <c r="AQ1347" s="17">
        <v>1.6858576129897902E-2</v>
      </c>
      <c r="AR1347" s="17">
        <v>0</v>
      </c>
      <c r="AS1347" s="17"/>
      <c r="AT1347" s="17">
        <v>1.2216146326463E-2</v>
      </c>
      <c r="AU1347" s="17">
        <v>1.68083896132139E-2</v>
      </c>
      <c r="AV1347" s="17"/>
      <c r="AW1347" s="17">
        <v>6.2389208458299896E-3</v>
      </c>
      <c r="AX1347" s="17">
        <v>1.60363784705712E-2</v>
      </c>
    </row>
    <row r="1348" spans="2:50" x14ac:dyDescent="0.35">
      <c r="B1348" t="s">
        <v>483</v>
      </c>
      <c r="C1348" s="17">
        <v>0.133086971854495</v>
      </c>
      <c r="D1348" s="17">
        <v>0.107050178090816</v>
      </c>
      <c r="E1348" s="17">
        <v>0.157920284283007</v>
      </c>
      <c r="F1348" s="17"/>
      <c r="G1348" s="17">
        <v>0.120711774913038</v>
      </c>
      <c r="H1348" s="17">
        <v>9.4495064314559896E-2</v>
      </c>
      <c r="I1348" s="17">
        <v>0.12891812416993401</v>
      </c>
      <c r="J1348" s="17">
        <v>0.122606788524287</v>
      </c>
      <c r="K1348" s="17">
        <v>0.158273953504806</v>
      </c>
      <c r="L1348" s="17">
        <v>0.15991702573492</v>
      </c>
      <c r="M1348" s="17"/>
      <c r="N1348" s="17">
        <v>0.131616074465088</v>
      </c>
      <c r="O1348" s="17">
        <v>0.13101082996572799</v>
      </c>
      <c r="P1348" s="17">
        <v>9.0874587729131498E-2</v>
      </c>
      <c r="Q1348" s="17">
        <v>0.167170715676347</v>
      </c>
      <c r="R1348" s="17"/>
      <c r="S1348" s="17">
        <v>0.10146943643587999</v>
      </c>
      <c r="T1348" s="17">
        <v>0.16067721797324599</v>
      </c>
      <c r="U1348" s="17">
        <v>0.14420764019656099</v>
      </c>
      <c r="V1348" s="17">
        <v>0.14925893806142901</v>
      </c>
      <c r="W1348" s="17">
        <v>0.13472248813427301</v>
      </c>
      <c r="X1348" s="17">
        <v>3.5246176661525901E-2</v>
      </c>
      <c r="Y1348" s="17">
        <v>0.12767218237452399</v>
      </c>
      <c r="Z1348" s="17">
        <v>0.128218238220423</v>
      </c>
      <c r="AA1348" s="17">
        <v>0.19814056155548501</v>
      </c>
      <c r="AB1348" s="17" t="s">
        <v>74</v>
      </c>
      <c r="AC1348" s="17" t="s">
        <v>74</v>
      </c>
      <c r="AD1348" s="17" t="s">
        <v>74</v>
      </c>
      <c r="AE1348" s="17"/>
      <c r="AF1348" s="17">
        <v>0.123709058021626</v>
      </c>
      <c r="AG1348" s="17">
        <v>0.125153327283409</v>
      </c>
      <c r="AH1348" s="17">
        <v>0.17812820306640501</v>
      </c>
      <c r="AI1348" s="17"/>
      <c r="AJ1348" s="17">
        <v>0.122360369004737</v>
      </c>
      <c r="AK1348" s="17">
        <v>0.10660933421758401</v>
      </c>
      <c r="AL1348" s="17">
        <v>0.112791516345258</v>
      </c>
      <c r="AM1348" s="17">
        <v>0.11776443216049</v>
      </c>
      <c r="AN1348" s="17">
        <v>0.16978566660619701</v>
      </c>
      <c r="AO1348" s="17"/>
      <c r="AP1348" s="17">
        <v>9.5262984305730894E-2</v>
      </c>
      <c r="AQ1348" s="17">
        <v>0.112609423571385</v>
      </c>
      <c r="AR1348" s="17">
        <v>0.13052897753463999</v>
      </c>
      <c r="AS1348" s="17"/>
      <c r="AT1348" s="17">
        <v>0.11070740653261001</v>
      </c>
      <c r="AU1348" s="17">
        <v>0.18063094591575701</v>
      </c>
      <c r="AV1348" s="17"/>
      <c r="AW1348" s="17">
        <v>9.7609315299302696E-2</v>
      </c>
      <c r="AX1348" s="17">
        <v>0.14433537103205099</v>
      </c>
    </row>
    <row r="1349" spans="2:50" x14ac:dyDescent="0.35">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row>
    <row r="1350" spans="2:50" x14ac:dyDescent="0.35">
      <c r="B1350" s="6" t="s">
        <v>508</v>
      </c>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row>
    <row r="1351" spans="2:50" x14ac:dyDescent="0.35">
      <c r="B1351" s="24" t="s">
        <v>289</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row>
    <row r="1352" spans="2:50" x14ac:dyDescent="0.35">
      <c r="B1352" t="s">
        <v>499</v>
      </c>
      <c r="C1352" s="17">
        <v>0.14773539304510699</v>
      </c>
      <c r="D1352" s="17">
        <v>0.129158642310024</v>
      </c>
      <c r="E1352" s="17">
        <v>0.165013094548456</v>
      </c>
      <c r="F1352" s="17"/>
      <c r="G1352" s="17">
        <v>0.13536942390835799</v>
      </c>
      <c r="H1352" s="17">
        <v>0.134682919718736</v>
      </c>
      <c r="I1352" s="17">
        <v>0.232875416715672</v>
      </c>
      <c r="J1352" s="17">
        <v>0.15492627970419101</v>
      </c>
      <c r="K1352" s="17">
        <v>0.15702920790974101</v>
      </c>
      <c r="L1352" s="17">
        <v>0.106379453444336</v>
      </c>
      <c r="M1352" s="17"/>
      <c r="N1352" s="17">
        <v>7.3378575714295E-2</v>
      </c>
      <c r="O1352" s="17">
        <v>0.16210396044172101</v>
      </c>
      <c r="P1352" s="17">
        <v>0.22360021395747201</v>
      </c>
      <c r="Q1352" s="17">
        <v>0.13668766670896501</v>
      </c>
      <c r="R1352" s="17"/>
      <c r="S1352" s="17">
        <v>0.125082113534843</v>
      </c>
      <c r="T1352" s="17">
        <v>0.191444349874866</v>
      </c>
      <c r="U1352" s="17">
        <v>6.0765171481211702E-2</v>
      </c>
      <c r="V1352" s="17">
        <v>7.0488254155607305E-2</v>
      </c>
      <c r="W1352" s="17">
        <v>0.14365744278464301</v>
      </c>
      <c r="X1352" s="17">
        <v>0.48368609270108498</v>
      </c>
      <c r="Y1352" s="17">
        <v>0.14934845884147599</v>
      </c>
      <c r="Z1352" s="17">
        <v>8.9398187329055301E-2</v>
      </c>
      <c r="AA1352" s="17">
        <v>0.12164953202577999</v>
      </c>
      <c r="AB1352" s="17" t="s">
        <v>74</v>
      </c>
      <c r="AC1352" s="17" t="s">
        <v>74</v>
      </c>
      <c r="AD1352" s="17" t="s">
        <v>74</v>
      </c>
      <c r="AE1352" s="17"/>
      <c r="AF1352" s="17">
        <v>0.16255015323562999</v>
      </c>
      <c r="AG1352" s="17">
        <v>0.146534754030412</v>
      </c>
      <c r="AH1352" s="17">
        <v>3.10585431937038E-2</v>
      </c>
      <c r="AI1352" s="17"/>
      <c r="AJ1352" s="17">
        <v>0.15952213316696301</v>
      </c>
      <c r="AK1352" s="17">
        <v>0.149410809096685</v>
      </c>
      <c r="AL1352" s="17">
        <v>0.12532003765740901</v>
      </c>
      <c r="AM1352" s="17">
        <v>0.40467481070535</v>
      </c>
      <c r="AN1352" s="17">
        <v>2.68820159855848E-2</v>
      </c>
      <c r="AO1352" s="17"/>
      <c r="AP1352" s="17">
        <v>0.14261060082138699</v>
      </c>
      <c r="AQ1352" s="17">
        <v>0.15108842550794899</v>
      </c>
      <c r="AR1352" s="17">
        <v>0.19360600811783199</v>
      </c>
      <c r="AS1352" s="17"/>
      <c r="AT1352" s="17">
        <v>0.15168412408506701</v>
      </c>
      <c r="AU1352" s="17">
        <v>0.13953407819607599</v>
      </c>
      <c r="AV1352" s="17"/>
      <c r="AW1352" s="17">
        <v>0.176718694308098</v>
      </c>
      <c r="AX1352" s="17">
        <v>0.139362329062449</v>
      </c>
    </row>
    <row r="1353" spans="2:50" x14ac:dyDescent="0.35">
      <c r="B1353" t="s">
        <v>500</v>
      </c>
      <c r="C1353" s="17">
        <v>0.21631624639636901</v>
      </c>
      <c r="D1353" s="17">
        <v>0.267331035683607</v>
      </c>
      <c r="E1353" s="17">
        <v>0.17253357997528801</v>
      </c>
      <c r="F1353" s="17"/>
      <c r="G1353" s="17">
        <v>0.232575083607198</v>
      </c>
      <c r="H1353" s="17">
        <v>0.21701902034604001</v>
      </c>
      <c r="I1353" s="17">
        <v>0.118948858964596</v>
      </c>
      <c r="J1353" s="17">
        <v>0.30737349124187902</v>
      </c>
      <c r="K1353" s="17">
        <v>0.234390333537386</v>
      </c>
      <c r="L1353" s="17">
        <v>0.180394197017824</v>
      </c>
      <c r="M1353" s="17"/>
      <c r="N1353" s="17">
        <v>0.223465720388942</v>
      </c>
      <c r="O1353" s="17">
        <v>0.16797532106201499</v>
      </c>
      <c r="P1353" s="17">
        <v>0.25195740103505798</v>
      </c>
      <c r="Q1353" s="17">
        <v>0.22357728669211299</v>
      </c>
      <c r="R1353" s="17"/>
      <c r="S1353" s="17">
        <v>0.30045090078979803</v>
      </c>
      <c r="T1353" s="17">
        <v>0.175086813356921</v>
      </c>
      <c r="U1353" s="17">
        <v>0.230229554539847</v>
      </c>
      <c r="V1353" s="17">
        <v>0.13497925818362599</v>
      </c>
      <c r="W1353" s="17">
        <v>0.17891531614575301</v>
      </c>
      <c r="X1353" s="17">
        <v>0.22818314500227699</v>
      </c>
      <c r="Y1353" s="17">
        <v>0.41213980585277699</v>
      </c>
      <c r="Z1353" s="17">
        <v>6.3981514783729307E-2</v>
      </c>
      <c r="AA1353" s="17">
        <v>0.16365785514060899</v>
      </c>
      <c r="AB1353" s="17" t="s">
        <v>74</v>
      </c>
      <c r="AC1353" s="17" t="s">
        <v>74</v>
      </c>
      <c r="AD1353" s="17" t="s">
        <v>74</v>
      </c>
      <c r="AE1353" s="17"/>
      <c r="AF1353" s="17">
        <v>0.22443508002050599</v>
      </c>
      <c r="AG1353" s="17">
        <v>0.239793127743025</v>
      </c>
      <c r="AH1353" s="17">
        <v>6.2862727897378901E-2</v>
      </c>
      <c r="AI1353" s="17"/>
      <c r="AJ1353" s="17">
        <v>0.16985732235732701</v>
      </c>
      <c r="AK1353" s="17">
        <v>0.27041331125011803</v>
      </c>
      <c r="AL1353" s="17">
        <v>0.15757496093211101</v>
      </c>
      <c r="AM1353" s="17">
        <v>0</v>
      </c>
      <c r="AN1353" s="17">
        <v>0.26459414545069798</v>
      </c>
      <c r="AO1353" s="17"/>
      <c r="AP1353" s="17">
        <v>0.167317996026392</v>
      </c>
      <c r="AQ1353" s="17">
        <v>0.23097375243211399</v>
      </c>
      <c r="AR1353" s="17">
        <v>0.147159580488709</v>
      </c>
      <c r="AS1353" s="17"/>
      <c r="AT1353" s="17">
        <v>0.21899655786479799</v>
      </c>
      <c r="AU1353" s="17">
        <v>0.21074937490687001</v>
      </c>
      <c r="AV1353" s="17"/>
      <c r="AW1353" s="17">
        <v>0.228847600836</v>
      </c>
      <c r="AX1353" s="17">
        <v>0.212696029652931</v>
      </c>
    </row>
    <row r="1354" spans="2:50" x14ac:dyDescent="0.35">
      <c r="B1354" t="s">
        <v>501</v>
      </c>
      <c r="C1354" s="17">
        <v>0.23127553707212101</v>
      </c>
      <c r="D1354" s="17">
        <v>0.25880240379351799</v>
      </c>
      <c r="E1354" s="17">
        <v>0.202434304782283</v>
      </c>
      <c r="F1354" s="17"/>
      <c r="G1354" s="17">
        <v>0.24959024806104299</v>
      </c>
      <c r="H1354" s="17">
        <v>0.38623855888716302</v>
      </c>
      <c r="I1354" s="17">
        <v>0.14738472840934</v>
      </c>
      <c r="J1354" s="17">
        <v>0.32865420009045399</v>
      </c>
      <c r="K1354" s="17">
        <v>0.15941242937838199</v>
      </c>
      <c r="L1354" s="17">
        <v>0.14132506409123399</v>
      </c>
      <c r="M1354" s="17"/>
      <c r="N1354" s="17">
        <v>0.25271556903880399</v>
      </c>
      <c r="O1354" s="17">
        <v>0.28261707564912503</v>
      </c>
      <c r="P1354" s="17">
        <v>0.21109459049081999</v>
      </c>
      <c r="Q1354" s="17">
        <v>0.182762861840746</v>
      </c>
      <c r="R1354" s="17"/>
      <c r="S1354" s="17">
        <v>0.13270876735491499</v>
      </c>
      <c r="T1354" s="17">
        <v>0.27227999635852301</v>
      </c>
      <c r="U1354" s="17">
        <v>0.331537260383579</v>
      </c>
      <c r="V1354" s="17">
        <v>0.21240827273037999</v>
      </c>
      <c r="W1354" s="17">
        <v>0.24530494078579501</v>
      </c>
      <c r="X1354" s="17">
        <v>0.20950042025715099</v>
      </c>
      <c r="Y1354" s="17">
        <v>0.187780984846805</v>
      </c>
      <c r="Z1354" s="17">
        <v>0.38182922145785297</v>
      </c>
      <c r="AA1354" s="17">
        <v>0.22682636180719901</v>
      </c>
      <c r="AB1354" s="17" t="s">
        <v>74</v>
      </c>
      <c r="AC1354" s="17" t="s">
        <v>74</v>
      </c>
      <c r="AD1354" s="17" t="s">
        <v>74</v>
      </c>
      <c r="AE1354" s="17"/>
      <c r="AF1354" s="17">
        <v>0.18582935518254001</v>
      </c>
      <c r="AG1354" s="17">
        <v>0.26157881550449402</v>
      </c>
      <c r="AH1354" s="17">
        <v>0.29878626832642302</v>
      </c>
      <c r="AI1354" s="17"/>
      <c r="AJ1354" s="17">
        <v>0.19244361948835401</v>
      </c>
      <c r="AK1354" s="17">
        <v>0.26794772598651201</v>
      </c>
      <c r="AL1354" s="17">
        <v>0.252321072562806</v>
      </c>
      <c r="AM1354" s="17">
        <v>0.59532518929464995</v>
      </c>
      <c r="AN1354" s="17">
        <v>0.30783589368958097</v>
      </c>
      <c r="AO1354" s="17"/>
      <c r="AP1354" s="17">
        <v>0.20076438436398999</v>
      </c>
      <c r="AQ1354" s="17">
        <v>0.250037058716024</v>
      </c>
      <c r="AR1354" s="17">
        <v>0.24973143527824701</v>
      </c>
      <c r="AS1354" s="17"/>
      <c r="AT1354" s="17">
        <v>0.24442111460642099</v>
      </c>
      <c r="AU1354" s="17">
        <v>0.20397283675140901</v>
      </c>
      <c r="AV1354" s="17"/>
      <c r="AW1354" s="17">
        <v>0.29683538945604798</v>
      </c>
      <c r="AX1354" s="17">
        <v>0.21233577469918699</v>
      </c>
    </row>
    <row r="1355" spans="2:50" x14ac:dyDescent="0.35">
      <c r="B1355" t="s">
        <v>502</v>
      </c>
      <c r="C1355" s="17">
        <v>0.12754816727458601</v>
      </c>
      <c r="D1355" s="17">
        <v>0.13911216266818999</v>
      </c>
      <c r="E1355" s="17">
        <v>0.11808611821110999</v>
      </c>
      <c r="F1355" s="17"/>
      <c r="G1355" s="17">
        <v>0.21993027064916901</v>
      </c>
      <c r="H1355" s="17">
        <v>0.121526507145461</v>
      </c>
      <c r="I1355" s="17">
        <v>0.183479497880431</v>
      </c>
      <c r="J1355" s="17">
        <v>6.6097633062853503E-2</v>
      </c>
      <c r="K1355" s="17">
        <v>8.7560658416239903E-2</v>
      </c>
      <c r="L1355" s="17">
        <v>0.14049402215239701</v>
      </c>
      <c r="M1355" s="17"/>
      <c r="N1355" s="17">
        <v>0.14638280006290899</v>
      </c>
      <c r="O1355" s="17">
        <v>0.13162461693319899</v>
      </c>
      <c r="P1355" s="17">
        <v>6.0628826596278801E-2</v>
      </c>
      <c r="Q1355" s="17">
        <v>0.16373405052638801</v>
      </c>
      <c r="R1355" s="17"/>
      <c r="S1355" s="17">
        <v>0.13107561254106601</v>
      </c>
      <c r="T1355" s="17">
        <v>5.6412238305684502E-2</v>
      </c>
      <c r="U1355" s="17">
        <v>8.1401958903698904E-2</v>
      </c>
      <c r="V1355" s="17">
        <v>0.17687931743259699</v>
      </c>
      <c r="W1355" s="17">
        <v>0.19047292283147599</v>
      </c>
      <c r="X1355" s="17">
        <v>0</v>
      </c>
      <c r="Y1355" s="17">
        <v>0.102409430268877</v>
      </c>
      <c r="Z1355" s="17">
        <v>0.264371281427495</v>
      </c>
      <c r="AA1355" s="17">
        <v>0.17790226128612299</v>
      </c>
      <c r="AB1355" s="17" t="s">
        <v>74</v>
      </c>
      <c r="AC1355" s="17" t="s">
        <v>74</v>
      </c>
      <c r="AD1355" s="17" t="s">
        <v>74</v>
      </c>
      <c r="AE1355" s="17"/>
      <c r="AF1355" s="17">
        <v>0.10613311612722599</v>
      </c>
      <c r="AG1355" s="17">
        <v>0.15561619440010899</v>
      </c>
      <c r="AH1355" s="17">
        <v>0.17132414556560199</v>
      </c>
      <c r="AI1355" s="17"/>
      <c r="AJ1355" s="17">
        <v>0.12888321586405399</v>
      </c>
      <c r="AK1355" s="17">
        <v>0.14805607424796399</v>
      </c>
      <c r="AL1355" s="17">
        <v>9.8212206870568905E-2</v>
      </c>
      <c r="AM1355" s="17">
        <v>0</v>
      </c>
      <c r="AN1355" s="17">
        <v>9.0351954179305097E-2</v>
      </c>
      <c r="AO1355" s="17"/>
      <c r="AP1355" s="17">
        <v>0.126040297115912</v>
      </c>
      <c r="AQ1355" s="17">
        <v>0.17359611537370001</v>
      </c>
      <c r="AR1355" s="17">
        <v>2.9474171978291198E-2</v>
      </c>
      <c r="AS1355" s="17"/>
      <c r="AT1355" s="17">
        <v>9.5728017192176801E-2</v>
      </c>
      <c r="AU1355" s="17">
        <v>0.19363701119135501</v>
      </c>
      <c r="AV1355" s="17"/>
      <c r="AW1355" s="17">
        <v>8.8034153728861697E-2</v>
      </c>
      <c r="AX1355" s="17">
        <v>0.13896347709826101</v>
      </c>
    </row>
    <row r="1356" spans="2:50" x14ac:dyDescent="0.35">
      <c r="B1356" t="s">
        <v>503</v>
      </c>
      <c r="C1356" s="17">
        <v>0.108130799262893</v>
      </c>
      <c r="D1356" s="17">
        <v>0.102679157530045</v>
      </c>
      <c r="E1356" s="17">
        <v>0.113582847718552</v>
      </c>
      <c r="F1356" s="17"/>
      <c r="G1356" s="17">
        <v>0.13320067439897901</v>
      </c>
      <c r="H1356" s="17">
        <v>2.03181722577493E-2</v>
      </c>
      <c r="I1356" s="17">
        <v>0.108685078970594</v>
      </c>
      <c r="J1356" s="17">
        <v>1.58147726540083E-2</v>
      </c>
      <c r="K1356" s="17">
        <v>0.18273747731374901</v>
      </c>
      <c r="L1356" s="17">
        <v>0.17809707636736199</v>
      </c>
      <c r="M1356" s="17"/>
      <c r="N1356" s="17">
        <v>0.14743353308696699</v>
      </c>
      <c r="O1356" s="17">
        <v>8.4224187551883295E-2</v>
      </c>
      <c r="P1356" s="17">
        <v>9.2718445986436901E-2</v>
      </c>
      <c r="Q1356" s="17">
        <v>0.107850955407606</v>
      </c>
      <c r="R1356" s="17"/>
      <c r="S1356" s="17">
        <v>0.15667276788384299</v>
      </c>
      <c r="T1356" s="17">
        <v>8.5737016233671595E-2</v>
      </c>
      <c r="U1356" s="17">
        <v>0.131008121035287</v>
      </c>
      <c r="V1356" s="17">
        <v>0.11623953348789599</v>
      </c>
      <c r="W1356" s="17">
        <v>0.15862313433394601</v>
      </c>
      <c r="X1356" s="17">
        <v>7.86303420394866E-2</v>
      </c>
      <c r="Y1356" s="17">
        <v>7.0840590672457807E-2</v>
      </c>
      <c r="Z1356" s="17">
        <v>0</v>
      </c>
      <c r="AA1356" s="17">
        <v>9.7592476226067107E-2</v>
      </c>
      <c r="AB1356" s="17" t="s">
        <v>74</v>
      </c>
      <c r="AC1356" s="17" t="s">
        <v>74</v>
      </c>
      <c r="AD1356" s="17" t="s">
        <v>74</v>
      </c>
      <c r="AE1356" s="17"/>
      <c r="AF1356" s="17">
        <v>0.14161625246626</v>
      </c>
      <c r="AG1356" s="17">
        <v>6.2798803984267404E-2</v>
      </c>
      <c r="AH1356" s="17">
        <v>0.18550213403844901</v>
      </c>
      <c r="AI1356" s="17"/>
      <c r="AJ1356" s="17">
        <v>0.148430065818245</v>
      </c>
      <c r="AK1356" s="17">
        <v>4.40779081027503E-2</v>
      </c>
      <c r="AL1356" s="17">
        <v>0.27892963211197702</v>
      </c>
      <c r="AM1356" s="17">
        <v>0</v>
      </c>
      <c r="AN1356" s="17">
        <v>0.122123769522047</v>
      </c>
      <c r="AO1356" s="17"/>
      <c r="AP1356" s="17">
        <v>0.16081480151989</v>
      </c>
      <c r="AQ1356" s="17">
        <v>6.2241063568084301E-2</v>
      </c>
      <c r="AR1356" s="17">
        <v>0.19677682686455</v>
      </c>
      <c r="AS1356" s="17"/>
      <c r="AT1356" s="17">
        <v>0.116424308297281</v>
      </c>
      <c r="AU1356" s="17">
        <v>9.0905600051814001E-2</v>
      </c>
      <c r="AV1356" s="17"/>
      <c r="AW1356" s="17">
        <v>4.8034214451976399E-2</v>
      </c>
      <c r="AX1356" s="17">
        <v>0.125492263548659</v>
      </c>
    </row>
    <row r="1357" spans="2:50" x14ac:dyDescent="0.35">
      <c r="B1357" t="s">
        <v>504</v>
      </c>
      <c r="C1357" s="17">
        <v>3.9054915841574799E-3</v>
      </c>
      <c r="D1357" s="17">
        <v>0</v>
      </c>
      <c r="E1357" s="17">
        <v>7.3778972759542E-3</v>
      </c>
      <c r="F1357" s="17"/>
      <c r="G1357" s="17">
        <v>0</v>
      </c>
      <c r="H1357" s="17">
        <v>0</v>
      </c>
      <c r="I1357" s="17">
        <v>0</v>
      </c>
      <c r="J1357" s="17">
        <v>0</v>
      </c>
      <c r="K1357" s="17">
        <v>0</v>
      </c>
      <c r="L1357" s="17">
        <v>1.4870660080931301E-2</v>
      </c>
      <c r="M1357" s="17"/>
      <c r="N1357" s="17">
        <v>1.5982174849660701E-2</v>
      </c>
      <c r="O1357" s="17">
        <v>0</v>
      </c>
      <c r="P1357" s="17">
        <v>0</v>
      </c>
      <c r="Q1357" s="17">
        <v>0</v>
      </c>
      <c r="R1357" s="17"/>
      <c r="S1357" s="17">
        <v>0</v>
      </c>
      <c r="T1357" s="17">
        <v>0</v>
      </c>
      <c r="U1357" s="17">
        <v>3.5619246676635699E-2</v>
      </c>
      <c r="V1357" s="17">
        <v>0</v>
      </c>
      <c r="W1357" s="17">
        <v>0</v>
      </c>
      <c r="X1357" s="17">
        <v>0</v>
      </c>
      <c r="Y1357" s="17">
        <v>0</v>
      </c>
      <c r="Z1357" s="17">
        <v>0</v>
      </c>
      <c r="AA1357" s="17">
        <v>0</v>
      </c>
      <c r="AB1357" s="17" t="s">
        <v>74</v>
      </c>
      <c r="AC1357" s="17" t="s">
        <v>74</v>
      </c>
      <c r="AD1357" s="17" t="s">
        <v>74</v>
      </c>
      <c r="AE1357" s="17"/>
      <c r="AF1357" s="17">
        <v>8.8011782055414291E-3</v>
      </c>
      <c r="AG1357" s="17">
        <v>0</v>
      </c>
      <c r="AH1357" s="17">
        <v>0</v>
      </c>
      <c r="AI1357" s="17"/>
      <c r="AJ1357" s="17">
        <v>9.5290932247691796E-3</v>
      </c>
      <c r="AK1357" s="17">
        <v>0</v>
      </c>
      <c r="AL1357" s="17">
        <v>0</v>
      </c>
      <c r="AM1357" s="17">
        <v>0</v>
      </c>
      <c r="AN1357" s="17">
        <v>0</v>
      </c>
      <c r="AO1357" s="17"/>
      <c r="AP1357" s="17">
        <v>0</v>
      </c>
      <c r="AQ1357" s="17">
        <v>0</v>
      </c>
      <c r="AR1357" s="17">
        <v>4.99983507335802E-2</v>
      </c>
      <c r="AS1357" s="17"/>
      <c r="AT1357" s="17">
        <v>5.7858895604026997E-3</v>
      </c>
      <c r="AU1357" s="17">
        <v>0</v>
      </c>
      <c r="AV1357" s="17"/>
      <c r="AW1357" s="17">
        <v>0</v>
      </c>
      <c r="AX1357" s="17">
        <v>5.0337595692692E-3</v>
      </c>
    </row>
    <row r="1358" spans="2:50" x14ac:dyDescent="0.35">
      <c r="B1358" t="s">
        <v>505</v>
      </c>
      <c r="C1358" s="17">
        <v>0</v>
      </c>
      <c r="D1358" s="17">
        <v>0</v>
      </c>
      <c r="E1358" s="17">
        <v>0</v>
      </c>
      <c r="F1358" s="17"/>
      <c r="G1358" s="17">
        <v>0</v>
      </c>
      <c r="H1358" s="17">
        <v>0</v>
      </c>
      <c r="I1358" s="17">
        <v>0</v>
      </c>
      <c r="J1358" s="17">
        <v>0</v>
      </c>
      <c r="K1358" s="17">
        <v>0</v>
      </c>
      <c r="L1358" s="17">
        <v>0</v>
      </c>
      <c r="M1358" s="17"/>
      <c r="N1358" s="17">
        <v>0</v>
      </c>
      <c r="O1358" s="17">
        <v>0</v>
      </c>
      <c r="P1358" s="17">
        <v>0</v>
      </c>
      <c r="Q1358" s="17">
        <v>0</v>
      </c>
      <c r="R1358" s="17"/>
      <c r="S1358" s="17">
        <v>0</v>
      </c>
      <c r="T1358" s="17">
        <v>0</v>
      </c>
      <c r="U1358" s="17">
        <v>0</v>
      </c>
      <c r="V1358" s="17">
        <v>0</v>
      </c>
      <c r="W1358" s="17">
        <v>0</v>
      </c>
      <c r="X1358" s="17">
        <v>0</v>
      </c>
      <c r="Y1358" s="17">
        <v>0</v>
      </c>
      <c r="Z1358" s="17">
        <v>0</v>
      </c>
      <c r="AA1358" s="17">
        <v>0</v>
      </c>
      <c r="AB1358" s="17" t="s">
        <v>74</v>
      </c>
      <c r="AC1358" s="17" t="s">
        <v>74</v>
      </c>
      <c r="AD1358" s="17" t="s">
        <v>74</v>
      </c>
      <c r="AE1358" s="17"/>
      <c r="AF1358" s="17">
        <v>0</v>
      </c>
      <c r="AG1358" s="17">
        <v>0</v>
      </c>
      <c r="AH1358" s="17">
        <v>0</v>
      </c>
      <c r="AI1358" s="17"/>
      <c r="AJ1358" s="17">
        <v>0</v>
      </c>
      <c r="AK1358" s="17">
        <v>0</v>
      </c>
      <c r="AL1358" s="17">
        <v>0</v>
      </c>
      <c r="AM1358" s="17">
        <v>0</v>
      </c>
      <c r="AN1358" s="17">
        <v>0</v>
      </c>
      <c r="AO1358" s="17"/>
      <c r="AP1358" s="17">
        <v>0</v>
      </c>
      <c r="AQ1358" s="17">
        <v>0</v>
      </c>
      <c r="AR1358" s="17">
        <v>0</v>
      </c>
      <c r="AS1358" s="17"/>
      <c r="AT1358" s="17">
        <v>0</v>
      </c>
      <c r="AU1358" s="17">
        <v>0</v>
      </c>
      <c r="AV1358" s="17"/>
      <c r="AW1358" s="17">
        <v>0</v>
      </c>
      <c r="AX1358" s="17">
        <v>0</v>
      </c>
    </row>
    <row r="1359" spans="2:50" x14ac:dyDescent="0.35">
      <c r="B1359" t="s">
        <v>506</v>
      </c>
      <c r="C1359" s="17">
        <v>0</v>
      </c>
      <c r="D1359" s="17">
        <v>0</v>
      </c>
      <c r="E1359" s="17">
        <v>0</v>
      </c>
      <c r="F1359" s="17"/>
      <c r="G1359" s="17">
        <v>0</v>
      </c>
      <c r="H1359" s="17">
        <v>0</v>
      </c>
      <c r="I1359" s="17">
        <v>0</v>
      </c>
      <c r="J1359" s="17">
        <v>0</v>
      </c>
      <c r="K1359" s="17">
        <v>0</v>
      </c>
      <c r="L1359" s="17">
        <v>0</v>
      </c>
      <c r="M1359" s="17"/>
      <c r="N1359" s="17">
        <v>0</v>
      </c>
      <c r="O1359" s="17">
        <v>0</v>
      </c>
      <c r="P1359" s="17">
        <v>0</v>
      </c>
      <c r="Q1359" s="17">
        <v>0</v>
      </c>
      <c r="R1359" s="17"/>
      <c r="S1359" s="17">
        <v>0</v>
      </c>
      <c r="T1359" s="17">
        <v>0</v>
      </c>
      <c r="U1359" s="17">
        <v>0</v>
      </c>
      <c r="V1359" s="17">
        <v>0</v>
      </c>
      <c r="W1359" s="17">
        <v>0</v>
      </c>
      <c r="X1359" s="17">
        <v>0</v>
      </c>
      <c r="Y1359" s="17">
        <v>0</v>
      </c>
      <c r="Z1359" s="17">
        <v>0</v>
      </c>
      <c r="AA1359" s="17">
        <v>0</v>
      </c>
      <c r="AB1359" s="17" t="s">
        <v>74</v>
      </c>
      <c r="AC1359" s="17" t="s">
        <v>74</v>
      </c>
      <c r="AD1359" s="17" t="s">
        <v>74</v>
      </c>
      <c r="AE1359" s="17"/>
      <c r="AF1359" s="17">
        <v>0</v>
      </c>
      <c r="AG1359" s="17">
        <v>0</v>
      </c>
      <c r="AH1359" s="17">
        <v>0</v>
      </c>
      <c r="AI1359" s="17"/>
      <c r="AJ1359" s="17">
        <v>0</v>
      </c>
      <c r="AK1359" s="17">
        <v>0</v>
      </c>
      <c r="AL1359" s="17">
        <v>0</v>
      </c>
      <c r="AM1359" s="17">
        <v>0</v>
      </c>
      <c r="AN1359" s="17">
        <v>0</v>
      </c>
      <c r="AO1359" s="17"/>
      <c r="AP1359" s="17">
        <v>0</v>
      </c>
      <c r="AQ1359" s="17">
        <v>0</v>
      </c>
      <c r="AR1359" s="17">
        <v>0</v>
      </c>
      <c r="AS1359" s="17"/>
      <c r="AT1359" s="17">
        <v>0</v>
      </c>
      <c r="AU1359" s="17">
        <v>0</v>
      </c>
      <c r="AV1359" s="17"/>
      <c r="AW1359" s="17">
        <v>0</v>
      </c>
      <c r="AX1359" s="17">
        <v>0</v>
      </c>
    </row>
    <row r="1360" spans="2:50" x14ac:dyDescent="0.35">
      <c r="B1360" t="s">
        <v>507</v>
      </c>
      <c r="C1360" s="17">
        <v>3.1498178171619801E-3</v>
      </c>
      <c r="D1360" s="17">
        <v>0</v>
      </c>
      <c r="E1360" s="17">
        <v>5.9503475534961698E-3</v>
      </c>
      <c r="F1360" s="17"/>
      <c r="G1360" s="17">
        <v>0</v>
      </c>
      <c r="H1360" s="17">
        <v>0</v>
      </c>
      <c r="I1360" s="17">
        <v>2.3838679753737602E-2</v>
      </c>
      <c r="J1360" s="17">
        <v>0</v>
      </c>
      <c r="K1360" s="17">
        <v>0</v>
      </c>
      <c r="L1360" s="17">
        <v>0</v>
      </c>
      <c r="M1360" s="17"/>
      <c r="N1360" s="17">
        <v>0</v>
      </c>
      <c r="O1360" s="17">
        <v>0</v>
      </c>
      <c r="P1360" s="17">
        <v>0</v>
      </c>
      <c r="Q1360" s="17">
        <v>1.1473039909938801E-2</v>
      </c>
      <c r="R1360" s="17"/>
      <c r="S1360" s="17">
        <v>0</v>
      </c>
      <c r="T1360" s="17">
        <v>0</v>
      </c>
      <c r="U1360" s="17">
        <v>2.87272768096767E-2</v>
      </c>
      <c r="V1360" s="17">
        <v>0</v>
      </c>
      <c r="W1360" s="17">
        <v>0</v>
      </c>
      <c r="X1360" s="17">
        <v>0</v>
      </c>
      <c r="Y1360" s="17">
        <v>0</v>
      </c>
      <c r="Z1360" s="17">
        <v>0</v>
      </c>
      <c r="AA1360" s="17">
        <v>0</v>
      </c>
      <c r="AB1360" s="17" t="s">
        <v>74</v>
      </c>
      <c r="AC1360" s="17" t="s">
        <v>74</v>
      </c>
      <c r="AD1360" s="17" t="s">
        <v>74</v>
      </c>
      <c r="AE1360" s="17"/>
      <c r="AF1360" s="17">
        <v>0</v>
      </c>
      <c r="AG1360" s="17">
        <v>0</v>
      </c>
      <c r="AH1360" s="17">
        <v>3.3166830923263599E-2</v>
      </c>
      <c r="AI1360" s="17"/>
      <c r="AJ1360" s="17">
        <v>0</v>
      </c>
      <c r="AK1360" s="17">
        <v>0</v>
      </c>
      <c r="AL1360" s="17">
        <v>0</v>
      </c>
      <c r="AM1360" s="17">
        <v>0</v>
      </c>
      <c r="AN1360" s="17">
        <v>2.6538119122102698E-2</v>
      </c>
      <c r="AO1360" s="17"/>
      <c r="AP1360" s="17">
        <v>0</v>
      </c>
      <c r="AQ1360" s="17">
        <v>0</v>
      </c>
      <c r="AR1360" s="17">
        <v>0</v>
      </c>
      <c r="AS1360" s="17"/>
      <c r="AT1360" s="17">
        <v>4.6663774925069798E-3</v>
      </c>
      <c r="AU1360" s="17">
        <v>0</v>
      </c>
      <c r="AV1360" s="17"/>
      <c r="AW1360" s="17">
        <v>1.40528897281648E-2</v>
      </c>
      <c r="AX1360" s="17">
        <v>0</v>
      </c>
    </row>
    <row r="1361" spans="2:50" x14ac:dyDescent="0.35">
      <c r="B1361" t="s">
        <v>70</v>
      </c>
      <c r="C1361" s="17">
        <v>0.16193854754760401</v>
      </c>
      <c r="D1361" s="17">
        <v>0.102916598014616</v>
      </c>
      <c r="E1361" s="17">
        <v>0.215021809934861</v>
      </c>
      <c r="F1361" s="17"/>
      <c r="G1361" s="17">
        <v>2.9334299375253899E-2</v>
      </c>
      <c r="H1361" s="17">
        <v>0.12021482164485101</v>
      </c>
      <c r="I1361" s="17">
        <v>0.184787739305631</v>
      </c>
      <c r="J1361" s="17">
        <v>0.12713362324661501</v>
      </c>
      <c r="K1361" s="17">
        <v>0.17886989344450199</v>
      </c>
      <c r="L1361" s="17">
        <v>0.23843952684591599</v>
      </c>
      <c r="M1361" s="17"/>
      <c r="N1361" s="17">
        <v>0.14064162685842299</v>
      </c>
      <c r="O1361" s="17">
        <v>0.17145483836205699</v>
      </c>
      <c r="P1361" s="17">
        <v>0.16000052193393399</v>
      </c>
      <c r="Q1361" s="17">
        <v>0.17391413891424401</v>
      </c>
      <c r="R1361" s="17"/>
      <c r="S1361" s="17">
        <v>0.15400983789553599</v>
      </c>
      <c r="T1361" s="17">
        <v>0.21903958587033301</v>
      </c>
      <c r="U1361" s="17">
        <v>0.10071141017006301</v>
      </c>
      <c r="V1361" s="17">
        <v>0.28900536400989302</v>
      </c>
      <c r="W1361" s="17">
        <v>8.3026243118386703E-2</v>
      </c>
      <c r="X1361" s="17">
        <v>0</v>
      </c>
      <c r="Y1361" s="17">
        <v>7.7480729517607802E-2</v>
      </c>
      <c r="Z1361" s="17">
        <v>0.20041979500186799</v>
      </c>
      <c r="AA1361" s="17">
        <v>0.21237151351422101</v>
      </c>
      <c r="AB1361" s="17" t="s">
        <v>74</v>
      </c>
      <c r="AC1361" s="17" t="s">
        <v>74</v>
      </c>
      <c r="AD1361" s="17" t="s">
        <v>74</v>
      </c>
      <c r="AE1361" s="17"/>
      <c r="AF1361" s="17">
        <v>0.170634864762297</v>
      </c>
      <c r="AG1361" s="17">
        <v>0.13367830433769301</v>
      </c>
      <c r="AH1361" s="17">
        <v>0.21729935005518</v>
      </c>
      <c r="AI1361" s="17"/>
      <c r="AJ1361" s="17">
        <v>0.19133455008028799</v>
      </c>
      <c r="AK1361" s="17">
        <v>0.120094171315971</v>
      </c>
      <c r="AL1361" s="17">
        <v>8.7642089865127698E-2</v>
      </c>
      <c r="AM1361" s="17">
        <v>0</v>
      </c>
      <c r="AN1361" s="17">
        <v>0.161674102050681</v>
      </c>
      <c r="AO1361" s="17"/>
      <c r="AP1361" s="17">
        <v>0.20245192015242999</v>
      </c>
      <c r="AQ1361" s="17">
        <v>0.13206358440212801</v>
      </c>
      <c r="AR1361" s="17">
        <v>0.13325362653879</v>
      </c>
      <c r="AS1361" s="17"/>
      <c r="AT1361" s="17">
        <v>0.162293610901347</v>
      </c>
      <c r="AU1361" s="17">
        <v>0.161201098902476</v>
      </c>
      <c r="AV1361" s="17"/>
      <c r="AW1361" s="17">
        <v>0.14747705749084999</v>
      </c>
      <c r="AX1361" s="17">
        <v>0.16611636636924401</v>
      </c>
    </row>
    <row r="1362" spans="2:50" x14ac:dyDescent="0.35">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row>
    <row r="1363" spans="2:50" x14ac:dyDescent="0.35">
      <c r="B1363" s="6" t="s">
        <v>518</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row>
    <row r="1364" spans="2:50" x14ac:dyDescent="0.35">
      <c r="B1364" s="24" t="s">
        <v>289</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row>
    <row r="1365" spans="2:50" x14ac:dyDescent="0.35">
      <c r="B1365" t="s">
        <v>509</v>
      </c>
      <c r="C1365" s="17">
        <v>6.0794791989225203E-2</v>
      </c>
      <c r="D1365" s="17">
        <v>5.2750010706408001E-2</v>
      </c>
      <c r="E1365" s="17">
        <v>6.8452629240410595E-2</v>
      </c>
      <c r="F1365" s="17"/>
      <c r="G1365" s="17">
        <v>8.2003123901784797E-2</v>
      </c>
      <c r="H1365" s="17">
        <v>7.6994776230936104E-2</v>
      </c>
      <c r="I1365" s="17">
        <v>9.7902154711247899E-2</v>
      </c>
      <c r="J1365" s="17">
        <v>6.4670566304938296E-2</v>
      </c>
      <c r="K1365" s="17">
        <v>5.7383555063397998E-2</v>
      </c>
      <c r="L1365" s="17">
        <v>1.8065643643010401E-2</v>
      </c>
      <c r="M1365" s="17"/>
      <c r="N1365" s="17">
        <v>0.110617627043727</v>
      </c>
      <c r="O1365" s="17">
        <v>2.3279407677431901E-2</v>
      </c>
      <c r="P1365" s="17">
        <v>6.5586422066511094E-2</v>
      </c>
      <c r="Q1365" s="17">
        <v>4.3387931501374398E-2</v>
      </c>
      <c r="R1365" s="17"/>
      <c r="S1365" s="17">
        <v>2.9974575659116699E-2</v>
      </c>
      <c r="T1365" s="17">
        <v>0.10149299416042901</v>
      </c>
      <c r="U1365" s="17">
        <v>5.3749134477633999E-2</v>
      </c>
      <c r="V1365" s="17">
        <v>2.6054463107671001E-2</v>
      </c>
      <c r="W1365" s="17">
        <v>7.0481226349307896E-2</v>
      </c>
      <c r="X1365" s="17">
        <v>0.10995749433902401</v>
      </c>
      <c r="Y1365" s="17">
        <v>0</v>
      </c>
      <c r="Z1365" s="17">
        <v>0</v>
      </c>
      <c r="AA1365" s="17">
        <v>0.129317022649862</v>
      </c>
      <c r="AB1365" s="17" t="s">
        <v>74</v>
      </c>
      <c r="AC1365" s="17" t="s">
        <v>74</v>
      </c>
      <c r="AD1365" s="17" t="s">
        <v>74</v>
      </c>
      <c r="AE1365" s="17"/>
      <c r="AF1365" s="17">
        <v>0.10884329182289799</v>
      </c>
      <c r="AG1365" s="17">
        <v>2.5676302805018099E-2</v>
      </c>
      <c r="AH1365" s="17">
        <v>0</v>
      </c>
      <c r="AI1365" s="17"/>
      <c r="AJ1365" s="17">
        <v>5.6424364335406402E-2</v>
      </c>
      <c r="AK1365" s="17">
        <v>8.7205780970833105E-2</v>
      </c>
      <c r="AL1365" s="17">
        <v>0</v>
      </c>
      <c r="AM1365" s="17">
        <v>0.24190367613771799</v>
      </c>
      <c r="AN1365" s="17">
        <v>0</v>
      </c>
      <c r="AO1365" s="17"/>
      <c r="AP1365" s="17">
        <v>4.5184700630033901E-2</v>
      </c>
      <c r="AQ1365" s="17">
        <v>5.2519955020407398E-2</v>
      </c>
      <c r="AR1365" s="17">
        <v>0</v>
      </c>
      <c r="AS1365" s="17"/>
      <c r="AT1365" s="17">
        <v>7.7534539236692096E-2</v>
      </c>
      <c r="AU1365" s="17">
        <v>3.1293840299817501E-2</v>
      </c>
      <c r="AV1365" s="17"/>
      <c r="AW1365" s="17">
        <v>0.10343058120560999</v>
      </c>
      <c r="AX1365" s="17">
        <v>5.0973403314602803E-2</v>
      </c>
    </row>
    <row r="1366" spans="2:50" x14ac:dyDescent="0.35">
      <c r="B1366" t="s">
        <v>510</v>
      </c>
      <c r="C1366" s="17">
        <v>0.12334825984259901</v>
      </c>
      <c r="D1366" s="17">
        <v>9.4577298653619399E-2</v>
      </c>
      <c r="E1366" s="17">
        <v>0.14980482096264899</v>
      </c>
      <c r="F1366" s="17"/>
      <c r="G1366" s="17">
        <v>0.115786862824375</v>
      </c>
      <c r="H1366" s="17">
        <v>4.9325279579880199E-2</v>
      </c>
      <c r="I1366" s="17">
        <v>0.18357229375380599</v>
      </c>
      <c r="J1366" s="17">
        <v>6.4431135951299998E-2</v>
      </c>
      <c r="K1366" s="17">
        <v>0.21345806539791201</v>
      </c>
      <c r="L1366" s="17">
        <v>0.110872803849106</v>
      </c>
      <c r="M1366" s="17"/>
      <c r="N1366" s="17">
        <v>0.122423348516413</v>
      </c>
      <c r="O1366" s="17">
        <v>0.18722684840606399</v>
      </c>
      <c r="P1366" s="17">
        <v>0.109949388344546</v>
      </c>
      <c r="Q1366" s="17">
        <v>8.5127122476693004E-2</v>
      </c>
      <c r="R1366" s="17"/>
      <c r="S1366" s="17">
        <v>0.18090696119897501</v>
      </c>
      <c r="T1366" s="17">
        <v>8.4407217862959003E-2</v>
      </c>
      <c r="U1366" s="17">
        <v>0.221350584778881</v>
      </c>
      <c r="V1366" s="17">
        <v>0.13206348764918699</v>
      </c>
      <c r="W1366" s="17">
        <v>0</v>
      </c>
      <c r="X1366" s="17">
        <v>0.12922167790747199</v>
      </c>
      <c r="Y1366" s="17">
        <v>0</v>
      </c>
      <c r="Z1366" s="17">
        <v>8.0850621378262197E-2</v>
      </c>
      <c r="AA1366" s="17">
        <v>0.22505442118021601</v>
      </c>
      <c r="AB1366" s="17" t="s">
        <v>74</v>
      </c>
      <c r="AC1366" s="17" t="s">
        <v>74</v>
      </c>
      <c r="AD1366" s="17" t="s">
        <v>74</v>
      </c>
      <c r="AE1366" s="17"/>
      <c r="AF1366" s="17">
        <v>7.5070088044385405E-2</v>
      </c>
      <c r="AG1366" s="17">
        <v>0.18216965206080701</v>
      </c>
      <c r="AH1366" s="17">
        <v>9.3129863435778407E-2</v>
      </c>
      <c r="AI1366" s="17"/>
      <c r="AJ1366" s="17">
        <v>0.107956994152389</v>
      </c>
      <c r="AK1366" s="17">
        <v>0.16246206472986699</v>
      </c>
      <c r="AL1366" s="17">
        <v>0.116986569610579</v>
      </c>
      <c r="AM1366" s="17">
        <v>0</v>
      </c>
      <c r="AN1366" s="17">
        <v>0.100429556909573</v>
      </c>
      <c r="AO1366" s="17"/>
      <c r="AP1366" s="17">
        <v>9.5149153112069604E-2</v>
      </c>
      <c r="AQ1366" s="17">
        <v>0.16770304372830899</v>
      </c>
      <c r="AR1366" s="17">
        <v>0.174526043609427</v>
      </c>
      <c r="AS1366" s="17"/>
      <c r="AT1366" s="17">
        <v>0.13556120874276201</v>
      </c>
      <c r="AU1366" s="17">
        <v>0.101825018770759</v>
      </c>
      <c r="AV1366" s="17"/>
      <c r="AW1366" s="17">
        <v>7.4239087711579096E-2</v>
      </c>
      <c r="AX1366" s="17">
        <v>0.13466082789522299</v>
      </c>
    </row>
    <row r="1367" spans="2:50" x14ac:dyDescent="0.35">
      <c r="B1367" t="s">
        <v>511</v>
      </c>
      <c r="C1367" s="17">
        <v>0.163304181220843</v>
      </c>
      <c r="D1367" s="17">
        <v>0.17090095667161001</v>
      </c>
      <c r="E1367" s="17">
        <v>0.14836442914843401</v>
      </c>
      <c r="F1367" s="17"/>
      <c r="G1367" s="17">
        <v>0.23670647680403401</v>
      </c>
      <c r="H1367" s="17">
        <v>7.7526850345246395E-2</v>
      </c>
      <c r="I1367" s="17">
        <v>0.16908399622692299</v>
      </c>
      <c r="J1367" s="17">
        <v>0.26221474866990802</v>
      </c>
      <c r="K1367" s="17">
        <v>0.13806372574631401</v>
      </c>
      <c r="L1367" s="17">
        <v>0.140316962756138</v>
      </c>
      <c r="M1367" s="17"/>
      <c r="N1367" s="17">
        <v>0.15933759068598599</v>
      </c>
      <c r="O1367" s="17">
        <v>0.22075432885628599</v>
      </c>
      <c r="P1367" s="17">
        <v>0.16271317255495499</v>
      </c>
      <c r="Q1367" s="17">
        <v>0.12214111892373999</v>
      </c>
      <c r="R1367" s="17"/>
      <c r="S1367" s="17">
        <v>0.12959120176880701</v>
      </c>
      <c r="T1367" s="17">
        <v>0.16870878789927099</v>
      </c>
      <c r="U1367" s="17">
        <v>0.190713866048037</v>
      </c>
      <c r="V1367" s="17">
        <v>7.2284363705542407E-2</v>
      </c>
      <c r="W1367" s="17">
        <v>0.20957342411475</v>
      </c>
      <c r="X1367" s="17">
        <v>0.18229195065398901</v>
      </c>
      <c r="Y1367" s="17">
        <v>0.30572249935632601</v>
      </c>
      <c r="Z1367" s="17">
        <v>0.126376759812562</v>
      </c>
      <c r="AA1367" s="17">
        <v>9.8125439786341501E-2</v>
      </c>
      <c r="AB1367" s="17" t="s">
        <v>74</v>
      </c>
      <c r="AC1367" s="17" t="s">
        <v>74</v>
      </c>
      <c r="AD1367" s="17" t="s">
        <v>74</v>
      </c>
      <c r="AE1367" s="17"/>
      <c r="AF1367" s="17">
        <v>0.168069973322231</v>
      </c>
      <c r="AG1367" s="17">
        <v>0.129253606015023</v>
      </c>
      <c r="AH1367" s="17">
        <v>0.21178345925832401</v>
      </c>
      <c r="AI1367" s="17"/>
      <c r="AJ1367" s="17">
        <v>0.123207239000187</v>
      </c>
      <c r="AK1367" s="17">
        <v>0.134250620014426</v>
      </c>
      <c r="AL1367" s="17">
        <v>0.29874811353914499</v>
      </c>
      <c r="AM1367" s="17">
        <v>0.46154800557609299</v>
      </c>
      <c r="AN1367" s="17">
        <v>0.17276429528353501</v>
      </c>
      <c r="AO1367" s="17"/>
      <c r="AP1367" s="17">
        <v>0.16509355767598899</v>
      </c>
      <c r="AQ1367" s="17">
        <v>0.16718813129958399</v>
      </c>
      <c r="AR1367" s="17">
        <v>0.25001747107217398</v>
      </c>
      <c r="AS1367" s="17"/>
      <c r="AT1367" s="17">
        <v>0.170359603584711</v>
      </c>
      <c r="AU1367" s="17">
        <v>0.150870201709216</v>
      </c>
      <c r="AV1367" s="17"/>
      <c r="AW1367" s="17">
        <v>0.17396908409564399</v>
      </c>
      <c r="AX1367" s="17">
        <v>0.16084746215370199</v>
      </c>
    </row>
    <row r="1368" spans="2:50" x14ac:dyDescent="0.35">
      <c r="B1368" t="s">
        <v>512</v>
      </c>
      <c r="C1368" s="17">
        <v>7.5321381742402896E-2</v>
      </c>
      <c r="D1368" s="17">
        <v>0.115764238121421</v>
      </c>
      <c r="E1368" s="17">
        <v>4.0591971813769202E-2</v>
      </c>
      <c r="F1368" s="17"/>
      <c r="G1368" s="17">
        <v>2.7481202982312401E-2</v>
      </c>
      <c r="H1368" s="17">
        <v>8.3612802803602795E-2</v>
      </c>
      <c r="I1368" s="17">
        <v>4.4999099062567202E-2</v>
      </c>
      <c r="J1368" s="17">
        <v>4.53935073935312E-2</v>
      </c>
      <c r="K1368" s="17">
        <v>0.14399325672358701</v>
      </c>
      <c r="L1368" s="17">
        <v>7.7403122507338995E-2</v>
      </c>
      <c r="M1368" s="17"/>
      <c r="N1368" s="17">
        <v>5.8433632799294803E-2</v>
      </c>
      <c r="O1368" s="17">
        <v>6.3838844344934101E-2</v>
      </c>
      <c r="P1368" s="17">
        <v>3.5874292036434101E-2</v>
      </c>
      <c r="Q1368" s="17">
        <v>0.13151126439525601</v>
      </c>
      <c r="R1368" s="17"/>
      <c r="S1368" s="17">
        <v>0.10595202831175</v>
      </c>
      <c r="T1368" s="17">
        <v>0.14358551888197499</v>
      </c>
      <c r="U1368" s="17">
        <v>0</v>
      </c>
      <c r="V1368" s="17">
        <v>0.116528374658342</v>
      </c>
      <c r="W1368" s="17">
        <v>0.10484560014088801</v>
      </c>
      <c r="X1368" s="17">
        <v>0</v>
      </c>
      <c r="Y1368" s="17">
        <v>0</v>
      </c>
      <c r="Z1368" s="17">
        <v>0.183658315600956</v>
      </c>
      <c r="AA1368" s="17">
        <v>0</v>
      </c>
      <c r="AB1368" s="17" t="s">
        <v>74</v>
      </c>
      <c r="AC1368" s="17" t="s">
        <v>74</v>
      </c>
      <c r="AD1368" s="17" t="s">
        <v>74</v>
      </c>
      <c r="AE1368" s="17"/>
      <c r="AF1368" s="17">
        <v>9.8160799009448102E-2</v>
      </c>
      <c r="AG1368" s="17">
        <v>7.3023623387061407E-2</v>
      </c>
      <c r="AH1368" s="17">
        <v>3.5456619470835803E-2</v>
      </c>
      <c r="AI1368" s="17"/>
      <c r="AJ1368" s="17">
        <v>9.8752712595607597E-2</v>
      </c>
      <c r="AK1368" s="17">
        <v>3.86739062243001E-2</v>
      </c>
      <c r="AL1368" s="17">
        <v>0.16769795984590199</v>
      </c>
      <c r="AM1368" s="17">
        <v>0</v>
      </c>
      <c r="AN1368" s="17">
        <v>9.5134913952265698E-2</v>
      </c>
      <c r="AO1368" s="17"/>
      <c r="AP1368" s="17">
        <v>8.5031506662730294E-2</v>
      </c>
      <c r="AQ1368" s="17">
        <v>5.1223340922221597E-2</v>
      </c>
      <c r="AR1368" s="17">
        <v>8.90461159057679E-2</v>
      </c>
      <c r="AS1368" s="17"/>
      <c r="AT1368" s="17">
        <v>6.3362385943674104E-2</v>
      </c>
      <c r="AU1368" s="17">
        <v>9.6397073752359397E-2</v>
      </c>
      <c r="AV1368" s="17"/>
      <c r="AW1368" s="17">
        <v>5.7791963541470502E-2</v>
      </c>
      <c r="AX1368" s="17">
        <v>7.9359379690971399E-2</v>
      </c>
    </row>
    <row r="1369" spans="2:50" x14ac:dyDescent="0.35">
      <c r="B1369" t="s">
        <v>513</v>
      </c>
      <c r="C1369" s="17">
        <v>0.126748165731491</v>
      </c>
      <c r="D1369" s="17">
        <v>0.109910623258651</v>
      </c>
      <c r="E1369" s="17">
        <v>0.14277095741045501</v>
      </c>
      <c r="F1369" s="17"/>
      <c r="G1369" s="17">
        <v>0.22475203059458601</v>
      </c>
      <c r="H1369" s="17">
        <v>0.16598263296020099</v>
      </c>
      <c r="I1369" s="17">
        <v>0.104494335940051</v>
      </c>
      <c r="J1369" s="17">
        <v>6.9489031812697402E-2</v>
      </c>
      <c r="K1369" s="17">
        <v>4.8312727438660497E-2</v>
      </c>
      <c r="L1369" s="17">
        <v>0.168958523123173</v>
      </c>
      <c r="M1369" s="17"/>
      <c r="N1369" s="17">
        <v>9.1446400963277802E-2</v>
      </c>
      <c r="O1369" s="17">
        <v>0.13158647736156401</v>
      </c>
      <c r="P1369" s="17">
        <v>0.18345833231859501</v>
      </c>
      <c r="Q1369" s="17">
        <v>0.106385580112414</v>
      </c>
      <c r="R1369" s="17"/>
      <c r="S1369" s="17">
        <v>0.167692133180222</v>
      </c>
      <c r="T1369" s="17">
        <v>0.201564976230897</v>
      </c>
      <c r="U1369" s="17">
        <v>0.15258461499634601</v>
      </c>
      <c r="V1369" s="17">
        <v>6.7161963241004194E-2</v>
      </c>
      <c r="W1369" s="17">
        <v>6.9559019918613699E-2</v>
      </c>
      <c r="X1369" s="17">
        <v>0</v>
      </c>
      <c r="Y1369" s="17">
        <v>0.133774651942351</v>
      </c>
      <c r="Z1369" s="17">
        <v>8.0850621378262197E-2</v>
      </c>
      <c r="AA1369" s="17">
        <v>0.14168036118098901</v>
      </c>
      <c r="AB1369" s="17" t="s">
        <v>74</v>
      </c>
      <c r="AC1369" s="17" t="s">
        <v>74</v>
      </c>
      <c r="AD1369" s="17" t="s">
        <v>74</v>
      </c>
      <c r="AE1369" s="17"/>
      <c r="AF1369" s="17">
        <v>0.118187016422834</v>
      </c>
      <c r="AG1369" s="17">
        <v>0.14888936010672499</v>
      </c>
      <c r="AH1369" s="17">
        <v>9.6669777455911196E-2</v>
      </c>
      <c r="AI1369" s="17"/>
      <c r="AJ1369" s="17">
        <v>0.17834848096828501</v>
      </c>
      <c r="AK1369" s="17">
        <v>0.10773474014277599</v>
      </c>
      <c r="AL1369" s="17">
        <v>0.17319058666143999</v>
      </c>
      <c r="AM1369" s="17">
        <v>0.145406003092</v>
      </c>
      <c r="AN1369" s="17">
        <v>0</v>
      </c>
      <c r="AO1369" s="17"/>
      <c r="AP1369" s="17">
        <v>0.191851442156841</v>
      </c>
      <c r="AQ1369" s="17">
        <v>0.11975765931816</v>
      </c>
      <c r="AR1369" s="17">
        <v>0.14670075461767701</v>
      </c>
      <c r="AS1369" s="17"/>
      <c r="AT1369" s="17">
        <v>0.124616616635114</v>
      </c>
      <c r="AU1369" s="17">
        <v>0.13050465774933501</v>
      </c>
      <c r="AV1369" s="17"/>
      <c r="AW1369" s="17">
        <v>0.161467532702051</v>
      </c>
      <c r="AX1369" s="17">
        <v>0.118750368485987</v>
      </c>
    </row>
    <row r="1370" spans="2:50" x14ac:dyDescent="0.35">
      <c r="B1370" t="s">
        <v>514</v>
      </c>
      <c r="C1370" s="17">
        <v>5.3570643927253601E-2</v>
      </c>
      <c r="D1370" s="17">
        <v>5.5453494295387901E-2</v>
      </c>
      <c r="E1370" s="17">
        <v>5.24489995105046E-2</v>
      </c>
      <c r="F1370" s="17"/>
      <c r="G1370" s="17">
        <v>7.7246889297342095E-2</v>
      </c>
      <c r="H1370" s="17">
        <v>7.7686313548908495E-2</v>
      </c>
      <c r="I1370" s="17">
        <v>8.8881139201511902E-2</v>
      </c>
      <c r="J1370" s="17">
        <v>2.2144510457937701E-2</v>
      </c>
      <c r="K1370" s="17">
        <v>6.6479808541363497E-2</v>
      </c>
      <c r="L1370" s="17">
        <v>1.67399797386035E-2</v>
      </c>
      <c r="M1370" s="17"/>
      <c r="N1370" s="17">
        <v>0.116668399313842</v>
      </c>
      <c r="O1370" s="17">
        <v>6.8809993859031707E-2</v>
      </c>
      <c r="P1370" s="17">
        <v>2.11429439163511E-2</v>
      </c>
      <c r="Q1370" s="17">
        <v>1.4167934029938699E-2</v>
      </c>
      <c r="R1370" s="17"/>
      <c r="S1370" s="17">
        <v>4.6156347358752098E-2</v>
      </c>
      <c r="T1370" s="17">
        <v>6.9337953175292399E-2</v>
      </c>
      <c r="U1370" s="17">
        <v>0</v>
      </c>
      <c r="V1370" s="17">
        <v>0</v>
      </c>
      <c r="W1370" s="17">
        <v>3.7718444964478397E-2</v>
      </c>
      <c r="X1370" s="17">
        <v>0.10767996677095799</v>
      </c>
      <c r="Y1370" s="17">
        <v>0.178591940675802</v>
      </c>
      <c r="Z1370" s="17">
        <v>0</v>
      </c>
      <c r="AA1370" s="17">
        <v>5.3318190032067003E-2</v>
      </c>
      <c r="AB1370" s="17" t="s">
        <v>74</v>
      </c>
      <c r="AC1370" s="17" t="s">
        <v>74</v>
      </c>
      <c r="AD1370" s="17" t="s">
        <v>74</v>
      </c>
      <c r="AE1370" s="17"/>
      <c r="AF1370" s="17">
        <v>3.14804382707769E-2</v>
      </c>
      <c r="AG1370" s="17">
        <v>8.3045712849222797E-2</v>
      </c>
      <c r="AH1370" s="17">
        <v>0</v>
      </c>
      <c r="AI1370" s="17"/>
      <c r="AJ1370" s="17">
        <v>3.4442489266300003E-2</v>
      </c>
      <c r="AK1370" s="17">
        <v>7.8954954369380895E-2</v>
      </c>
      <c r="AL1370" s="17">
        <v>0.12650584026273301</v>
      </c>
      <c r="AM1370" s="17">
        <v>0</v>
      </c>
      <c r="AN1370" s="17">
        <v>0</v>
      </c>
      <c r="AO1370" s="17"/>
      <c r="AP1370" s="17">
        <v>5.0776471896688297E-2</v>
      </c>
      <c r="AQ1370" s="17">
        <v>7.2955046385595607E-2</v>
      </c>
      <c r="AR1370" s="17">
        <v>5.0440428528090699E-2</v>
      </c>
      <c r="AS1370" s="17"/>
      <c r="AT1370" s="17">
        <v>5.2711297139095503E-2</v>
      </c>
      <c r="AU1370" s="17">
        <v>5.5085096189114099E-2</v>
      </c>
      <c r="AV1370" s="17"/>
      <c r="AW1370" s="17">
        <v>0.119215532675522</v>
      </c>
      <c r="AX1370" s="17">
        <v>3.8448982554293097E-2</v>
      </c>
    </row>
    <row r="1371" spans="2:50" x14ac:dyDescent="0.35">
      <c r="B1371" t="s">
        <v>515</v>
      </c>
      <c r="C1371" s="17">
        <v>5.24218899346508E-2</v>
      </c>
      <c r="D1371" s="17">
        <v>7.9025163915696695E-2</v>
      </c>
      <c r="E1371" s="17">
        <v>2.9605359565749299E-2</v>
      </c>
      <c r="F1371" s="17"/>
      <c r="G1371" s="17">
        <v>6.9480860448255896E-2</v>
      </c>
      <c r="H1371" s="17">
        <v>5.49511270107155E-2</v>
      </c>
      <c r="I1371" s="17">
        <v>0.121631701697534</v>
      </c>
      <c r="J1371" s="17">
        <v>2.2009118609221601E-2</v>
      </c>
      <c r="K1371" s="17">
        <v>3.24985710944517E-2</v>
      </c>
      <c r="L1371" s="17">
        <v>3.5407170439016603E-2</v>
      </c>
      <c r="M1371" s="17"/>
      <c r="N1371" s="17">
        <v>6.5127328502820298E-2</v>
      </c>
      <c r="O1371" s="17">
        <v>5.1674286436207403E-2</v>
      </c>
      <c r="P1371" s="17">
        <v>4.37434871312384E-2</v>
      </c>
      <c r="Q1371" s="17">
        <v>4.9259837865802E-2</v>
      </c>
      <c r="R1371" s="17"/>
      <c r="S1371" s="17">
        <v>7.3668672939559601E-2</v>
      </c>
      <c r="T1371" s="17">
        <v>0</v>
      </c>
      <c r="U1371" s="17">
        <v>0</v>
      </c>
      <c r="V1371" s="17">
        <v>4.8490353102778501E-2</v>
      </c>
      <c r="W1371" s="17">
        <v>0.112093254241717</v>
      </c>
      <c r="X1371" s="17">
        <v>0.10651669517788</v>
      </c>
      <c r="Y1371" s="17">
        <v>5.4511147769804001E-2</v>
      </c>
      <c r="Z1371" s="17">
        <v>0.140384288427015</v>
      </c>
      <c r="AA1371" s="17">
        <v>3.5125579599793399E-2</v>
      </c>
      <c r="AB1371" s="17" t="s">
        <v>74</v>
      </c>
      <c r="AC1371" s="17" t="s">
        <v>74</v>
      </c>
      <c r="AD1371" s="17" t="s">
        <v>74</v>
      </c>
      <c r="AE1371" s="17"/>
      <c r="AF1371" s="17">
        <v>4.4977524596055099E-2</v>
      </c>
      <c r="AG1371" s="17">
        <v>4.1584194717969501E-2</v>
      </c>
      <c r="AH1371" s="17">
        <v>9.1527221598962594E-2</v>
      </c>
      <c r="AI1371" s="17"/>
      <c r="AJ1371" s="17">
        <v>5.6887192813446501E-2</v>
      </c>
      <c r="AK1371" s="17">
        <v>5.7190974473435699E-2</v>
      </c>
      <c r="AL1371" s="17">
        <v>5.98801177132278E-2</v>
      </c>
      <c r="AM1371" s="17">
        <v>0</v>
      </c>
      <c r="AN1371" s="17">
        <v>8.0380028352523794E-2</v>
      </c>
      <c r="AO1371" s="17"/>
      <c r="AP1371" s="17">
        <v>8.5153324401526398E-2</v>
      </c>
      <c r="AQ1371" s="17">
        <v>4.86209620458221E-2</v>
      </c>
      <c r="AR1371" s="17">
        <v>5.4034553367554201E-2</v>
      </c>
      <c r="AS1371" s="17"/>
      <c r="AT1371" s="17">
        <v>5.1507815290565001E-2</v>
      </c>
      <c r="AU1371" s="17">
        <v>5.4032790715710599E-2</v>
      </c>
      <c r="AV1371" s="17"/>
      <c r="AW1371" s="17">
        <v>4.4323953943910303E-2</v>
      </c>
      <c r="AX1371" s="17">
        <v>5.4287294053796599E-2</v>
      </c>
    </row>
    <row r="1372" spans="2:50" x14ac:dyDescent="0.35">
      <c r="B1372" t="s">
        <v>516</v>
      </c>
      <c r="C1372" s="17">
        <v>3.2050358061466999E-2</v>
      </c>
      <c r="D1372" s="17">
        <v>1.6441155153451799E-2</v>
      </c>
      <c r="E1372" s="17">
        <v>4.6059001055696998E-2</v>
      </c>
      <c r="F1372" s="17"/>
      <c r="G1372" s="17">
        <v>2.75485110901941E-2</v>
      </c>
      <c r="H1372" s="17">
        <v>4.3630187612785899E-2</v>
      </c>
      <c r="I1372" s="17">
        <v>2.7554011597769601E-2</v>
      </c>
      <c r="J1372" s="17">
        <v>2.17378942875525E-2</v>
      </c>
      <c r="K1372" s="17">
        <v>2.0339513030129298E-2</v>
      </c>
      <c r="L1372" s="17">
        <v>4.4380586515128599E-2</v>
      </c>
      <c r="M1372" s="17"/>
      <c r="N1372" s="17">
        <v>4.2888185865732099E-2</v>
      </c>
      <c r="O1372" s="17">
        <v>1.5947786680561599E-2</v>
      </c>
      <c r="P1372" s="17">
        <v>0</v>
      </c>
      <c r="Q1372" s="17">
        <v>6.1886064800084302E-2</v>
      </c>
      <c r="R1372" s="17"/>
      <c r="S1372" s="17">
        <v>2.8341358084921799E-2</v>
      </c>
      <c r="T1372" s="17">
        <v>0</v>
      </c>
      <c r="U1372" s="17">
        <v>2.6739952490610799E-2</v>
      </c>
      <c r="V1372" s="17">
        <v>3.1866440850043698E-2</v>
      </c>
      <c r="W1372" s="17">
        <v>7.4146361857987397E-2</v>
      </c>
      <c r="X1372" s="17">
        <v>0.13883615701273599</v>
      </c>
      <c r="Y1372" s="17">
        <v>0</v>
      </c>
      <c r="Z1372" s="17">
        <v>0</v>
      </c>
      <c r="AA1372" s="17">
        <v>2.7914496286596799E-2</v>
      </c>
      <c r="AB1372" s="17" t="s">
        <v>74</v>
      </c>
      <c r="AC1372" s="17" t="s">
        <v>74</v>
      </c>
      <c r="AD1372" s="17" t="s">
        <v>74</v>
      </c>
      <c r="AE1372" s="17"/>
      <c r="AF1372" s="17">
        <v>8.7137689537263203E-3</v>
      </c>
      <c r="AG1372" s="17">
        <v>5.5534701873773497E-2</v>
      </c>
      <c r="AH1372" s="17">
        <v>3.0522180993371999E-2</v>
      </c>
      <c r="AI1372" s="17"/>
      <c r="AJ1372" s="17">
        <v>3.6400068363532503E-2</v>
      </c>
      <c r="AK1372" s="17">
        <v>2.4026541223669099E-2</v>
      </c>
      <c r="AL1372" s="17">
        <v>0</v>
      </c>
      <c r="AM1372" s="17">
        <v>0</v>
      </c>
      <c r="AN1372" s="17">
        <v>3.5370702356213098E-2</v>
      </c>
      <c r="AO1372" s="17"/>
      <c r="AP1372" s="17">
        <v>7.5352010736189204E-2</v>
      </c>
      <c r="AQ1372" s="17">
        <v>1.7452896862444101E-2</v>
      </c>
      <c r="AR1372" s="17">
        <v>0</v>
      </c>
      <c r="AS1372" s="17"/>
      <c r="AT1372" s="17">
        <v>1.1196533429010501E-2</v>
      </c>
      <c r="AU1372" s="17">
        <v>6.8801670009416394E-2</v>
      </c>
      <c r="AV1372" s="17"/>
      <c r="AW1372" s="17">
        <v>1.9570127368119999E-2</v>
      </c>
      <c r="AX1372" s="17">
        <v>3.4925247881524797E-2</v>
      </c>
    </row>
    <row r="1373" spans="2:50" x14ac:dyDescent="0.35">
      <c r="B1373" t="s">
        <v>517</v>
      </c>
      <c r="C1373" s="17">
        <v>1.2225023246249E-2</v>
      </c>
      <c r="D1373" s="17">
        <v>0</v>
      </c>
      <c r="E1373" s="17">
        <v>2.3069128799348599E-2</v>
      </c>
      <c r="F1373" s="17"/>
      <c r="G1373" s="17">
        <v>0</v>
      </c>
      <c r="H1373" s="17">
        <v>7.4829366822028801E-2</v>
      </c>
      <c r="I1373" s="17">
        <v>0</v>
      </c>
      <c r="J1373" s="17">
        <v>0</v>
      </c>
      <c r="K1373" s="17">
        <v>0</v>
      </c>
      <c r="L1373" s="17">
        <v>0</v>
      </c>
      <c r="M1373" s="17"/>
      <c r="N1373" s="17">
        <v>0</v>
      </c>
      <c r="O1373" s="17">
        <v>0</v>
      </c>
      <c r="P1373" s="17">
        <v>0</v>
      </c>
      <c r="Q1373" s="17">
        <v>4.2452469423489299E-2</v>
      </c>
      <c r="R1373" s="17"/>
      <c r="S1373" s="17">
        <v>0</v>
      </c>
      <c r="T1373" s="17">
        <v>0</v>
      </c>
      <c r="U1373" s="17">
        <v>0</v>
      </c>
      <c r="V1373" s="17">
        <v>0</v>
      </c>
      <c r="W1373" s="17">
        <v>3.6533068366845799E-2</v>
      </c>
      <c r="X1373" s="17">
        <v>0.11212786031566301</v>
      </c>
      <c r="Y1373" s="17">
        <v>0</v>
      </c>
      <c r="Z1373" s="17">
        <v>0</v>
      </c>
      <c r="AA1373" s="17">
        <v>0</v>
      </c>
      <c r="AB1373" s="17" t="s">
        <v>74</v>
      </c>
      <c r="AC1373" s="17" t="s">
        <v>74</v>
      </c>
      <c r="AD1373" s="17" t="s">
        <v>74</v>
      </c>
      <c r="AE1373" s="17"/>
      <c r="AF1373" s="17">
        <v>0</v>
      </c>
      <c r="AG1373" s="17">
        <v>2.18834014520378E-2</v>
      </c>
      <c r="AH1373" s="17">
        <v>2.9562961198061701E-2</v>
      </c>
      <c r="AI1373" s="17"/>
      <c r="AJ1373" s="17">
        <v>0</v>
      </c>
      <c r="AK1373" s="17">
        <v>2.9383150547236898E-2</v>
      </c>
      <c r="AL1373" s="17">
        <v>0</v>
      </c>
      <c r="AM1373" s="17">
        <v>0</v>
      </c>
      <c r="AN1373" s="17">
        <v>3.4259108205012899E-2</v>
      </c>
      <c r="AO1373" s="17"/>
      <c r="AP1373" s="17">
        <v>0</v>
      </c>
      <c r="AQ1373" s="17">
        <v>3.3010400860690903E-2</v>
      </c>
      <c r="AR1373" s="17">
        <v>0</v>
      </c>
      <c r="AS1373" s="17"/>
      <c r="AT1373" s="17">
        <v>1.9161877398994599E-2</v>
      </c>
      <c r="AU1373" s="17">
        <v>0</v>
      </c>
      <c r="AV1373" s="17"/>
      <c r="AW1373" s="17">
        <v>0</v>
      </c>
      <c r="AX1373" s="17">
        <v>1.5041124626438E-2</v>
      </c>
    </row>
    <row r="1374" spans="2:50" x14ac:dyDescent="0.35">
      <c r="B1374" t="s">
        <v>70</v>
      </c>
      <c r="C1374" s="17">
        <v>0.30021530430381799</v>
      </c>
      <c r="D1374" s="17">
        <v>0.30517705922375299</v>
      </c>
      <c r="E1374" s="17">
        <v>0.29883270249298299</v>
      </c>
      <c r="F1374" s="17"/>
      <c r="G1374" s="17">
        <v>0.13899404205711599</v>
      </c>
      <c r="H1374" s="17">
        <v>0.29546066308569502</v>
      </c>
      <c r="I1374" s="17">
        <v>0.16188126780859</v>
      </c>
      <c r="J1374" s="17">
        <v>0.427909486512913</v>
      </c>
      <c r="K1374" s="17">
        <v>0.27947077696418399</v>
      </c>
      <c r="L1374" s="17">
        <v>0.387855207428485</v>
      </c>
      <c r="M1374" s="17"/>
      <c r="N1374" s="17">
        <v>0.23305748630890699</v>
      </c>
      <c r="O1374" s="17">
        <v>0.236882026377919</v>
      </c>
      <c r="P1374" s="17">
        <v>0.37753196163136898</v>
      </c>
      <c r="Q1374" s="17">
        <v>0.34368067647120798</v>
      </c>
      <c r="R1374" s="17"/>
      <c r="S1374" s="17">
        <v>0.23771672149789599</v>
      </c>
      <c r="T1374" s="17">
        <v>0.23090255178917601</v>
      </c>
      <c r="U1374" s="17">
        <v>0.35486184720849101</v>
      </c>
      <c r="V1374" s="17">
        <v>0.505550553685431</v>
      </c>
      <c r="W1374" s="17">
        <v>0.28504960004541202</v>
      </c>
      <c r="X1374" s="17">
        <v>0.11336819782228</v>
      </c>
      <c r="Y1374" s="17">
        <v>0.32739976025571699</v>
      </c>
      <c r="Z1374" s="17">
        <v>0.38787939340294197</v>
      </c>
      <c r="AA1374" s="17">
        <v>0.28946448928413399</v>
      </c>
      <c r="AB1374" s="17" t="s">
        <v>74</v>
      </c>
      <c r="AC1374" s="17" t="s">
        <v>74</v>
      </c>
      <c r="AD1374" s="17" t="s">
        <v>74</v>
      </c>
      <c r="AE1374" s="17"/>
      <c r="AF1374" s="17">
        <v>0.34649709955764402</v>
      </c>
      <c r="AG1374" s="17">
        <v>0.23893944473236201</v>
      </c>
      <c r="AH1374" s="17">
        <v>0.41134791658875403</v>
      </c>
      <c r="AI1374" s="17"/>
      <c r="AJ1374" s="17">
        <v>0.307580458504846</v>
      </c>
      <c r="AK1374" s="17">
        <v>0.28011726730407599</v>
      </c>
      <c r="AL1374" s="17">
        <v>5.6990812366974099E-2</v>
      </c>
      <c r="AM1374" s="17">
        <v>0.15114231519419</v>
      </c>
      <c r="AN1374" s="17">
        <v>0.48166139494087601</v>
      </c>
      <c r="AO1374" s="17"/>
      <c r="AP1374" s="17">
        <v>0.20640783272793201</v>
      </c>
      <c r="AQ1374" s="17">
        <v>0.26956856355676601</v>
      </c>
      <c r="AR1374" s="17">
        <v>0.23523463289930799</v>
      </c>
      <c r="AS1374" s="17"/>
      <c r="AT1374" s="17">
        <v>0.29398812259938101</v>
      </c>
      <c r="AU1374" s="17">
        <v>0.31118965080427202</v>
      </c>
      <c r="AV1374" s="17"/>
      <c r="AW1374" s="17">
        <v>0.24599213675609399</v>
      </c>
      <c r="AX1374" s="17">
        <v>0.31270590934346099</v>
      </c>
    </row>
    <row r="1375" spans="2:50" x14ac:dyDescent="0.35">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row>
    <row r="1376" spans="2:50" x14ac:dyDescent="0.35">
      <c r="B1376" s="6" t="s">
        <v>508</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row>
    <row r="1377" spans="2:50" x14ac:dyDescent="0.35">
      <c r="B1377" s="24" t="s">
        <v>289</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row>
    <row r="1378" spans="2:50" x14ac:dyDescent="0.35">
      <c r="B1378" t="s">
        <v>519</v>
      </c>
      <c r="C1378" s="17">
        <v>4.3029532300010297E-2</v>
      </c>
      <c r="D1378" s="17">
        <v>3.2464734095559999E-2</v>
      </c>
      <c r="E1378" s="17">
        <v>5.4697250102121397E-2</v>
      </c>
      <c r="F1378" s="17"/>
      <c r="G1378" s="17">
        <v>0.115213734416939</v>
      </c>
      <c r="H1378" s="17">
        <v>4.6570874620778697E-2</v>
      </c>
      <c r="I1378" s="17">
        <v>2.6005149419517599E-2</v>
      </c>
      <c r="J1378" s="17">
        <v>1.6170741885486999E-2</v>
      </c>
      <c r="K1378" s="17">
        <v>2.2595964601401598E-2</v>
      </c>
      <c r="L1378" s="17">
        <v>4.620293482131E-2</v>
      </c>
      <c r="M1378" s="17"/>
      <c r="N1378" s="17">
        <v>5.9308250031769802E-2</v>
      </c>
      <c r="O1378" s="17">
        <v>2.9832470092695899E-2</v>
      </c>
      <c r="P1378" s="17">
        <v>0</v>
      </c>
      <c r="Q1378" s="17">
        <v>7.9131046057867693E-2</v>
      </c>
      <c r="R1378" s="17"/>
      <c r="S1378" s="17">
        <v>0.140175493985186</v>
      </c>
      <c r="T1378" s="17">
        <v>4.5903071334558301E-2</v>
      </c>
      <c r="U1378" s="17">
        <v>0</v>
      </c>
      <c r="V1378" s="17">
        <v>2.8663854241702199E-2</v>
      </c>
      <c r="W1378" s="17">
        <v>0</v>
      </c>
      <c r="X1378" s="17">
        <v>0</v>
      </c>
      <c r="Y1378" s="17">
        <v>3.7474880697546502E-2</v>
      </c>
      <c r="Z1378" s="17">
        <v>6.1599086400427501E-2</v>
      </c>
      <c r="AA1378" s="17">
        <v>1.7763079367171301E-2</v>
      </c>
      <c r="AB1378" s="17" t="s">
        <v>74</v>
      </c>
      <c r="AC1378" s="17" t="s">
        <v>74</v>
      </c>
      <c r="AD1378" s="17" t="s">
        <v>74</v>
      </c>
      <c r="AE1378" s="17"/>
      <c r="AF1378" s="17">
        <v>2.3864739697532399E-2</v>
      </c>
      <c r="AG1378" s="17">
        <v>3.8463324234120203E-2</v>
      </c>
      <c r="AH1378" s="17">
        <v>5.3049391234660799E-2</v>
      </c>
      <c r="AI1378" s="17"/>
      <c r="AJ1378" s="17">
        <v>3.8606371935451397E-2</v>
      </c>
      <c r="AK1378" s="17">
        <v>5.8910100745639599E-2</v>
      </c>
      <c r="AL1378" s="17">
        <v>4.2835502076430901E-2</v>
      </c>
      <c r="AM1378" s="17">
        <v>0</v>
      </c>
      <c r="AN1378" s="17">
        <v>2.6084835334983101E-2</v>
      </c>
      <c r="AO1378" s="17"/>
      <c r="AP1378" s="17">
        <v>5.2482873635671903E-2</v>
      </c>
      <c r="AQ1378" s="17">
        <v>5.3700103151342701E-2</v>
      </c>
      <c r="AR1378" s="17">
        <v>4.6539946024176902E-2</v>
      </c>
      <c r="AS1378" s="17"/>
      <c r="AT1378" s="17">
        <v>3.75185572469484E-2</v>
      </c>
      <c r="AU1378" s="17">
        <v>5.4665405707481698E-2</v>
      </c>
      <c r="AV1378" s="17"/>
      <c r="AW1378" s="17">
        <v>3.2551656014039698E-2</v>
      </c>
      <c r="AX1378" s="17">
        <v>4.6895144508984903E-2</v>
      </c>
    </row>
    <row r="1379" spans="2:50" x14ac:dyDescent="0.35">
      <c r="B1379" t="s">
        <v>520</v>
      </c>
      <c r="C1379" s="17">
        <v>8.3394432139308305E-2</v>
      </c>
      <c r="D1379" s="17">
        <v>0.118890790419796</v>
      </c>
      <c r="E1379" s="17">
        <v>4.4192406373695703E-2</v>
      </c>
      <c r="F1379" s="17"/>
      <c r="G1379" s="17">
        <v>0.123898464128872</v>
      </c>
      <c r="H1379" s="17">
        <v>0.180995835889975</v>
      </c>
      <c r="I1379" s="17">
        <v>6.2607106256690304E-2</v>
      </c>
      <c r="J1379" s="17">
        <v>8.7813408672036797E-2</v>
      </c>
      <c r="K1379" s="17">
        <v>1.8552923745263999E-2</v>
      </c>
      <c r="L1379" s="17">
        <v>4.72838306955174E-2</v>
      </c>
      <c r="M1379" s="17"/>
      <c r="N1379" s="17">
        <v>0.15083875487984899</v>
      </c>
      <c r="O1379" s="17">
        <v>5.3796491614136299E-2</v>
      </c>
      <c r="P1379" s="17">
        <v>6.7877361149830895E-2</v>
      </c>
      <c r="Q1379" s="17">
        <v>5.4475447398778402E-2</v>
      </c>
      <c r="R1379" s="17"/>
      <c r="S1379" s="17">
        <v>8.70111950321526E-2</v>
      </c>
      <c r="T1379" s="17">
        <v>0.122318607308275</v>
      </c>
      <c r="U1379" s="17">
        <v>0.10361535743346199</v>
      </c>
      <c r="V1379" s="17">
        <v>8.8380823718598095E-2</v>
      </c>
      <c r="W1379" s="17">
        <v>7.9643641762099496E-2</v>
      </c>
      <c r="X1379" s="17">
        <v>0.11008569977568</v>
      </c>
      <c r="Y1379" s="17">
        <v>0</v>
      </c>
      <c r="Z1379" s="17">
        <v>0.130432071263474</v>
      </c>
      <c r="AA1379" s="17">
        <v>4.0549714665483301E-2</v>
      </c>
      <c r="AB1379" s="17" t="s">
        <v>74</v>
      </c>
      <c r="AC1379" s="17" t="s">
        <v>74</v>
      </c>
      <c r="AD1379" s="17" t="s">
        <v>74</v>
      </c>
      <c r="AE1379" s="17"/>
      <c r="AF1379" s="17">
        <v>9.0601299904679203E-2</v>
      </c>
      <c r="AG1379" s="17">
        <v>0.10745499896147601</v>
      </c>
      <c r="AH1379" s="17">
        <v>0</v>
      </c>
      <c r="AI1379" s="17"/>
      <c r="AJ1379" s="17">
        <v>8.5925142100719901E-2</v>
      </c>
      <c r="AK1379" s="17">
        <v>0.15172389505471601</v>
      </c>
      <c r="AL1379" s="17">
        <v>3.99504880177948E-2</v>
      </c>
      <c r="AM1379" s="17">
        <v>0.27527751317257398</v>
      </c>
      <c r="AN1379" s="17">
        <v>0</v>
      </c>
      <c r="AO1379" s="17"/>
      <c r="AP1379" s="17">
        <v>8.2488137727850894E-2</v>
      </c>
      <c r="AQ1379" s="17">
        <v>0.121908347718292</v>
      </c>
      <c r="AR1379" s="17">
        <v>0</v>
      </c>
      <c r="AS1379" s="17"/>
      <c r="AT1379" s="17">
        <v>8.5570068218363701E-2</v>
      </c>
      <c r="AU1379" s="17">
        <v>7.9727481099812494E-2</v>
      </c>
      <c r="AV1379" s="17"/>
      <c r="AW1379" s="17">
        <v>0.12809670930063</v>
      </c>
      <c r="AX1379" s="17">
        <v>6.6902381303096198E-2</v>
      </c>
    </row>
    <row r="1380" spans="2:50" x14ac:dyDescent="0.35">
      <c r="B1380" t="s">
        <v>521</v>
      </c>
      <c r="C1380" s="17">
        <v>0.138331950315429</v>
      </c>
      <c r="D1380" s="17">
        <v>0.17464153741482899</v>
      </c>
      <c r="E1380" s="17">
        <v>9.8231798131877199E-2</v>
      </c>
      <c r="F1380" s="17"/>
      <c r="G1380" s="17">
        <v>0.26126297259900999</v>
      </c>
      <c r="H1380" s="17">
        <v>0.177725613601076</v>
      </c>
      <c r="I1380" s="17">
        <v>0.130448508307378</v>
      </c>
      <c r="J1380" s="17">
        <v>0.109392623174181</v>
      </c>
      <c r="K1380" s="17">
        <v>9.8827068964373002E-2</v>
      </c>
      <c r="L1380" s="17">
        <v>9.12153724443419E-2</v>
      </c>
      <c r="M1380" s="17"/>
      <c r="N1380" s="17">
        <v>0.13831061222150701</v>
      </c>
      <c r="O1380" s="17">
        <v>9.7555428946563397E-2</v>
      </c>
      <c r="P1380" s="17">
        <v>0.157753606403088</v>
      </c>
      <c r="Q1380" s="17">
        <v>0.17479837682611599</v>
      </c>
      <c r="R1380" s="17"/>
      <c r="S1380" s="17">
        <v>0.22464390971007001</v>
      </c>
      <c r="T1380" s="17">
        <v>7.9937215828996294E-2</v>
      </c>
      <c r="U1380" s="17">
        <v>0.200240303382301</v>
      </c>
      <c r="V1380" s="17">
        <v>0.124753236466736</v>
      </c>
      <c r="W1380" s="17">
        <v>3.5338072290485099E-2</v>
      </c>
      <c r="X1380" s="17">
        <v>6.5094590657823095E-2</v>
      </c>
      <c r="Y1380" s="17">
        <v>0.183914123248623</v>
      </c>
      <c r="Z1380" s="17">
        <v>6.6979640765054305E-2</v>
      </c>
      <c r="AA1380" s="17">
        <v>0.19263790340522799</v>
      </c>
      <c r="AB1380" s="17" t="s">
        <v>74</v>
      </c>
      <c r="AC1380" s="17" t="s">
        <v>74</v>
      </c>
      <c r="AD1380" s="17" t="s">
        <v>74</v>
      </c>
      <c r="AE1380" s="17"/>
      <c r="AF1380" s="17">
        <v>0.118085172366616</v>
      </c>
      <c r="AG1380" s="17">
        <v>0.16696843188029101</v>
      </c>
      <c r="AH1380" s="17">
        <v>8.5502259936732203E-2</v>
      </c>
      <c r="AI1380" s="17"/>
      <c r="AJ1380" s="17">
        <v>0.1488336038817</v>
      </c>
      <c r="AK1380" s="17">
        <v>0.167202285419177</v>
      </c>
      <c r="AL1380" s="17">
        <v>0.10845379078787901</v>
      </c>
      <c r="AM1380" s="17">
        <v>0</v>
      </c>
      <c r="AN1380" s="17">
        <v>0.118919501975554</v>
      </c>
      <c r="AO1380" s="17"/>
      <c r="AP1380" s="17">
        <v>0.13999445518060399</v>
      </c>
      <c r="AQ1380" s="17">
        <v>0.157962071756928</v>
      </c>
      <c r="AR1380" s="17">
        <v>0.16630777216388301</v>
      </c>
      <c r="AS1380" s="17"/>
      <c r="AT1380" s="17">
        <v>9.6046827275434399E-2</v>
      </c>
      <c r="AU1380" s="17">
        <v>0.225841869057954</v>
      </c>
      <c r="AV1380" s="17"/>
      <c r="AW1380" s="17">
        <v>7.6175398399060804E-2</v>
      </c>
      <c r="AX1380" s="17">
        <v>0.16126342224713999</v>
      </c>
    </row>
    <row r="1381" spans="2:50" x14ac:dyDescent="0.35">
      <c r="B1381" t="s">
        <v>522</v>
      </c>
      <c r="C1381" s="17">
        <v>0.107318187812424</v>
      </c>
      <c r="D1381" s="17">
        <v>0.10004100191819899</v>
      </c>
      <c r="E1381" s="17">
        <v>0.115355080686682</v>
      </c>
      <c r="F1381" s="17"/>
      <c r="G1381" s="17">
        <v>3.9166780948959298E-2</v>
      </c>
      <c r="H1381" s="17">
        <v>6.8774775926383605E-2</v>
      </c>
      <c r="I1381" s="17">
        <v>6.37552105821175E-2</v>
      </c>
      <c r="J1381" s="17">
        <v>0.179984114438695</v>
      </c>
      <c r="K1381" s="17">
        <v>0.17859809593467901</v>
      </c>
      <c r="L1381" s="17">
        <v>0.10846527279287101</v>
      </c>
      <c r="M1381" s="17"/>
      <c r="N1381" s="17">
        <v>9.0126104503836305E-2</v>
      </c>
      <c r="O1381" s="17">
        <v>0.15654139420942401</v>
      </c>
      <c r="P1381" s="17">
        <v>7.3980656006799997E-2</v>
      </c>
      <c r="Q1381" s="17">
        <v>0.101655865692514</v>
      </c>
      <c r="R1381" s="17"/>
      <c r="S1381" s="17">
        <v>5.94399194598242E-2</v>
      </c>
      <c r="T1381" s="17">
        <v>0.194071661620448</v>
      </c>
      <c r="U1381" s="17">
        <v>7.6428924050175803E-2</v>
      </c>
      <c r="V1381" s="17">
        <v>3.5370368986356503E-2</v>
      </c>
      <c r="W1381" s="17">
        <v>0.27228835019940401</v>
      </c>
      <c r="X1381" s="17">
        <v>6.7206693687972094E-2</v>
      </c>
      <c r="Y1381" s="17">
        <v>3.7071113242795502E-2</v>
      </c>
      <c r="Z1381" s="17">
        <v>0.20365693707121901</v>
      </c>
      <c r="AA1381" s="17">
        <v>5.6772509829977197E-2</v>
      </c>
      <c r="AB1381" s="17" t="s">
        <v>74</v>
      </c>
      <c r="AC1381" s="17" t="s">
        <v>74</v>
      </c>
      <c r="AD1381" s="17" t="s">
        <v>74</v>
      </c>
      <c r="AE1381" s="17"/>
      <c r="AF1381" s="17">
        <v>0.12824820237474799</v>
      </c>
      <c r="AG1381" s="17">
        <v>0.11629765277404799</v>
      </c>
      <c r="AH1381" s="17">
        <v>5.0851479155274201E-2</v>
      </c>
      <c r="AI1381" s="17"/>
      <c r="AJ1381" s="17">
        <v>0.11308653434589699</v>
      </c>
      <c r="AK1381" s="17">
        <v>0.119888545505837</v>
      </c>
      <c r="AL1381" s="17">
        <v>0.14350372489791199</v>
      </c>
      <c r="AM1381" s="17">
        <v>0.20928002800096299</v>
      </c>
      <c r="AN1381" s="17">
        <v>8.8864440466078304E-2</v>
      </c>
      <c r="AO1381" s="17"/>
      <c r="AP1381" s="17">
        <v>6.5942758473316196E-2</v>
      </c>
      <c r="AQ1381" s="17">
        <v>0.13662049293511</v>
      </c>
      <c r="AR1381" s="17">
        <v>0.1559140266198</v>
      </c>
      <c r="AS1381" s="17"/>
      <c r="AT1381" s="17">
        <v>0.10612800938307</v>
      </c>
      <c r="AU1381" s="17">
        <v>0.110736064286183</v>
      </c>
      <c r="AV1381" s="17"/>
      <c r="AW1381" s="17">
        <v>0.11173987049603799</v>
      </c>
      <c r="AX1381" s="17">
        <v>0.105686892490787</v>
      </c>
    </row>
    <row r="1382" spans="2:50" x14ac:dyDescent="0.35">
      <c r="B1382" t="s">
        <v>523</v>
      </c>
      <c r="C1382" s="17">
        <v>0.19961110178594901</v>
      </c>
      <c r="D1382" s="17">
        <v>0.124662410290896</v>
      </c>
      <c r="E1382" s="17">
        <v>0.28238411505878103</v>
      </c>
      <c r="F1382" s="17"/>
      <c r="G1382" s="17">
        <v>8.8816425634007906E-2</v>
      </c>
      <c r="H1382" s="17">
        <v>0.162025875536537</v>
      </c>
      <c r="I1382" s="17">
        <v>0.20757726100566201</v>
      </c>
      <c r="J1382" s="17">
        <v>0.123912039506563</v>
      </c>
      <c r="K1382" s="17">
        <v>0.26341736451008402</v>
      </c>
      <c r="L1382" s="17">
        <v>0.29849504357784801</v>
      </c>
      <c r="M1382" s="17"/>
      <c r="N1382" s="17">
        <v>0.15285554135419199</v>
      </c>
      <c r="O1382" s="17">
        <v>0.26768115696054801</v>
      </c>
      <c r="P1382" s="17">
        <v>0.228100166599156</v>
      </c>
      <c r="Q1382" s="17">
        <v>0.15459613294982399</v>
      </c>
      <c r="R1382" s="17"/>
      <c r="S1382" s="17">
        <v>6.1414766726311402E-2</v>
      </c>
      <c r="T1382" s="17">
        <v>0.18738191954094099</v>
      </c>
      <c r="U1382" s="17">
        <v>0.26226459927039097</v>
      </c>
      <c r="V1382" s="17">
        <v>0.22493787239096899</v>
      </c>
      <c r="W1382" s="17">
        <v>0.10886679559824899</v>
      </c>
      <c r="X1382" s="17">
        <v>0.285343403268772</v>
      </c>
      <c r="Y1382" s="17">
        <v>0.18361215639765499</v>
      </c>
      <c r="Z1382" s="17">
        <v>0.301610018689145</v>
      </c>
      <c r="AA1382" s="17">
        <v>0.29673513823069397</v>
      </c>
      <c r="AB1382" s="17" t="s">
        <v>74</v>
      </c>
      <c r="AC1382" s="17" t="s">
        <v>74</v>
      </c>
      <c r="AD1382" s="17" t="s">
        <v>74</v>
      </c>
      <c r="AE1382" s="17"/>
      <c r="AF1382" s="17">
        <v>0.212271210189307</v>
      </c>
      <c r="AG1382" s="17">
        <v>0.199197866315377</v>
      </c>
      <c r="AH1382" s="17">
        <v>0.25404304777210801</v>
      </c>
      <c r="AI1382" s="17"/>
      <c r="AJ1382" s="17">
        <v>0.255077911342102</v>
      </c>
      <c r="AK1382" s="17">
        <v>0.156942834973163</v>
      </c>
      <c r="AL1382" s="17">
        <v>9.2011944128713802E-2</v>
      </c>
      <c r="AM1382" s="17">
        <v>0</v>
      </c>
      <c r="AN1382" s="17">
        <v>0.27825821689959201</v>
      </c>
      <c r="AO1382" s="17"/>
      <c r="AP1382" s="17">
        <v>0.25782140182824698</v>
      </c>
      <c r="AQ1382" s="17">
        <v>0.20890726932253101</v>
      </c>
      <c r="AR1382" s="17">
        <v>8.9589014999048602E-2</v>
      </c>
      <c r="AS1382" s="17"/>
      <c r="AT1382" s="17">
        <v>0.24028937536439601</v>
      </c>
      <c r="AU1382" s="17">
        <v>0.118497828903534</v>
      </c>
      <c r="AV1382" s="17"/>
      <c r="AW1382" s="17">
        <v>0.23779391901222299</v>
      </c>
      <c r="AX1382" s="17">
        <v>0.18552428109686001</v>
      </c>
    </row>
    <row r="1383" spans="2:50" x14ac:dyDescent="0.35">
      <c r="B1383" t="s">
        <v>524</v>
      </c>
      <c r="C1383" s="17">
        <v>2.1188458232096301E-2</v>
      </c>
      <c r="D1383" s="17">
        <v>2.5846577742915398E-2</v>
      </c>
      <c r="E1383" s="17">
        <v>1.6044051032927099E-2</v>
      </c>
      <c r="F1383" s="17"/>
      <c r="G1383" s="17">
        <v>0</v>
      </c>
      <c r="H1383" s="17">
        <v>2.11642912242841E-2</v>
      </c>
      <c r="I1383" s="17">
        <v>0</v>
      </c>
      <c r="J1383" s="17">
        <v>6.5936689801858794E-2</v>
      </c>
      <c r="K1383" s="17">
        <v>2.7035266216871301E-2</v>
      </c>
      <c r="L1383" s="17">
        <v>1.44822598538468E-2</v>
      </c>
      <c r="M1383" s="17"/>
      <c r="N1383" s="17">
        <v>1.10513987261819E-2</v>
      </c>
      <c r="O1383" s="17">
        <v>2.66207704362285E-2</v>
      </c>
      <c r="P1383" s="17">
        <v>3.14590101969216E-2</v>
      </c>
      <c r="Q1383" s="17">
        <v>1.83495873249232E-2</v>
      </c>
      <c r="R1383" s="17"/>
      <c r="S1383" s="17">
        <v>1.83121814574779E-2</v>
      </c>
      <c r="T1383" s="17">
        <v>0</v>
      </c>
      <c r="U1383" s="17">
        <v>3.6511149713559697E-2</v>
      </c>
      <c r="V1383" s="17">
        <v>0</v>
      </c>
      <c r="W1383" s="17">
        <v>3.4724352172169903E-2</v>
      </c>
      <c r="X1383" s="17">
        <v>0</v>
      </c>
      <c r="Y1383" s="17">
        <v>4.4292761901526298E-2</v>
      </c>
      <c r="Z1383" s="17">
        <v>0</v>
      </c>
      <c r="AA1383" s="17">
        <v>5.1620964395107299E-2</v>
      </c>
      <c r="AB1383" s="17" t="s">
        <v>74</v>
      </c>
      <c r="AC1383" s="17" t="s">
        <v>74</v>
      </c>
      <c r="AD1383" s="17" t="s">
        <v>74</v>
      </c>
      <c r="AE1383" s="17"/>
      <c r="AF1383" s="17">
        <v>3.3347329026932E-2</v>
      </c>
      <c r="AG1383" s="17">
        <v>9.0151940301154403E-3</v>
      </c>
      <c r="AH1383" s="17">
        <v>3.4171763908647498E-2</v>
      </c>
      <c r="AI1383" s="17"/>
      <c r="AJ1383" s="17">
        <v>2.3914306494595E-2</v>
      </c>
      <c r="AK1383" s="17">
        <v>4.63064898002871E-2</v>
      </c>
      <c r="AL1383" s="17">
        <v>0</v>
      </c>
      <c r="AM1383" s="17">
        <v>0</v>
      </c>
      <c r="AN1383" s="17">
        <v>0</v>
      </c>
      <c r="AO1383" s="17"/>
      <c r="AP1383" s="17">
        <v>1.66063733268625E-2</v>
      </c>
      <c r="AQ1383" s="17">
        <v>2.0636965310207801E-2</v>
      </c>
      <c r="AR1383" s="17">
        <v>0</v>
      </c>
      <c r="AS1383" s="17"/>
      <c r="AT1383" s="17">
        <v>2.70871945465396E-2</v>
      </c>
      <c r="AU1383" s="17">
        <v>9.35465246453656E-3</v>
      </c>
      <c r="AV1383" s="17"/>
      <c r="AW1383" s="17">
        <v>1.1864108231983301E-2</v>
      </c>
      <c r="AX1383" s="17">
        <v>2.4628498963389402E-2</v>
      </c>
    </row>
    <row r="1384" spans="2:50" x14ac:dyDescent="0.35">
      <c r="B1384" t="s">
        <v>525</v>
      </c>
      <c r="C1384" s="17">
        <v>2.0006380855608501E-2</v>
      </c>
      <c r="D1384" s="17">
        <v>2.99065570129151E-2</v>
      </c>
      <c r="E1384" s="17">
        <v>9.0726687903858808E-3</v>
      </c>
      <c r="F1384" s="17"/>
      <c r="G1384" s="17">
        <v>3.8808235872723702E-2</v>
      </c>
      <c r="H1384" s="17">
        <v>0</v>
      </c>
      <c r="I1384" s="17">
        <v>0</v>
      </c>
      <c r="J1384" s="17">
        <v>4.7764161982775902E-2</v>
      </c>
      <c r="K1384" s="17">
        <v>0</v>
      </c>
      <c r="L1384" s="17">
        <v>3.4795101136256001E-2</v>
      </c>
      <c r="M1384" s="17"/>
      <c r="N1384" s="17">
        <v>3.84462478739113E-2</v>
      </c>
      <c r="O1384" s="17">
        <v>0</v>
      </c>
      <c r="P1384" s="17">
        <v>4.5396082351659497E-2</v>
      </c>
      <c r="Q1384" s="17">
        <v>0</v>
      </c>
      <c r="R1384" s="17"/>
      <c r="S1384" s="17">
        <v>0</v>
      </c>
      <c r="T1384" s="17">
        <v>6.8750958171524698E-2</v>
      </c>
      <c r="U1384" s="17">
        <v>0</v>
      </c>
      <c r="V1384" s="17">
        <v>0</v>
      </c>
      <c r="W1384" s="17">
        <v>0</v>
      </c>
      <c r="X1384" s="17">
        <v>7.1119764255688597E-2</v>
      </c>
      <c r="Y1384" s="17">
        <v>0</v>
      </c>
      <c r="Z1384" s="17">
        <v>0</v>
      </c>
      <c r="AA1384" s="17">
        <v>0</v>
      </c>
      <c r="AB1384" s="17" t="s">
        <v>74</v>
      </c>
      <c r="AC1384" s="17" t="s">
        <v>74</v>
      </c>
      <c r="AD1384" s="17" t="s">
        <v>74</v>
      </c>
      <c r="AE1384" s="17"/>
      <c r="AF1384" s="17">
        <v>3.6830008630154301E-2</v>
      </c>
      <c r="AG1384" s="17">
        <v>1.33356301087921E-2</v>
      </c>
      <c r="AH1384" s="17">
        <v>0</v>
      </c>
      <c r="AI1384" s="17"/>
      <c r="AJ1384" s="17">
        <v>2.71459663220599E-2</v>
      </c>
      <c r="AK1384" s="17">
        <v>0</v>
      </c>
      <c r="AL1384" s="17">
        <v>0</v>
      </c>
      <c r="AM1384" s="17">
        <v>0</v>
      </c>
      <c r="AN1384" s="17">
        <v>2.2686102882379901E-2</v>
      </c>
      <c r="AO1384" s="17"/>
      <c r="AP1384" s="17">
        <v>1.6923841089187E-2</v>
      </c>
      <c r="AQ1384" s="17">
        <v>8.6850862709572409E-3</v>
      </c>
      <c r="AR1384" s="17">
        <v>0</v>
      </c>
      <c r="AS1384" s="17"/>
      <c r="AT1384" s="17">
        <v>2.9907266585613799E-2</v>
      </c>
      <c r="AU1384" s="17">
        <v>0</v>
      </c>
      <c r="AV1384" s="17"/>
      <c r="AW1384" s="17">
        <v>2.8213140527106498E-2</v>
      </c>
      <c r="AX1384" s="17">
        <v>1.69786537173582E-2</v>
      </c>
    </row>
    <row r="1385" spans="2:50" x14ac:dyDescent="0.35">
      <c r="B1385" t="s">
        <v>526</v>
      </c>
      <c r="C1385" s="17">
        <v>4.41688656647029E-3</v>
      </c>
      <c r="D1385" s="17">
        <v>8.4162561139805199E-3</v>
      </c>
      <c r="E1385" s="17">
        <v>0</v>
      </c>
      <c r="F1385" s="17"/>
      <c r="G1385" s="17">
        <v>0</v>
      </c>
      <c r="H1385" s="17">
        <v>0</v>
      </c>
      <c r="I1385" s="17">
        <v>0</v>
      </c>
      <c r="J1385" s="17">
        <v>0</v>
      </c>
      <c r="K1385" s="17">
        <v>2.82593085745017E-2</v>
      </c>
      <c r="L1385" s="17">
        <v>0</v>
      </c>
      <c r="M1385" s="17"/>
      <c r="N1385" s="17">
        <v>0</v>
      </c>
      <c r="O1385" s="17">
        <v>0</v>
      </c>
      <c r="P1385" s="17">
        <v>2.1487806850897202E-2</v>
      </c>
      <c r="Q1385" s="17">
        <v>0</v>
      </c>
      <c r="R1385" s="17"/>
      <c r="S1385" s="17">
        <v>0</v>
      </c>
      <c r="T1385" s="17">
        <v>0</v>
      </c>
      <c r="U1385" s="17">
        <v>0</v>
      </c>
      <c r="V1385" s="17">
        <v>0</v>
      </c>
      <c r="W1385" s="17">
        <v>0</v>
      </c>
      <c r="X1385" s="17">
        <v>0</v>
      </c>
      <c r="Y1385" s="17">
        <v>4.6298150576784498E-2</v>
      </c>
      <c r="Z1385" s="17">
        <v>0</v>
      </c>
      <c r="AA1385" s="17">
        <v>0</v>
      </c>
      <c r="AB1385" s="17" t="s">
        <v>74</v>
      </c>
      <c r="AC1385" s="17" t="s">
        <v>74</v>
      </c>
      <c r="AD1385" s="17" t="s">
        <v>74</v>
      </c>
      <c r="AE1385" s="17"/>
      <c r="AF1385" s="17">
        <v>1.0854797036125199E-2</v>
      </c>
      <c r="AG1385" s="17">
        <v>0</v>
      </c>
      <c r="AH1385" s="17">
        <v>0</v>
      </c>
      <c r="AI1385" s="17"/>
      <c r="AJ1385" s="17">
        <v>1.00631543020561E-2</v>
      </c>
      <c r="AK1385" s="17">
        <v>0</v>
      </c>
      <c r="AL1385" s="17">
        <v>0</v>
      </c>
      <c r="AM1385" s="17">
        <v>0</v>
      </c>
      <c r="AN1385" s="17">
        <v>0</v>
      </c>
      <c r="AO1385" s="17"/>
      <c r="AP1385" s="17">
        <v>0</v>
      </c>
      <c r="AQ1385" s="17">
        <v>0</v>
      </c>
      <c r="AR1385" s="17">
        <v>0</v>
      </c>
      <c r="AS1385" s="17"/>
      <c r="AT1385" s="17">
        <v>6.6027436434017402E-3</v>
      </c>
      <c r="AU1385" s="17">
        <v>0</v>
      </c>
      <c r="AV1385" s="17"/>
      <c r="AW1385" s="17">
        <v>0</v>
      </c>
      <c r="AX1385" s="17">
        <v>6.0464124523470402E-3</v>
      </c>
    </row>
    <row r="1386" spans="2:50" x14ac:dyDescent="0.35">
      <c r="B1386" t="s">
        <v>527</v>
      </c>
      <c r="C1386" s="17">
        <v>8.7746587240797296E-3</v>
      </c>
      <c r="D1386" s="17">
        <v>8.3190548289272404E-3</v>
      </c>
      <c r="E1386" s="17">
        <v>9.2778257108322697E-3</v>
      </c>
      <c r="F1386" s="17"/>
      <c r="G1386" s="17">
        <v>3.3751281035736498E-2</v>
      </c>
      <c r="H1386" s="17">
        <v>2.74951481513056E-2</v>
      </c>
      <c r="I1386" s="17">
        <v>0</v>
      </c>
      <c r="J1386" s="17">
        <v>0</v>
      </c>
      <c r="K1386" s="17">
        <v>0</v>
      </c>
      <c r="L1386" s="17">
        <v>0</v>
      </c>
      <c r="M1386" s="17"/>
      <c r="N1386" s="17">
        <v>0</v>
      </c>
      <c r="O1386" s="17">
        <v>1.5657177261696201E-2</v>
      </c>
      <c r="P1386" s="17">
        <v>0</v>
      </c>
      <c r="Q1386" s="17">
        <v>1.9123245322268799E-2</v>
      </c>
      <c r="R1386" s="17"/>
      <c r="S1386" s="17">
        <v>5.2291183015911E-2</v>
      </c>
      <c r="T1386" s="17">
        <v>0</v>
      </c>
      <c r="U1386" s="17">
        <v>0</v>
      </c>
      <c r="V1386" s="17">
        <v>0</v>
      </c>
      <c r="W1386" s="17">
        <v>0</v>
      </c>
      <c r="X1386" s="17">
        <v>0</v>
      </c>
      <c r="Y1386" s="17">
        <v>0</v>
      </c>
      <c r="Z1386" s="17">
        <v>0</v>
      </c>
      <c r="AA1386" s="17">
        <v>0</v>
      </c>
      <c r="AB1386" s="17" t="s">
        <v>74</v>
      </c>
      <c r="AC1386" s="17" t="s">
        <v>74</v>
      </c>
      <c r="AD1386" s="17" t="s">
        <v>74</v>
      </c>
      <c r="AE1386" s="17"/>
      <c r="AF1386" s="17">
        <v>0</v>
      </c>
      <c r="AG1386" s="17">
        <v>1.1711901563061899E-2</v>
      </c>
      <c r="AH1386" s="17">
        <v>0</v>
      </c>
      <c r="AI1386" s="17"/>
      <c r="AJ1386" s="17">
        <v>0</v>
      </c>
      <c r="AK1386" s="17">
        <v>1.90940866471364E-2</v>
      </c>
      <c r="AL1386" s="17">
        <v>0</v>
      </c>
      <c r="AM1386" s="17">
        <v>0</v>
      </c>
      <c r="AN1386" s="17">
        <v>0</v>
      </c>
      <c r="AO1386" s="17"/>
      <c r="AP1386" s="17">
        <v>0</v>
      </c>
      <c r="AQ1386" s="17">
        <v>1.2466241652735299E-2</v>
      </c>
      <c r="AR1386" s="17">
        <v>5.7053131374477803E-2</v>
      </c>
      <c r="AS1386" s="17"/>
      <c r="AT1386" s="17">
        <v>6.5906309285710101E-3</v>
      </c>
      <c r="AU1386" s="17">
        <v>1.3309594293432999E-2</v>
      </c>
      <c r="AV1386" s="17"/>
      <c r="AW1386" s="17">
        <v>0</v>
      </c>
      <c r="AX1386" s="17">
        <v>1.2011901364442299E-2</v>
      </c>
    </row>
    <row r="1387" spans="2:50" x14ac:dyDescent="0.35">
      <c r="B1387" t="s">
        <v>70</v>
      </c>
      <c r="C1387" s="17">
        <v>0.37392841126862397</v>
      </c>
      <c r="D1387" s="17">
        <v>0.376811080161982</v>
      </c>
      <c r="E1387" s="17">
        <v>0.370744804112697</v>
      </c>
      <c r="F1387" s="17"/>
      <c r="G1387" s="17">
        <v>0.29908210536375202</v>
      </c>
      <c r="H1387" s="17">
        <v>0.31524758504966</v>
      </c>
      <c r="I1387" s="17">
        <v>0.50960676442863495</v>
      </c>
      <c r="J1387" s="17">
        <v>0.369026220538403</v>
      </c>
      <c r="K1387" s="17">
        <v>0.362714007452825</v>
      </c>
      <c r="L1387" s="17">
        <v>0.35906018467800899</v>
      </c>
      <c r="M1387" s="17"/>
      <c r="N1387" s="17">
        <v>0.35906309040875301</v>
      </c>
      <c r="O1387" s="17">
        <v>0.352315110478708</v>
      </c>
      <c r="P1387" s="17">
        <v>0.37394531044164703</v>
      </c>
      <c r="Q1387" s="17">
        <v>0.39787029842770799</v>
      </c>
      <c r="R1387" s="17"/>
      <c r="S1387" s="17">
        <v>0.35671135061306802</v>
      </c>
      <c r="T1387" s="17">
        <v>0.30163656619525703</v>
      </c>
      <c r="U1387" s="17">
        <v>0.32093966615010999</v>
      </c>
      <c r="V1387" s="17">
        <v>0.49789384419563798</v>
      </c>
      <c r="W1387" s="17">
        <v>0.46913878797759201</v>
      </c>
      <c r="X1387" s="17">
        <v>0.40114984835406498</v>
      </c>
      <c r="Y1387" s="17">
        <v>0.46733681393506898</v>
      </c>
      <c r="Z1387" s="17">
        <v>0.23572224581068099</v>
      </c>
      <c r="AA1387" s="17">
        <v>0.34392069010633902</v>
      </c>
      <c r="AB1387" s="17" t="s">
        <v>74</v>
      </c>
      <c r="AC1387" s="17" t="s">
        <v>74</v>
      </c>
      <c r="AD1387" s="17" t="s">
        <v>74</v>
      </c>
      <c r="AE1387" s="17"/>
      <c r="AF1387" s="17">
        <v>0.34589724077390599</v>
      </c>
      <c r="AG1387" s="17">
        <v>0.337555000132717</v>
      </c>
      <c r="AH1387" s="17">
        <v>0.52238205799257698</v>
      </c>
      <c r="AI1387" s="17"/>
      <c r="AJ1387" s="17">
        <v>0.29734700927541902</v>
      </c>
      <c r="AK1387" s="17">
        <v>0.279931761854044</v>
      </c>
      <c r="AL1387" s="17">
        <v>0.57324455009126996</v>
      </c>
      <c r="AM1387" s="17">
        <v>0.515442458826462</v>
      </c>
      <c r="AN1387" s="17">
        <v>0.46518690244141297</v>
      </c>
      <c r="AO1387" s="17"/>
      <c r="AP1387" s="17">
        <v>0.36774015873825999</v>
      </c>
      <c r="AQ1387" s="17">
        <v>0.27911342188189697</v>
      </c>
      <c r="AR1387" s="17">
        <v>0.48459610881861398</v>
      </c>
      <c r="AS1387" s="17"/>
      <c r="AT1387" s="17">
        <v>0.36425932680766099</v>
      </c>
      <c r="AU1387" s="17">
        <v>0.38786710418706499</v>
      </c>
      <c r="AV1387" s="17"/>
      <c r="AW1387" s="17">
        <v>0.37356519801891902</v>
      </c>
      <c r="AX1387" s="17">
        <v>0.37406241185559402</v>
      </c>
    </row>
    <row r="1388" spans="2:50" x14ac:dyDescent="0.35">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row>
    <row r="1389" spans="2:50" x14ac:dyDescent="0.35">
      <c r="B1389" s="6" t="s">
        <v>536</v>
      </c>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row>
    <row r="1390" spans="2:50" x14ac:dyDescent="0.35">
      <c r="B1390" s="24" t="s">
        <v>289</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row>
    <row r="1391" spans="2:50" x14ac:dyDescent="0.35">
      <c r="B1391" t="s">
        <v>528</v>
      </c>
      <c r="C1391" s="17">
        <v>0.122322994115402</v>
      </c>
      <c r="D1391" s="17">
        <v>0.19145880694219899</v>
      </c>
      <c r="E1391" s="17">
        <v>6.2272899747475997E-2</v>
      </c>
      <c r="F1391" s="17"/>
      <c r="G1391" s="17">
        <v>0.221374612286137</v>
      </c>
      <c r="H1391" s="17">
        <v>0.14568324376835301</v>
      </c>
      <c r="I1391" s="17">
        <v>6.1078287246414099E-2</v>
      </c>
      <c r="J1391" s="17">
        <v>0.19450883805261299</v>
      </c>
      <c r="K1391" s="17">
        <v>9.3855738642297404E-2</v>
      </c>
      <c r="L1391" s="17">
        <v>7.7620254167482194E-2</v>
      </c>
      <c r="M1391" s="17"/>
      <c r="N1391" s="17">
        <v>0.11415905151594</v>
      </c>
      <c r="O1391" s="17">
        <v>0.12303626166817</v>
      </c>
      <c r="P1391" s="17">
        <v>0.18760181797366099</v>
      </c>
      <c r="Q1391" s="17">
        <v>7.4903642374562707E-2</v>
      </c>
      <c r="R1391" s="17"/>
      <c r="S1391" s="17">
        <v>9.24008355489878E-2</v>
      </c>
      <c r="T1391" s="17">
        <v>0.15781788166313701</v>
      </c>
      <c r="U1391" s="17">
        <v>0.120112703609026</v>
      </c>
      <c r="V1391" s="17">
        <v>0.19956978035140199</v>
      </c>
      <c r="W1391" s="17">
        <v>8.3498890451685404E-2</v>
      </c>
      <c r="X1391" s="17">
        <v>4.2057314590897101E-2</v>
      </c>
      <c r="Y1391" s="17">
        <v>0.141028821428097</v>
      </c>
      <c r="Z1391" s="17">
        <v>0.11384384820146901</v>
      </c>
      <c r="AA1391" s="17">
        <v>0.17289653600798999</v>
      </c>
      <c r="AB1391" s="17" t="s">
        <v>74</v>
      </c>
      <c r="AC1391" s="17" t="s">
        <v>74</v>
      </c>
      <c r="AD1391" s="17" t="s">
        <v>74</v>
      </c>
      <c r="AE1391" s="17"/>
      <c r="AF1391" s="17">
        <v>0.13440230199573799</v>
      </c>
      <c r="AG1391" s="17">
        <v>0.105570347060048</v>
      </c>
      <c r="AH1391" s="17">
        <v>7.0427085488779503E-2</v>
      </c>
      <c r="AI1391" s="17"/>
      <c r="AJ1391" s="17">
        <v>7.5005464057377305E-2</v>
      </c>
      <c r="AK1391" s="17">
        <v>0.21248264023889499</v>
      </c>
      <c r="AL1391" s="17">
        <v>4.52981184144816E-2</v>
      </c>
      <c r="AM1391" s="17">
        <v>0</v>
      </c>
      <c r="AN1391" s="17">
        <v>0.147150536353092</v>
      </c>
      <c r="AO1391" s="17"/>
      <c r="AP1391" s="17">
        <v>4.9627505293424599E-2</v>
      </c>
      <c r="AQ1391" s="17">
        <v>0.16617481236117601</v>
      </c>
      <c r="AR1391" s="17">
        <v>7.3335592248262901E-2</v>
      </c>
      <c r="AS1391" s="17"/>
      <c r="AT1391" s="17">
        <v>9.5095514811516998E-2</v>
      </c>
      <c r="AU1391" s="17">
        <v>0.190804614061653</v>
      </c>
      <c r="AV1391" s="17"/>
      <c r="AW1391" s="17">
        <v>0.112484676208399</v>
      </c>
      <c r="AX1391" s="17">
        <v>0.12600399867841999</v>
      </c>
    </row>
    <row r="1392" spans="2:50" x14ac:dyDescent="0.35">
      <c r="B1392" t="s">
        <v>529</v>
      </c>
      <c r="C1392" s="17">
        <v>7.9633151335479893E-2</v>
      </c>
      <c r="D1392" s="17">
        <v>6.0061264209132201E-2</v>
      </c>
      <c r="E1392" s="17">
        <v>9.6632932213734701E-2</v>
      </c>
      <c r="F1392" s="17"/>
      <c r="G1392" s="17">
        <v>0.112878189074869</v>
      </c>
      <c r="H1392" s="17">
        <v>0.10427145070558699</v>
      </c>
      <c r="I1392" s="17">
        <v>3.3879003114493302E-2</v>
      </c>
      <c r="J1392" s="17">
        <v>7.4386088245289195E-2</v>
      </c>
      <c r="K1392" s="17">
        <v>0.12103599018247201</v>
      </c>
      <c r="L1392" s="17">
        <v>5.7020138794901899E-2</v>
      </c>
      <c r="M1392" s="17"/>
      <c r="N1392" s="17">
        <v>5.7845081316692901E-2</v>
      </c>
      <c r="O1392" s="17">
        <v>4.8837155551564003E-2</v>
      </c>
      <c r="P1392" s="17">
        <v>6.38278062718797E-2</v>
      </c>
      <c r="Q1392" s="17">
        <v>0.163758535684981</v>
      </c>
      <c r="R1392" s="17"/>
      <c r="S1392" s="17">
        <v>0.128476433271209</v>
      </c>
      <c r="T1392" s="17">
        <v>1.43033866350238E-2</v>
      </c>
      <c r="U1392" s="17">
        <v>0.13269449125010099</v>
      </c>
      <c r="V1392" s="17">
        <v>0.15423169171467599</v>
      </c>
      <c r="W1392" s="17">
        <v>0.20832019474811</v>
      </c>
      <c r="X1392" s="17">
        <v>0</v>
      </c>
      <c r="Y1392" s="17">
        <v>3.5530350628060002E-2</v>
      </c>
      <c r="Z1392" s="17">
        <v>0.177222516151675</v>
      </c>
      <c r="AA1392" s="17">
        <v>0</v>
      </c>
      <c r="AB1392" s="17" t="s">
        <v>74</v>
      </c>
      <c r="AC1392" s="17" t="s">
        <v>74</v>
      </c>
      <c r="AD1392" s="17" t="s">
        <v>74</v>
      </c>
      <c r="AE1392" s="17"/>
      <c r="AF1392" s="17">
        <v>7.4979108474033093E-2</v>
      </c>
      <c r="AG1392" s="17">
        <v>9.59222699240177E-2</v>
      </c>
      <c r="AH1392" s="17">
        <v>0</v>
      </c>
      <c r="AI1392" s="17"/>
      <c r="AJ1392" s="17">
        <v>7.9048852906692696E-2</v>
      </c>
      <c r="AK1392" s="17">
        <v>0.11977688633109999</v>
      </c>
      <c r="AL1392" s="17">
        <v>4.5896556027523197E-2</v>
      </c>
      <c r="AM1392" s="17">
        <v>0</v>
      </c>
      <c r="AN1392" s="17">
        <v>1.6859693584164798E-2</v>
      </c>
      <c r="AO1392" s="17"/>
      <c r="AP1392" s="17">
        <v>0.139839034791824</v>
      </c>
      <c r="AQ1392" s="17">
        <v>9.0082946745081396E-2</v>
      </c>
      <c r="AR1392" s="17">
        <v>0.16279772528369099</v>
      </c>
      <c r="AS1392" s="17"/>
      <c r="AT1392" s="17">
        <v>6.6565038653471395E-2</v>
      </c>
      <c r="AU1392" s="17">
        <v>0.11273626326193401</v>
      </c>
      <c r="AV1392" s="17"/>
      <c r="AW1392" s="17">
        <v>6.5395004198194495E-2</v>
      </c>
      <c r="AX1392" s="17">
        <v>8.4960351073959897E-2</v>
      </c>
    </row>
    <row r="1393" spans="2:50" x14ac:dyDescent="0.35">
      <c r="B1393" t="s">
        <v>530</v>
      </c>
      <c r="C1393" s="17">
        <v>0.19012658379932901</v>
      </c>
      <c r="D1393" s="17">
        <v>0.16972624973650499</v>
      </c>
      <c r="E1393" s="17">
        <v>0.20784593843653901</v>
      </c>
      <c r="F1393" s="17"/>
      <c r="G1393" s="17">
        <v>0.23164925637800499</v>
      </c>
      <c r="H1393" s="17">
        <v>0.28256570652424601</v>
      </c>
      <c r="I1393" s="17">
        <v>0.24782088351995801</v>
      </c>
      <c r="J1393" s="17">
        <v>0.163093185690073</v>
      </c>
      <c r="K1393" s="17">
        <v>0.11770109297748201</v>
      </c>
      <c r="L1393" s="17">
        <v>0.106067476044314</v>
      </c>
      <c r="M1393" s="17"/>
      <c r="N1393" s="17">
        <v>0.19173889002552599</v>
      </c>
      <c r="O1393" s="17">
        <v>0.28664377618416298</v>
      </c>
      <c r="P1393" s="17">
        <v>0.15259354531866601</v>
      </c>
      <c r="Q1393" s="17">
        <v>0.105032509607438</v>
      </c>
      <c r="R1393" s="17"/>
      <c r="S1393" s="17">
        <v>0.20465431627816399</v>
      </c>
      <c r="T1393" s="17">
        <v>0.228662206113662</v>
      </c>
      <c r="U1393" s="17">
        <v>6.5849876418548905E-2</v>
      </c>
      <c r="V1393" s="17">
        <v>8.8508121356977804E-2</v>
      </c>
      <c r="W1393" s="17">
        <v>0.24443458662682799</v>
      </c>
      <c r="X1393" s="17">
        <v>0.33853166291076803</v>
      </c>
      <c r="Y1393" s="17">
        <v>9.0506605458727199E-2</v>
      </c>
      <c r="Z1393" s="17">
        <v>0.156860199838252</v>
      </c>
      <c r="AA1393" s="17">
        <v>0.17754027203627701</v>
      </c>
      <c r="AB1393" s="17" t="s">
        <v>74</v>
      </c>
      <c r="AC1393" s="17" t="s">
        <v>74</v>
      </c>
      <c r="AD1393" s="17" t="s">
        <v>74</v>
      </c>
      <c r="AE1393" s="17"/>
      <c r="AF1393" s="17">
        <v>8.5135457831934006E-2</v>
      </c>
      <c r="AG1393" s="17">
        <v>0.28388559024638899</v>
      </c>
      <c r="AH1393" s="17">
        <v>0.20015294070995099</v>
      </c>
      <c r="AI1393" s="17"/>
      <c r="AJ1393" s="17">
        <v>0.13861167084333501</v>
      </c>
      <c r="AK1393" s="17">
        <v>0.232322432950819</v>
      </c>
      <c r="AL1393" s="17">
        <v>0.32064734779852699</v>
      </c>
      <c r="AM1393" s="17">
        <v>0</v>
      </c>
      <c r="AN1393" s="17">
        <v>0.18414951562363299</v>
      </c>
      <c r="AO1393" s="17"/>
      <c r="AP1393" s="17">
        <v>0.175328512571512</v>
      </c>
      <c r="AQ1393" s="17">
        <v>0.249858972547568</v>
      </c>
      <c r="AR1393" s="17">
        <v>0.28275080437489403</v>
      </c>
      <c r="AS1393" s="17"/>
      <c r="AT1393" s="17">
        <v>0.191179796993457</v>
      </c>
      <c r="AU1393" s="17">
        <v>0.189662850631412</v>
      </c>
      <c r="AV1393" s="17"/>
      <c r="AW1393" s="17">
        <v>0.19924877737220401</v>
      </c>
      <c r="AX1393" s="17">
        <v>0.18671351700438499</v>
      </c>
    </row>
    <row r="1394" spans="2:50" x14ac:dyDescent="0.35">
      <c r="B1394" t="s">
        <v>531</v>
      </c>
      <c r="C1394" s="17">
        <v>0.10883825735127201</v>
      </c>
      <c r="D1394" s="17">
        <v>0.122272091364859</v>
      </c>
      <c r="E1394" s="17">
        <v>9.7169876417356596E-2</v>
      </c>
      <c r="F1394" s="17"/>
      <c r="G1394" s="17">
        <v>9.3348506575425205E-2</v>
      </c>
      <c r="H1394" s="17">
        <v>0.10122757691822799</v>
      </c>
      <c r="I1394" s="17">
        <v>9.4138041399033506E-2</v>
      </c>
      <c r="J1394" s="17">
        <v>0.14796229087988599</v>
      </c>
      <c r="K1394" s="17">
        <v>0.137554961841276</v>
      </c>
      <c r="L1394" s="17">
        <v>8.7708684095205797E-2</v>
      </c>
      <c r="M1394" s="17"/>
      <c r="N1394" s="17">
        <v>7.8973988288272595E-2</v>
      </c>
      <c r="O1394" s="17">
        <v>9.5304747772622794E-2</v>
      </c>
      <c r="P1394" s="17">
        <v>0.17444676802581799</v>
      </c>
      <c r="Q1394" s="17">
        <v>0.108200978070029</v>
      </c>
      <c r="R1394" s="17"/>
      <c r="S1394" s="17">
        <v>7.5434425566607399E-2</v>
      </c>
      <c r="T1394" s="17">
        <v>3.71914504473689E-2</v>
      </c>
      <c r="U1394" s="17">
        <v>0.104445369908799</v>
      </c>
      <c r="V1394" s="17">
        <v>5.7342048622411899E-2</v>
      </c>
      <c r="W1394" s="17">
        <v>0.134286822449182</v>
      </c>
      <c r="X1394" s="17">
        <v>0.11908264064792599</v>
      </c>
      <c r="Y1394" s="17">
        <v>0.221960686183721</v>
      </c>
      <c r="Z1394" s="17">
        <v>9.3970193651226594E-2</v>
      </c>
      <c r="AA1394" s="17">
        <v>0.192870607567249</v>
      </c>
      <c r="AB1394" s="17" t="s">
        <v>74</v>
      </c>
      <c r="AC1394" s="17" t="s">
        <v>74</v>
      </c>
      <c r="AD1394" s="17" t="s">
        <v>74</v>
      </c>
      <c r="AE1394" s="17"/>
      <c r="AF1394" s="17">
        <v>0.104426555631871</v>
      </c>
      <c r="AG1394" s="17">
        <v>0.104710209739455</v>
      </c>
      <c r="AH1394" s="17">
        <v>0.12061987543826901</v>
      </c>
      <c r="AI1394" s="17"/>
      <c r="AJ1394" s="17">
        <v>0.107341687537965</v>
      </c>
      <c r="AK1394" s="17">
        <v>0.11150526065073001</v>
      </c>
      <c r="AL1394" s="17">
        <v>0</v>
      </c>
      <c r="AM1394" s="17">
        <v>0.433787968366312</v>
      </c>
      <c r="AN1394" s="17">
        <v>0.12292819228991</v>
      </c>
      <c r="AO1394" s="17"/>
      <c r="AP1394" s="17">
        <v>0.13363984093006501</v>
      </c>
      <c r="AQ1394" s="17">
        <v>0.112193988123222</v>
      </c>
      <c r="AR1394" s="17">
        <v>0</v>
      </c>
      <c r="AS1394" s="17"/>
      <c r="AT1394" s="17">
        <v>0.123089699602509</v>
      </c>
      <c r="AU1394" s="17">
        <v>7.4932141475105393E-2</v>
      </c>
      <c r="AV1394" s="17"/>
      <c r="AW1394" s="17">
        <v>0.15659298538291999</v>
      </c>
      <c r="AX1394" s="17">
        <v>9.0970835963612301E-2</v>
      </c>
    </row>
    <row r="1395" spans="2:50" x14ac:dyDescent="0.35">
      <c r="B1395" t="s">
        <v>532</v>
      </c>
      <c r="C1395" s="17">
        <v>0.12850349048470799</v>
      </c>
      <c r="D1395" s="17">
        <v>0.10304182959784</v>
      </c>
      <c r="E1395" s="17">
        <v>0.15061902043227701</v>
      </c>
      <c r="F1395" s="17"/>
      <c r="G1395" s="17">
        <v>4.1829329783879501E-2</v>
      </c>
      <c r="H1395" s="17">
        <v>9.4875692122915495E-2</v>
      </c>
      <c r="I1395" s="17">
        <v>0.161720437278769</v>
      </c>
      <c r="J1395" s="17">
        <v>0.11205367323038801</v>
      </c>
      <c r="K1395" s="17">
        <v>9.1799077129240902E-2</v>
      </c>
      <c r="L1395" s="17">
        <v>0.20596728478291701</v>
      </c>
      <c r="M1395" s="17"/>
      <c r="N1395" s="17">
        <v>0.14651751597714399</v>
      </c>
      <c r="O1395" s="17">
        <v>7.2703643375056304E-2</v>
      </c>
      <c r="P1395" s="17">
        <v>0.16035673803575301</v>
      </c>
      <c r="Q1395" s="17">
        <v>0.14701018856893999</v>
      </c>
      <c r="R1395" s="17"/>
      <c r="S1395" s="17">
        <v>0.105136292555848</v>
      </c>
      <c r="T1395" s="17">
        <v>9.5394928270516696E-2</v>
      </c>
      <c r="U1395" s="17">
        <v>0.208671175905665</v>
      </c>
      <c r="V1395" s="17">
        <v>0.15922988167548899</v>
      </c>
      <c r="W1395" s="17">
        <v>9.5736240613956997E-2</v>
      </c>
      <c r="X1395" s="17">
        <v>0.14432672011293499</v>
      </c>
      <c r="Y1395" s="17">
        <v>0.172743083082148</v>
      </c>
      <c r="Z1395" s="17">
        <v>0.122626765901711</v>
      </c>
      <c r="AA1395" s="17">
        <v>6.96127029026197E-2</v>
      </c>
      <c r="AB1395" s="17" t="s">
        <v>74</v>
      </c>
      <c r="AC1395" s="17" t="s">
        <v>74</v>
      </c>
      <c r="AD1395" s="17" t="s">
        <v>74</v>
      </c>
      <c r="AE1395" s="17"/>
      <c r="AF1395" s="17">
        <v>0.202622230640778</v>
      </c>
      <c r="AG1395" s="17">
        <v>7.1317324526040393E-2</v>
      </c>
      <c r="AH1395" s="17">
        <v>0.12544036050790799</v>
      </c>
      <c r="AI1395" s="17"/>
      <c r="AJ1395" s="17">
        <v>0.18359009062273501</v>
      </c>
      <c r="AK1395" s="17">
        <v>7.6242038281254906E-2</v>
      </c>
      <c r="AL1395" s="17">
        <v>3.9627248799017897E-2</v>
      </c>
      <c r="AM1395" s="17">
        <v>0</v>
      </c>
      <c r="AN1395" s="17">
        <v>0.15807118701015599</v>
      </c>
      <c r="AO1395" s="17"/>
      <c r="AP1395" s="17">
        <v>0.152332848535214</v>
      </c>
      <c r="AQ1395" s="17">
        <v>7.62802362443388E-2</v>
      </c>
      <c r="AR1395" s="17">
        <v>0</v>
      </c>
      <c r="AS1395" s="17"/>
      <c r="AT1395" s="17">
        <v>0.14299492576320599</v>
      </c>
      <c r="AU1395" s="17">
        <v>9.4226383273331604E-2</v>
      </c>
      <c r="AV1395" s="17"/>
      <c r="AW1395" s="17">
        <v>0.16982454687165499</v>
      </c>
      <c r="AX1395" s="17">
        <v>0.113043225981483</v>
      </c>
    </row>
    <row r="1396" spans="2:50" x14ac:dyDescent="0.35">
      <c r="B1396" t="s">
        <v>533</v>
      </c>
      <c r="C1396" s="17">
        <v>3.0098093457608201E-2</v>
      </c>
      <c r="D1396" s="17">
        <v>3.0497986591085598E-2</v>
      </c>
      <c r="E1396" s="17">
        <v>2.97507536431105E-2</v>
      </c>
      <c r="F1396" s="17"/>
      <c r="G1396" s="17">
        <v>2.4682781021712001E-2</v>
      </c>
      <c r="H1396" s="17">
        <v>1.61828261952611E-2</v>
      </c>
      <c r="I1396" s="17">
        <v>1.9194831926751501E-2</v>
      </c>
      <c r="J1396" s="17">
        <v>0.114125044930078</v>
      </c>
      <c r="K1396" s="17">
        <v>2.2231607175233599E-2</v>
      </c>
      <c r="L1396" s="17">
        <v>0</v>
      </c>
      <c r="M1396" s="17"/>
      <c r="N1396" s="17">
        <v>3.6409741251365903E-2</v>
      </c>
      <c r="O1396" s="17">
        <v>4.5628078244416601E-2</v>
      </c>
      <c r="P1396" s="17">
        <v>3.2966865013464103E-2</v>
      </c>
      <c r="Q1396" s="17">
        <v>0</v>
      </c>
      <c r="R1396" s="17"/>
      <c r="S1396" s="17">
        <v>3.6650640906295003E-2</v>
      </c>
      <c r="T1396" s="17">
        <v>0</v>
      </c>
      <c r="U1396" s="17">
        <v>0</v>
      </c>
      <c r="V1396" s="17">
        <v>3.09804152655829E-2</v>
      </c>
      <c r="W1396" s="17">
        <v>4.5049640154433697E-2</v>
      </c>
      <c r="X1396" s="17">
        <v>9.1136132571270206E-2</v>
      </c>
      <c r="Y1396" s="17">
        <v>3.5095593929765599E-2</v>
      </c>
      <c r="Z1396" s="17">
        <v>0</v>
      </c>
      <c r="AA1396" s="17">
        <v>0</v>
      </c>
      <c r="AB1396" s="17" t="s">
        <v>74</v>
      </c>
      <c r="AC1396" s="17" t="s">
        <v>74</v>
      </c>
      <c r="AD1396" s="17" t="s">
        <v>74</v>
      </c>
      <c r="AE1396" s="17"/>
      <c r="AF1396" s="17">
        <v>3.5435333976085198E-2</v>
      </c>
      <c r="AG1396" s="17">
        <v>8.6036842127124105E-3</v>
      </c>
      <c r="AH1396" s="17">
        <v>7.7794407092749401E-2</v>
      </c>
      <c r="AI1396" s="17"/>
      <c r="AJ1396" s="17">
        <v>4.1401349442460503E-2</v>
      </c>
      <c r="AK1396" s="17">
        <v>9.2108487803301605E-3</v>
      </c>
      <c r="AL1396" s="17">
        <v>0</v>
      </c>
      <c r="AM1396" s="17">
        <v>0</v>
      </c>
      <c r="AN1396" s="17">
        <v>4.1672325827486E-2</v>
      </c>
      <c r="AO1396" s="17"/>
      <c r="AP1396" s="17">
        <v>6.6204291159929707E-2</v>
      </c>
      <c r="AQ1396" s="17">
        <v>1.54740439419358E-2</v>
      </c>
      <c r="AR1396" s="17">
        <v>0</v>
      </c>
      <c r="AS1396" s="17"/>
      <c r="AT1396" s="17">
        <v>2.9933853482272298E-2</v>
      </c>
      <c r="AU1396" s="17">
        <v>1.9625773782293798E-2</v>
      </c>
      <c r="AV1396" s="17"/>
      <c r="AW1396" s="17">
        <v>3.9454614595830301E-2</v>
      </c>
      <c r="AX1396" s="17">
        <v>2.6597353053676501E-2</v>
      </c>
    </row>
    <row r="1397" spans="2:50" x14ac:dyDescent="0.35">
      <c r="B1397" t="s">
        <v>534</v>
      </c>
      <c r="C1397" s="17">
        <v>9.0808586694411698E-3</v>
      </c>
      <c r="D1397" s="17">
        <v>6.4564149277847697E-3</v>
      </c>
      <c r="E1397" s="17">
        <v>1.1360402192630899E-2</v>
      </c>
      <c r="F1397" s="17"/>
      <c r="G1397" s="17">
        <v>3.1450668478878202E-2</v>
      </c>
      <c r="H1397" s="17">
        <v>3.04950021633058E-2</v>
      </c>
      <c r="I1397" s="17">
        <v>0</v>
      </c>
      <c r="J1397" s="17">
        <v>0</v>
      </c>
      <c r="K1397" s="17">
        <v>0</v>
      </c>
      <c r="L1397" s="17">
        <v>0</v>
      </c>
      <c r="M1397" s="17"/>
      <c r="N1397" s="17">
        <v>1.0038018244284E-2</v>
      </c>
      <c r="O1397" s="17">
        <v>2.2082465910396101E-2</v>
      </c>
      <c r="P1397" s="17">
        <v>0</v>
      </c>
      <c r="Q1397" s="17">
        <v>0</v>
      </c>
      <c r="R1397" s="17"/>
      <c r="S1397" s="17">
        <v>1.85729432520901E-2</v>
      </c>
      <c r="T1397" s="17">
        <v>0</v>
      </c>
      <c r="U1397" s="17">
        <v>3.2698520724560802E-2</v>
      </c>
      <c r="V1397" s="17">
        <v>2.7876378519109499E-2</v>
      </c>
      <c r="W1397" s="17">
        <v>0</v>
      </c>
      <c r="X1397" s="17">
        <v>0</v>
      </c>
      <c r="Y1397" s="17">
        <v>0</v>
      </c>
      <c r="Z1397" s="17">
        <v>0</v>
      </c>
      <c r="AA1397" s="17">
        <v>0</v>
      </c>
      <c r="AB1397" s="17" t="s">
        <v>74</v>
      </c>
      <c r="AC1397" s="17" t="s">
        <v>74</v>
      </c>
      <c r="AD1397" s="17" t="s">
        <v>74</v>
      </c>
      <c r="AE1397" s="17"/>
      <c r="AF1397" s="17">
        <v>0</v>
      </c>
      <c r="AG1397" s="17">
        <v>1.47613172674126E-2</v>
      </c>
      <c r="AH1397" s="17">
        <v>2.1844345277381001E-2</v>
      </c>
      <c r="AI1397" s="17"/>
      <c r="AJ1397" s="17">
        <v>0</v>
      </c>
      <c r="AK1397" s="17">
        <v>2.39323125179162E-2</v>
      </c>
      <c r="AL1397" s="17">
        <v>0</v>
      </c>
      <c r="AM1397" s="17">
        <v>0</v>
      </c>
      <c r="AN1397" s="17">
        <v>1.6859693584164798E-2</v>
      </c>
      <c r="AO1397" s="17"/>
      <c r="AP1397" s="17">
        <v>1.14417071415546E-2</v>
      </c>
      <c r="AQ1397" s="17">
        <v>1.6772416142014301E-2</v>
      </c>
      <c r="AR1397" s="17">
        <v>0</v>
      </c>
      <c r="AS1397" s="17"/>
      <c r="AT1397" s="17">
        <v>4.3981410447888596E-3</v>
      </c>
      <c r="AU1397" s="17">
        <v>2.0724576756420601E-2</v>
      </c>
      <c r="AV1397" s="17"/>
      <c r="AW1397" s="17">
        <v>0</v>
      </c>
      <c r="AX1397" s="17">
        <v>1.24784600190114E-2</v>
      </c>
    </row>
    <row r="1398" spans="2:50" x14ac:dyDescent="0.35">
      <c r="B1398" t="s">
        <v>535</v>
      </c>
      <c r="C1398" s="17">
        <v>1.07296352454672E-2</v>
      </c>
      <c r="D1398" s="17">
        <v>2.3082689172167201E-2</v>
      </c>
      <c r="E1398" s="17">
        <v>0</v>
      </c>
      <c r="F1398" s="17"/>
      <c r="G1398" s="17">
        <v>0</v>
      </c>
      <c r="H1398" s="17">
        <v>0</v>
      </c>
      <c r="I1398" s="17">
        <v>5.7739193646656202E-2</v>
      </c>
      <c r="J1398" s="17">
        <v>0</v>
      </c>
      <c r="K1398" s="17">
        <v>0</v>
      </c>
      <c r="L1398" s="17">
        <v>0</v>
      </c>
      <c r="M1398" s="17"/>
      <c r="N1398" s="17">
        <v>0</v>
      </c>
      <c r="O1398" s="17">
        <v>1.7126567803732302E-2</v>
      </c>
      <c r="P1398" s="17">
        <v>0</v>
      </c>
      <c r="Q1398" s="17">
        <v>2.7345234608544999E-2</v>
      </c>
      <c r="R1398" s="17"/>
      <c r="S1398" s="17">
        <v>0</v>
      </c>
      <c r="T1398" s="17">
        <v>3.8698839432248403E-2</v>
      </c>
      <c r="U1398" s="17">
        <v>0</v>
      </c>
      <c r="V1398" s="17">
        <v>0</v>
      </c>
      <c r="W1398" s="17">
        <v>0</v>
      </c>
      <c r="X1398" s="17">
        <v>0</v>
      </c>
      <c r="Y1398" s="17">
        <v>4.8333863335588201E-2</v>
      </c>
      <c r="Z1398" s="17">
        <v>0</v>
      </c>
      <c r="AA1398" s="17">
        <v>0</v>
      </c>
      <c r="AB1398" s="17" t="s">
        <v>74</v>
      </c>
      <c r="AC1398" s="17" t="s">
        <v>74</v>
      </c>
      <c r="AD1398" s="17" t="s">
        <v>74</v>
      </c>
      <c r="AE1398" s="17"/>
      <c r="AF1398" s="17">
        <v>1.2258134441348901E-2</v>
      </c>
      <c r="AG1398" s="17">
        <v>0</v>
      </c>
      <c r="AH1398" s="17">
        <v>4.4369813515192799E-2</v>
      </c>
      <c r="AI1398" s="17"/>
      <c r="AJ1398" s="17">
        <v>0</v>
      </c>
      <c r="AK1398" s="17">
        <v>1.84395307669389E-2</v>
      </c>
      <c r="AL1398" s="17">
        <v>0</v>
      </c>
      <c r="AM1398" s="17">
        <v>0</v>
      </c>
      <c r="AN1398" s="17">
        <v>3.42450849752532E-2</v>
      </c>
      <c r="AO1398" s="17"/>
      <c r="AP1398" s="17">
        <v>0</v>
      </c>
      <c r="AQ1398" s="17">
        <v>0</v>
      </c>
      <c r="AR1398" s="17">
        <v>0</v>
      </c>
      <c r="AS1398" s="17"/>
      <c r="AT1398" s="17">
        <v>1.5131632502403101E-2</v>
      </c>
      <c r="AU1398" s="17">
        <v>0</v>
      </c>
      <c r="AV1398" s="17"/>
      <c r="AW1398" s="17">
        <v>3.9407014141336301E-2</v>
      </c>
      <c r="AX1398" s="17">
        <v>0</v>
      </c>
    </row>
    <row r="1399" spans="2:50" x14ac:dyDescent="0.35">
      <c r="B1399" t="s">
        <v>70</v>
      </c>
      <c r="C1399" s="17">
        <v>0.320666935541293</v>
      </c>
      <c r="D1399" s="17">
        <v>0.29340266745842702</v>
      </c>
      <c r="E1399" s="17">
        <v>0.34434817691687603</v>
      </c>
      <c r="F1399" s="17"/>
      <c r="G1399" s="17">
        <v>0.24278665640109401</v>
      </c>
      <c r="H1399" s="17">
        <v>0.224698501602103</v>
      </c>
      <c r="I1399" s="17">
        <v>0.324429321867924</v>
      </c>
      <c r="J1399" s="17">
        <v>0.19387087897167199</v>
      </c>
      <c r="K1399" s="17">
        <v>0.41582153205199801</v>
      </c>
      <c r="L1399" s="17">
        <v>0.46561616211517998</v>
      </c>
      <c r="M1399" s="17"/>
      <c r="N1399" s="17">
        <v>0.36431771338077501</v>
      </c>
      <c r="O1399" s="17">
        <v>0.28863730348987898</v>
      </c>
      <c r="P1399" s="17">
        <v>0.22820645936075901</v>
      </c>
      <c r="Q1399" s="17">
        <v>0.37374891108550401</v>
      </c>
      <c r="R1399" s="17"/>
      <c r="S1399" s="17">
        <v>0.33867411262079899</v>
      </c>
      <c r="T1399" s="17">
        <v>0.42793130743804297</v>
      </c>
      <c r="U1399" s="17">
        <v>0.3355278621833</v>
      </c>
      <c r="V1399" s="17">
        <v>0.28226168249435202</v>
      </c>
      <c r="W1399" s="17">
        <v>0.188673624955805</v>
      </c>
      <c r="X1399" s="17">
        <v>0.26486552916620298</v>
      </c>
      <c r="Y1399" s="17">
        <v>0.25480099595389399</v>
      </c>
      <c r="Z1399" s="17">
        <v>0.33547647625566601</v>
      </c>
      <c r="AA1399" s="17">
        <v>0.38707988148586397</v>
      </c>
      <c r="AB1399" s="17" t="s">
        <v>74</v>
      </c>
      <c r="AC1399" s="17" t="s">
        <v>74</v>
      </c>
      <c r="AD1399" s="17" t="s">
        <v>74</v>
      </c>
      <c r="AE1399" s="17"/>
      <c r="AF1399" s="17">
        <v>0.35074087700821099</v>
      </c>
      <c r="AG1399" s="17">
        <v>0.31522925702392501</v>
      </c>
      <c r="AH1399" s="17">
        <v>0.339351171969768</v>
      </c>
      <c r="AI1399" s="17"/>
      <c r="AJ1399" s="17">
        <v>0.37500088458943498</v>
      </c>
      <c r="AK1399" s="17">
        <v>0.196088049482016</v>
      </c>
      <c r="AL1399" s="17">
        <v>0.54853072896045096</v>
      </c>
      <c r="AM1399" s="17">
        <v>0.56621203163368805</v>
      </c>
      <c r="AN1399" s="17">
        <v>0.278063770752141</v>
      </c>
      <c r="AO1399" s="17"/>
      <c r="AP1399" s="17">
        <v>0.27158625957647498</v>
      </c>
      <c r="AQ1399" s="17">
        <v>0.27316258389466302</v>
      </c>
      <c r="AR1399" s="17">
        <v>0.48111587809315098</v>
      </c>
      <c r="AS1399" s="17"/>
      <c r="AT1399" s="17">
        <v>0.331611397146375</v>
      </c>
      <c r="AU1399" s="17">
        <v>0.29728739675784999</v>
      </c>
      <c r="AV1399" s="17"/>
      <c r="AW1399" s="17">
        <v>0.21759238122946001</v>
      </c>
      <c r="AX1399" s="17">
        <v>0.35923225822545102</v>
      </c>
    </row>
    <row r="1400" spans="2:50" x14ac:dyDescent="0.35">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row>
    <row r="1401" spans="2:50" x14ac:dyDescent="0.35">
      <c r="B1401" s="6" t="s">
        <v>554</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row>
    <row r="1402" spans="2:50" x14ac:dyDescent="0.35">
      <c r="B1402" s="24" t="s">
        <v>76</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row>
    <row r="1403" spans="2:50" x14ac:dyDescent="0.35">
      <c r="B1403" t="s">
        <v>537</v>
      </c>
      <c r="C1403" s="17">
        <v>0.47839524651929999</v>
      </c>
      <c r="D1403" s="17">
        <v>0.43006749134392203</v>
      </c>
      <c r="E1403" s="17">
        <v>0.52154123324174195</v>
      </c>
      <c r="F1403" s="17"/>
      <c r="G1403" s="17">
        <v>0.38303374180393401</v>
      </c>
      <c r="H1403" s="17">
        <v>0.43361262420617502</v>
      </c>
      <c r="I1403" s="17">
        <v>0.45197248279871199</v>
      </c>
      <c r="J1403" s="17">
        <v>0.51403630703710301</v>
      </c>
      <c r="K1403" s="17">
        <v>0.47582535752397598</v>
      </c>
      <c r="L1403" s="17">
        <v>0.54839806702677296</v>
      </c>
      <c r="M1403" s="17"/>
      <c r="N1403" s="17">
        <v>0.48579056896890599</v>
      </c>
      <c r="O1403" s="17">
        <v>0.51906923998113697</v>
      </c>
      <c r="P1403" s="17">
        <v>0.464067764439069</v>
      </c>
      <c r="Q1403" s="17">
        <v>0.44263244763878301</v>
      </c>
      <c r="R1403" s="17"/>
      <c r="S1403" s="17">
        <v>0.43191201191629702</v>
      </c>
      <c r="T1403" s="17">
        <v>0.54401281540925694</v>
      </c>
      <c r="U1403" s="17">
        <v>0.54576022014560099</v>
      </c>
      <c r="V1403" s="17">
        <v>0.49890900553272699</v>
      </c>
      <c r="W1403" s="17">
        <v>0.52499689325888699</v>
      </c>
      <c r="X1403" s="17">
        <v>0.45884926268839199</v>
      </c>
      <c r="Y1403" s="17">
        <v>0.45423617070531003</v>
      </c>
      <c r="Z1403" s="17">
        <v>0.44248354142256102</v>
      </c>
      <c r="AA1403" s="17">
        <v>0.39851668095716303</v>
      </c>
      <c r="AB1403" s="17" t="s">
        <v>74</v>
      </c>
      <c r="AC1403" s="17" t="s">
        <v>74</v>
      </c>
      <c r="AD1403" s="17" t="s">
        <v>74</v>
      </c>
      <c r="AE1403" s="17"/>
      <c r="AF1403" s="17">
        <v>0.47424230047992899</v>
      </c>
      <c r="AG1403" s="17">
        <v>0.49386384101615599</v>
      </c>
      <c r="AH1403" s="17">
        <v>0.41225557750990099</v>
      </c>
      <c r="AI1403" s="17"/>
      <c r="AJ1403" s="17">
        <v>0.50812106608580898</v>
      </c>
      <c r="AK1403" s="17">
        <v>0.45103880031766203</v>
      </c>
      <c r="AL1403" s="17">
        <v>0.44099882195511803</v>
      </c>
      <c r="AM1403" s="17">
        <v>0.73217881489082803</v>
      </c>
      <c r="AN1403" s="17">
        <v>0.43905642342197498</v>
      </c>
      <c r="AO1403" s="17"/>
      <c r="AP1403" s="17">
        <v>0.45221849166276401</v>
      </c>
      <c r="AQ1403" s="17">
        <v>0.45170261134227002</v>
      </c>
      <c r="AR1403" s="17">
        <v>0.53342433157022895</v>
      </c>
      <c r="AS1403" s="17"/>
      <c r="AT1403" s="17">
        <v>0.48617055764294898</v>
      </c>
      <c r="AU1403" s="17">
        <v>0.46454031078723801</v>
      </c>
      <c r="AV1403" s="17"/>
      <c r="AW1403" s="17">
        <v>0.49236048268447502</v>
      </c>
      <c r="AX1403" s="17">
        <v>0.47396748645148501</v>
      </c>
    </row>
    <row r="1404" spans="2:50" x14ac:dyDescent="0.35">
      <c r="B1404" t="s">
        <v>538</v>
      </c>
      <c r="C1404" s="17">
        <v>0.43858938525982399</v>
      </c>
      <c r="D1404" s="17">
        <v>0.38205041866949901</v>
      </c>
      <c r="E1404" s="17">
        <v>0.48925339966611803</v>
      </c>
      <c r="F1404" s="17"/>
      <c r="G1404" s="17">
        <v>0.44240777169735301</v>
      </c>
      <c r="H1404" s="17">
        <v>0.390607852697685</v>
      </c>
      <c r="I1404" s="17">
        <v>0.35333424408507302</v>
      </c>
      <c r="J1404" s="17">
        <v>0.47509356466444502</v>
      </c>
      <c r="K1404" s="17">
        <v>0.44488367214402702</v>
      </c>
      <c r="L1404" s="17">
        <v>0.50105013958585098</v>
      </c>
      <c r="M1404" s="17"/>
      <c r="N1404" s="17">
        <v>0.49265876411439602</v>
      </c>
      <c r="O1404" s="17">
        <v>0.426616301191799</v>
      </c>
      <c r="P1404" s="17">
        <v>0.43024543876300497</v>
      </c>
      <c r="Q1404" s="17">
        <v>0.40143943956119499</v>
      </c>
      <c r="R1404" s="17"/>
      <c r="S1404" s="17">
        <v>0.39312188747753102</v>
      </c>
      <c r="T1404" s="17">
        <v>0.48787127238053601</v>
      </c>
      <c r="U1404" s="17">
        <v>0.52720686933568695</v>
      </c>
      <c r="V1404" s="17">
        <v>0.46817436763153902</v>
      </c>
      <c r="W1404" s="17">
        <v>0.38859423370075002</v>
      </c>
      <c r="X1404" s="17">
        <v>0.47775533530349901</v>
      </c>
      <c r="Y1404" s="17">
        <v>0.35888055463942597</v>
      </c>
      <c r="Z1404" s="17">
        <v>0.356456727222564</v>
      </c>
      <c r="AA1404" s="17">
        <v>0.42947165670903398</v>
      </c>
      <c r="AB1404" s="17" t="s">
        <v>74</v>
      </c>
      <c r="AC1404" s="17" t="s">
        <v>74</v>
      </c>
      <c r="AD1404" s="17" t="s">
        <v>74</v>
      </c>
      <c r="AE1404" s="17"/>
      <c r="AF1404" s="17">
        <v>0.41199771684569297</v>
      </c>
      <c r="AG1404" s="17">
        <v>0.46405890275468897</v>
      </c>
      <c r="AH1404" s="17">
        <v>0.39481535532420098</v>
      </c>
      <c r="AI1404" s="17"/>
      <c r="AJ1404" s="17">
        <v>0.43551628648966101</v>
      </c>
      <c r="AK1404" s="17">
        <v>0.44078410363695902</v>
      </c>
      <c r="AL1404" s="17">
        <v>0.46057333111612297</v>
      </c>
      <c r="AM1404" s="17">
        <v>0.26665424435373303</v>
      </c>
      <c r="AN1404" s="17">
        <v>0.46564731832193901</v>
      </c>
      <c r="AO1404" s="17"/>
      <c r="AP1404" s="17">
        <v>0.42686931225892799</v>
      </c>
      <c r="AQ1404" s="17">
        <v>0.42796869019553602</v>
      </c>
      <c r="AR1404" s="17">
        <v>0.44673186196618098</v>
      </c>
      <c r="AS1404" s="17"/>
      <c r="AT1404" s="17">
        <v>0.45984722594059602</v>
      </c>
      <c r="AU1404" s="17">
        <v>0.39629660947587197</v>
      </c>
      <c r="AV1404" s="17"/>
      <c r="AW1404" s="17">
        <v>0.43980961118045497</v>
      </c>
      <c r="AX1404" s="17">
        <v>0.43820250547195799</v>
      </c>
    </row>
    <row r="1405" spans="2:50" x14ac:dyDescent="0.35">
      <c r="B1405" t="s">
        <v>539</v>
      </c>
      <c r="C1405" s="17">
        <v>0.42682360387958801</v>
      </c>
      <c r="D1405" s="17">
        <v>0.39713301157339198</v>
      </c>
      <c r="E1405" s="17">
        <v>0.454682877958827</v>
      </c>
      <c r="F1405" s="17"/>
      <c r="G1405" s="17">
        <v>0.34036619949126701</v>
      </c>
      <c r="H1405" s="17">
        <v>0.40771620301594702</v>
      </c>
      <c r="I1405" s="17">
        <v>0.33373435442056398</v>
      </c>
      <c r="J1405" s="17">
        <v>0.42083393101383099</v>
      </c>
      <c r="K1405" s="17">
        <v>0.424213757073098</v>
      </c>
      <c r="L1405" s="17">
        <v>0.55091664486034397</v>
      </c>
      <c r="M1405" s="17"/>
      <c r="N1405" s="17">
        <v>0.41576975748873901</v>
      </c>
      <c r="O1405" s="17">
        <v>0.39142643827777102</v>
      </c>
      <c r="P1405" s="17">
        <v>0.45560152224640399</v>
      </c>
      <c r="Q1405" s="17">
        <v>0.45127226866836001</v>
      </c>
      <c r="R1405" s="17"/>
      <c r="S1405" s="17">
        <v>0.409801047413692</v>
      </c>
      <c r="T1405" s="17">
        <v>0.43059458710159298</v>
      </c>
      <c r="U1405" s="17">
        <v>0.48240578861521299</v>
      </c>
      <c r="V1405" s="17">
        <v>0.42383131660670098</v>
      </c>
      <c r="W1405" s="17">
        <v>0.48384053464141702</v>
      </c>
      <c r="X1405" s="17">
        <v>0.32675407396510198</v>
      </c>
      <c r="Y1405" s="17">
        <v>0.38660453144010298</v>
      </c>
      <c r="Z1405" s="17">
        <v>0.488461272422133</v>
      </c>
      <c r="AA1405" s="17">
        <v>0.451821966308324</v>
      </c>
      <c r="AB1405" s="17" t="s">
        <v>74</v>
      </c>
      <c r="AC1405" s="17" t="s">
        <v>74</v>
      </c>
      <c r="AD1405" s="17" t="s">
        <v>74</v>
      </c>
      <c r="AE1405" s="17"/>
      <c r="AF1405" s="17">
        <v>0.46377770536934798</v>
      </c>
      <c r="AG1405" s="17">
        <v>0.406583103532974</v>
      </c>
      <c r="AH1405" s="17">
        <v>0.43270289170056297</v>
      </c>
      <c r="AI1405" s="17"/>
      <c r="AJ1405" s="17">
        <v>0.45200765612300198</v>
      </c>
      <c r="AK1405" s="17">
        <v>0.40741313882421698</v>
      </c>
      <c r="AL1405" s="17">
        <v>0.41626038696093798</v>
      </c>
      <c r="AM1405" s="17">
        <v>0.324781744297932</v>
      </c>
      <c r="AN1405" s="17">
        <v>0.42947084566308502</v>
      </c>
      <c r="AO1405" s="17"/>
      <c r="AP1405" s="17">
        <v>0.38807539316397999</v>
      </c>
      <c r="AQ1405" s="17">
        <v>0.41051045147867399</v>
      </c>
      <c r="AR1405" s="17">
        <v>0.40215849220429301</v>
      </c>
      <c r="AS1405" s="17"/>
      <c r="AT1405" s="17">
        <v>0.46167372327279499</v>
      </c>
      <c r="AU1405" s="17">
        <v>0.356005487189752</v>
      </c>
      <c r="AV1405" s="17"/>
      <c r="AW1405" s="17">
        <v>0.39866447882470002</v>
      </c>
      <c r="AX1405" s="17">
        <v>0.43575161970316301</v>
      </c>
    </row>
    <row r="1406" spans="2:50" x14ac:dyDescent="0.35">
      <c r="B1406" t="s">
        <v>540</v>
      </c>
      <c r="C1406" s="17">
        <v>0.37346320725437898</v>
      </c>
      <c r="D1406" s="17">
        <v>0.30540411446496302</v>
      </c>
      <c r="E1406" s="17">
        <v>0.43463923827754303</v>
      </c>
      <c r="F1406" s="17"/>
      <c r="G1406" s="17">
        <v>0.402239883802683</v>
      </c>
      <c r="H1406" s="17">
        <v>0.35340007390633799</v>
      </c>
      <c r="I1406" s="17">
        <v>0.30095299263596997</v>
      </c>
      <c r="J1406" s="17">
        <v>0.42817617433428301</v>
      </c>
      <c r="K1406" s="17">
        <v>0.392285401259031</v>
      </c>
      <c r="L1406" s="17">
        <v>0.37386200053180202</v>
      </c>
      <c r="M1406" s="17"/>
      <c r="N1406" s="17">
        <v>0.39105988916223899</v>
      </c>
      <c r="O1406" s="17">
        <v>0.41677806284513302</v>
      </c>
      <c r="P1406" s="17">
        <v>0.37853941043162498</v>
      </c>
      <c r="Q1406" s="17">
        <v>0.30572880524476997</v>
      </c>
      <c r="R1406" s="17"/>
      <c r="S1406" s="17">
        <v>0.34627788508027202</v>
      </c>
      <c r="T1406" s="17">
        <v>0.385500046205422</v>
      </c>
      <c r="U1406" s="17">
        <v>0.448120760707232</v>
      </c>
      <c r="V1406" s="17">
        <v>0.386246258156213</v>
      </c>
      <c r="W1406" s="17">
        <v>0.358675302650106</v>
      </c>
      <c r="X1406" s="17">
        <v>0.35583336635852297</v>
      </c>
      <c r="Y1406" s="17">
        <v>0.295305742862015</v>
      </c>
      <c r="Z1406" s="17">
        <v>0.49568503287527399</v>
      </c>
      <c r="AA1406" s="17">
        <v>0.35904862609934901</v>
      </c>
      <c r="AB1406" s="17" t="s">
        <v>74</v>
      </c>
      <c r="AC1406" s="17" t="s">
        <v>74</v>
      </c>
      <c r="AD1406" s="17" t="s">
        <v>74</v>
      </c>
      <c r="AE1406" s="17"/>
      <c r="AF1406" s="17">
        <v>0.34040711893611397</v>
      </c>
      <c r="AG1406" s="17">
        <v>0.38556784736142902</v>
      </c>
      <c r="AH1406" s="17">
        <v>0.42381573500083403</v>
      </c>
      <c r="AI1406" s="17"/>
      <c r="AJ1406" s="17">
        <v>0.35802297677883799</v>
      </c>
      <c r="AK1406" s="17">
        <v>0.40024340652181101</v>
      </c>
      <c r="AL1406" s="17">
        <v>0.393764321584404</v>
      </c>
      <c r="AM1406" s="17">
        <v>0.39170454153129203</v>
      </c>
      <c r="AN1406" s="17">
        <v>0.39612678629433001</v>
      </c>
      <c r="AO1406" s="17"/>
      <c r="AP1406" s="17">
        <v>0.314454105665952</v>
      </c>
      <c r="AQ1406" s="17">
        <v>0.394850575840205</v>
      </c>
      <c r="AR1406" s="17">
        <v>0.43235901669168297</v>
      </c>
      <c r="AS1406" s="17"/>
      <c r="AT1406" s="17">
        <v>0.37773034827898</v>
      </c>
      <c r="AU1406" s="17">
        <v>0.36401315430518999</v>
      </c>
      <c r="AV1406" s="17"/>
      <c r="AW1406" s="17">
        <v>0.338441671437541</v>
      </c>
      <c r="AX1406" s="17">
        <v>0.38456699067553102</v>
      </c>
    </row>
    <row r="1407" spans="2:50" x14ac:dyDescent="0.35">
      <c r="B1407" t="s">
        <v>541</v>
      </c>
      <c r="C1407" s="17">
        <v>0.34410275329076501</v>
      </c>
      <c r="D1407" s="17">
        <v>0.28975540637951303</v>
      </c>
      <c r="E1407" s="17">
        <v>0.39235702858051102</v>
      </c>
      <c r="F1407" s="17"/>
      <c r="G1407" s="17">
        <v>0.31007983828172098</v>
      </c>
      <c r="H1407" s="17">
        <v>0.366927986294451</v>
      </c>
      <c r="I1407" s="17">
        <v>0.31611186155166199</v>
      </c>
      <c r="J1407" s="17">
        <v>0.38609835096788903</v>
      </c>
      <c r="K1407" s="17">
        <v>0.34967956670610001</v>
      </c>
      <c r="L1407" s="17">
        <v>0.32845280709922398</v>
      </c>
      <c r="M1407" s="17"/>
      <c r="N1407" s="17">
        <v>0.35123916706707897</v>
      </c>
      <c r="O1407" s="17">
        <v>0.36498373515458898</v>
      </c>
      <c r="P1407" s="17">
        <v>0.31393474898474</v>
      </c>
      <c r="Q1407" s="17">
        <v>0.34141145524262101</v>
      </c>
      <c r="R1407" s="17"/>
      <c r="S1407" s="17">
        <v>0.33634102897274498</v>
      </c>
      <c r="T1407" s="17">
        <v>0.34558076160048001</v>
      </c>
      <c r="U1407" s="17">
        <v>0.373502439751349</v>
      </c>
      <c r="V1407" s="17">
        <v>0.36199286766823002</v>
      </c>
      <c r="W1407" s="17">
        <v>0.40050791421482901</v>
      </c>
      <c r="X1407" s="17">
        <v>0.39344376018578098</v>
      </c>
      <c r="Y1407" s="17">
        <v>0.248380046850532</v>
      </c>
      <c r="Z1407" s="17">
        <v>0.34003118535158</v>
      </c>
      <c r="AA1407" s="17">
        <v>0.30983402525779302</v>
      </c>
      <c r="AB1407" s="17" t="s">
        <v>74</v>
      </c>
      <c r="AC1407" s="17" t="s">
        <v>74</v>
      </c>
      <c r="AD1407" s="17" t="s">
        <v>74</v>
      </c>
      <c r="AE1407" s="17"/>
      <c r="AF1407" s="17">
        <v>0.30761395942897002</v>
      </c>
      <c r="AG1407" s="17">
        <v>0.37174406193863002</v>
      </c>
      <c r="AH1407" s="17">
        <v>0.32229425899175601</v>
      </c>
      <c r="AI1407" s="17"/>
      <c r="AJ1407" s="17">
        <v>0.30514433845349298</v>
      </c>
      <c r="AK1407" s="17">
        <v>0.409659824043698</v>
      </c>
      <c r="AL1407" s="17">
        <v>0.32139980872938201</v>
      </c>
      <c r="AM1407" s="17">
        <v>0.28534769555018502</v>
      </c>
      <c r="AN1407" s="17">
        <v>0.34261227586230503</v>
      </c>
      <c r="AO1407" s="17"/>
      <c r="AP1407" s="17">
        <v>0.30510974702664601</v>
      </c>
      <c r="AQ1407" s="17">
        <v>0.40494502702467</v>
      </c>
      <c r="AR1407" s="17">
        <v>0.26575962194263397</v>
      </c>
      <c r="AS1407" s="17"/>
      <c r="AT1407" s="17">
        <v>0.36596178990253397</v>
      </c>
      <c r="AU1407" s="17">
        <v>0.29740435615168098</v>
      </c>
      <c r="AV1407" s="17"/>
      <c r="AW1407" s="17">
        <v>0.34393993091021502</v>
      </c>
      <c r="AX1407" s="17">
        <v>0.34415437708188501</v>
      </c>
    </row>
    <row r="1408" spans="2:50" x14ac:dyDescent="0.35">
      <c r="B1408" t="s">
        <v>542</v>
      </c>
      <c r="C1408" s="17">
        <v>0.33759086798314297</v>
      </c>
      <c r="D1408" s="17">
        <v>0.290257806234969</v>
      </c>
      <c r="E1408" s="17">
        <v>0.37926760908983798</v>
      </c>
      <c r="F1408" s="17"/>
      <c r="G1408" s="17">
        <v>0.54900889412645404</v>
      </c>
      <c r="H1408" s="17">
        <v>0.37435521382687198</v>
      </c>
      <c r="I1408" s="17">
        <v>0.31834455740553702</v>
      </c>
      <c r="J1408" s="17">
        <v>0.42895182636655399</v>
      </c>
      <c r="K1408" s="17">
        <v>0.25097388843146201</v>
      </c>
      <c r="L1408" s="17">
        <v>0.22310682204608401</v>
      </c>
      <c r="M1408" s="17"/>
      <c r="N1408" s="17">
        <v>0.36161236256276102</v>
      </c>
      <c r="O1408" s="17">
        <v>0.39302622284791999</v>
      </c>
      <c r="P1408" s="17">
        <v>0.27803319476566202</v>
      </c>
      <c r="Q1408" s="17">
        <v>0.30664970058010099</v>
      </c>
      <c r="R1408" s="17"/>
      <c r="S1408" s="17">
        <v>0.34114187167341897</v>
      </c>
      <c r="T1408" s="17">
        <v>0.35527812484439097</v>
      </c>
      <c r="U1408" s="17">
        <v>0.32848604380546698</v>
      </c>
      <c r="V1408" s="17">
        <v>0.27251063688567301</v>
      </c>
      <c r="W1408" s="17">
        <v>0.40585254495025103</v>
      </c>
      <c r="X1408" s="17">
        <v>0.29984780360003299</v>
      </c>
      <c r="Y1408" s="17">
        <v>0.29228157056392601</v>
      </c>
      <c r="Z1408" s="17">
        <v>0.37634421823972197</v>
      </c>
      <c r="AA1408" s="17">
        <v>0.37838346631577002</v>
      </c>
      <c r="AB1408" s="17" t="s">
        <v>74</v>
      </c>
      <c r="AC1408" s="17" t="s">
        <v>74</v>
      </c>
      <c r="AD1408" s="17" t="s">
        <v>74</v>
      </c>
      <c r="AE1408" s="17"/>
      <c r="AF1408" s="17">
        <v>0.24488170609436499</v>
      </c>
      <c r="AG1408" s="17">
        <v>0.36102953361499301</v>
      </c>
      <c r="AH1408" s="17">
        <v>0.434666534786533</v>
      </c>
      <c r="AI1408" s="17"/>
      <c r="AJ1408" s="17">
        <v>0.25732961321507403</v>
      </c>
      <c r="AK1408" s="17">
        <v>0.43682799900258301</v>
      </c>
      <c r="AL1408" s="17">
        <v>0.36388375828867497</v>
      </c>
      <c r="AM1408" s="17">
        <v>0.29030888214846601</v>
      </c>
      <c r="AN1408" s="17">
        <v>0.34554821187129198</v>
      </c>
      <c r="AO1408" s="17"/>
      <c r="AP1408" s="17">
        <v>0.24713228173395399</v>
      </c>
      <c r="AQ1408" s="17">
        <v>0.41229740225287398</v>
      </c>
      <c r="AR1408" s="17">
        <v>0.31071417728306899</v>
      </c>
      <c r="AS1408" s="17"/>
      <c r="AT1408" s="17">
        <v>0.31519533265968402</v>
      </c>
      <c r="AU1408" s="17">
        <v>0.38353949949606803</v>
      </c>
      <c r="AV1408" s="17"/>
      <c r="AW1408" s="17">
        <v>0.36483520765810701</v>
      </c>
      <c r="AX1408" s="17">
        <v>0.32895289023181801</v>
      </c>
    </row>
    <row r="1409" spans="2:50" x14ac:dyDescent="0.35">
      <c r="B1409" t="s">
        <v>543</v>
      </c>
      <c r="C1409" s="17">
        <v>0.32916143760158201</v>
      </c>
      <c r="D1409" s="17">
        <v>0.28260235691500502</v>
      </c>
      <c r="E1409" s="17">
        <v>0.37008281660514197</v>
      </c>
      <c r="F1409" s="17"/>
      <c r="G1409" s="17">
        <v>0.35166449264212701</v>
      </c>
      <c r="H1409" s="17">
        <v>0.32400265013142099</v>
      </c>
      <c r="I1409" s="17">
        <v>0.30257386941331799</v>
      </c>
      <c r="J1409" s="17">
        <v>0.32878441006227099</v>
      </c>
      <c r="K1409" s="17">
        <v>0.350907515399213</v>
      </c>
      <c r="L1409" s="17">
        <v>0.326891754563776</v>
      </c>
      <c r="M1409" s="17"/>
      <c r="N1409" s="17">
        <v>0.34882762496568198</v>
      </c>
      <c r="O1409" s="17">
        <v>0.30606264120034299</v>
      </c>
      <c r="P1409" s="17">
        <v>0.31787364478422703</v>
      </c>
      <c r="Q1409" s="17">
        <v>0.341810626850378</v>
      </c>
      <c r="R1409" s="17"/>
      <c r="S1409" s="17">
        <v>0.31895682637799699</v>
      </c>
      <c r="T1409" s="17">
        <v>0.35251651012008101</v>
      </c>
      <c r="U1409" s="17">
        <v>0.35365579338727199</v>
      </c>
      <c r="V1409" s="17">
        <v>0.24463777506738499</v>
      </c>
      <c r="W1409" s="17">
        <v>0.44293540075819998</v>
      </c>
      <c r="X1409" s="17">
        <v>0.34754505941598501</v>
      </c>
      <c r="Y1409" s="17">
        <v>0.33006740656216199</v>
      </c>
      <c r="Z1409" s="17">
        <v>0.33106999872859499</v>
      </c>
      <c r="AA1409" s="17">
        <v>0.27279337913421597</v>
      </c>
      <c r="AB1409" s="17" t="s">
        <v>74</v>
      </c>
      <c r="AC1409" s="17" t="s">
        <v>74</v>
      </c>
      <c r="AD1409" s="17" t="s">
        <v>74</v>
      </c>
      <c r="AE1409" s="17"/>
      <c r="AF1409" s="17">
        <v>0.27721693738367997</v>
      </c>
      <c r="AG1409" s="17">
        <v>0.371739659870434</v>
      </c>
      <c r="AH1409" s="17">
        <v>0.26823092406108701</v>
      </c>
      <c r="AI1409" s="17"/>
      <c r="AJ1409" s="17">
        <v>0.31701765973989099</v>
      </c>
      <c r="AK1409" s="17">
        <v>0.37184880934826697</v>
      </c>
      <c r="AL1409" s="17">
        <v>0.25997017026581098</v>
      </c>
      <c r="AM1409" s="17">
        <v>0.218605206238841</v>
      </c>
      <c r="AN1409" s="17">
        <v>0.30219834528730399</v>
      </c>
      <c r="AO1409" s="17"/>
      <c r="AP1409" s="17">
        <v>0.27030403866424701</v>
      </c>
      <c r="AQ1409" s="17">
        <v>0.37929444870469298</v>
      </c>
      <c r="AR1409" s="17">
        <v>0.33294501112263603</v>
      </c>
      <c r="AS1409" s="17"/>
      <c r="AT1409" s="17">
        <v>0.343244396615763</v>
      </c>
      <c r="AU1409" s="17">
        <v>0.30133915503888298</v>
      </c>
      <c r="AV1409" s="17"/>
      <c r="AW1409" s="17">
        <v>0.33918852597363403</v>
      </c>
      <c r="AX1409" s="17">
        <v>0.32598229039883497</v>
      </c>
    </row>
    <row r="1410" spans="2:50" x14ac:dyDescent="0.35">
      <c r="B1410" t="s">
        <v>544</v>
      </c>
      <c r="C1410" s="17">
        <v>0.32083728745120199</v>
      </c>
      <c r="D1410" s="17">
        <v>0.25260496357698697</v>
      </c>
      <c r="E1410" s="17">
        <v>0.381973309275569</v>
      </c>
      <c r="F1410" s="17"/>
      <c r="G1410" s="17">
        <v>0.43071808382793803</v>
      </c>
      <c r="H1410" s="17">
        <v>0.32809593857944103</v>
      </c>
      <c r="I1410" s="17">
        <v>0.29959737793262498</v>
      </c>
      <c r="J1410" s="17">
        <v>0.360464948983658</v>
      </c>
      <c r="K1410" s="17">
        <v>0.27712601787105801</v>
      </c>
      <c r="L1410" s="17">
        <v>0.28258207077984798</v>
      </c>
      <c r="M1410" s="17"/>
      <c r="N1410" s="17">
        <v>0.32169806451251598</v>
      </c>
      <c r="O1410" s="17">
        <v>0.35051303597162897</v>
      </c>
      <c r="P1410" s="17">
        <v>0.28315629141062598</v>
      </c>
      <c r="Q1410" s="17">
        <v>0.32209772840388901</v>
      </c>
      <c r="R1410" s="17"/>
      <c r="S1410" s="17">
        <v>0.37174273163443999</v>
      </c>
      <c r="T1410" s="17">
        <v>0.30950882169114102</v>
      </c>
      <c r="U1410" s="17">
        <v>0.284976146965222</v>
      </c>
      <c r="V1410" s="17">
        <v>0.20967685649638301</v>
      </c>
      <c r="W1410" s="17">
        <v>0.29492164883464</v>
      </c>
      <c r="X1410" s="17">
        <v>0.36917881647391898</v>
      </c>
      <c r="Y1410" s="17">
        <v>0.31482034586021201</v>
      </c>
      <c r="Z1410" s="17">
        <v>0.42022457081634101</v>
      </c>
      <c r="AA1410" s="17">
        <v>0.341523514307153</v>
      </c>
      <c r="AB1410" s="17" t="s">
        <v>74</v>
      </c>
      <c r="AC1410" s="17" t="s">
        <v>74</v>
      </c>
      <c r="AD1410" s="17" t="s">
        <v>74</v>
      </c>
      <c r="AE1410" s="17"/>
      <c r="AF1410" s="17">
        <v>0.26268141220166202</v>
      </c>
      <c r="AG1410" s="17">
        <v>0.34419798214768899</v>
      </c>
      <c r="AH1410" s="17">
        <v>0.34568425871036201</v>
      </c>
      <c r="AI1410" s="17"/>
      <c r="AJ1410" s="17">
        <v>0.285565219538638</v>
      </c>
      <c r="AK1410" s="17">
        <v>0.378384139748209</v>
      </c>
      <c r="AL1410" s="17">
        <v>0.27461693606943699</v>
      </c>
      <c r="AM1410" s="17">
        <v>0.170863747115412</v>
      </c>
      <c r="AN1410" s="17">
        <v>0.342509378783804</v>
      </c>
      <c r="AO1410" s="17"/>
      <c r="AP1410" s="17">
        <v>0.27497708330167397</v>
      </c>
      <c r="AQ1410" s="17">
        <v>0.354628743688641</v>
      </c>
      <c r="AR1410" s="17">
        <v>0.31170367908174501</v>
      </c>
      <c r="AS1410" s="17"/>
      <c r="AT1410" s="17">
        <v>0.32840992006921399</v>
      </c>
      <c r="AU1410" s="17">
        <v>0.306606992011631</v>
      </c>
      <c r="AV1410" s="17"/>
      <c r="AW1410" s="17">
        <v>0.32997974284319398</v>
      </c>
      <c r="AX1410" s="17">
        <v>0.31793861832540599</v>
      </c>
    </row>
    <row r="1411" spans="2:50" x14ac:dyDescent="0.35">
      <c r="B1411" t="s">
        <v>545</v>
      </c>
      <c r="C1411" s="17">
        <v>0.317933612963963</v>
      </c>
      <c r="D1411" s="17">
        <v>0.24295089102818099</v>
      </c>
      <c r="E1411" s="17">
        <v>0.385364540988967</v>
      </c>
      <c r="F1411" s="17"/>
      <c r="G1411" s="17">
        <v>0.33665505340545199</v>
      </c>
      <c r="H1411" s="17">
        <v>0.28825218191796997</v>
      </c>
      <c r="I1411" s="17">
        <v>0.31777187983073202</v>
      </c>
      <c r="J1411" s="17">
        <v>0.39358624019024502</v>
      </c>
      <c r="K1411" s="17">
        <v>0.26738967993988999</v>
      </c>
      <c r="L1411" s="17">
        <v>0.31139186198061403</v>
      </c>
      <c r="M1411" s="17"/>
      <c r="N1411" s="17">
        <v>0.33069235174928702</v>
      </c>
      <c r="O1411" s="17">
        <v>0.35501929797068099</v>
      </c>
      <c r="P1411" s="17">
        <v>0.29271339557876502</v>
      </c>
      <c r="Q1411" s="17">
        <v>0.28776197393082298</v>
      </c>
      <c r="R1411" s="17"/>
      <c r="S1411" s="17">
        <v>0.30458182120486199</v>
      </c>
      <c r="T1411" s="17">
        <v>0.35516917921810898</v>
      </c>
      <c r="U1411" s="17">
        <v>0.34457380363990803</v>
      </c>
      <c r="V1411" s="17">
        <v>0.295631874000092</v>
      </c>
      <c r="W1411" s="17">
        <v>0.33181888168282397</v>
      </c>
      <c r="X1411" s="17">
        <v>0.294481158143652</v>
      </c>
      <c r="Y1411" s="17">
        <v>0.23141714957665199</v>
      </c>
      <c r="Z1411" s="17">
        <v>0.42985420989303502</v>
      </c>
      <c r="AA1411" s="17">
        <v>0.31861034782338099</v>
      </c>
      <c r="AB1411" s="17" t="s">
        <v>74</v>
      </c>
      <c r="AC1411" s="17" t="s">
        <v>74</v>
      </c>
      <c r="AD1411" s="17" t="s">
        <v>74</v>
      </c>
      <c r="AE1411" s="17"/>
      <c r="AF1411" s="17">
        <v>0.24571006223166</v>
      </c>
      <c r="AG1411" s="17">
        <v>0.37042006950213002</v>
      </c>
      <c r="AH1411" s="17">
        <v>0.37632970796013998</v>
      </c>
      <c r="AI1411" s="17"/>
      <c r="AJ1411" s="17">
        <v>0.287632837341597</v>
      </c>
      <c r="AK1411" s="17">
        <v>0.39722785755652101</v>
      </c>
      <c r="AL1411" s="17">
        <v>0.31009266175343603</v>
      </c>
      <c r="AM1411" s="17">
        <v>0.11323285769458501</v>
      </c>
      <c r="AN1411" s="17">
        <v>0.28918502152070302</v>
      </c>
      <c r="AO1411" s="17"/>
      <c r="AP1411" s="17">
        <v>0.24485844151224401</v>
      </c>
      <c r="AQ1411" s="17">
        <v>0.390920055038184</v>
      </c>
      <c r="AR1411" s="17">
        <v>0.234182877351305</v>
      </c>
      <c r="AS1411" s="17"/>
      <c r="AT1411" s="17">
        <v>0.33533835772994403</v>
      </c>
      <c r="AU1411" s="17">
        <v>0.28043076763944003</v>
      </c>
      <c r="AV1411" s="17"/>
      <c r="AW1411" s="17">
        <v>0.33559953265539599</v>
      </c>
      <c r="AX1411" s="17">
        <v>0.312332529470223</v>
      </c>
    </row>
    <row r="1412" spans="2:50" x14ac:dyDescent="0.35">
      <c r="B1412" t="s">
        <v>546</v>
      </c>
      <c r="C1412" s="17">
        <v>0.21970472549709999</v>
      </c>
      <c r="D1412" s="17">
        <v>0.20101117579518099</v>
      </c>
      <c r="E1412" s="17">
        <v>0.23649648769995399</v>
      </c>
      <c r="F1412" s="17"/>
      <c r="G1412" s="17">
        <v>0.21938404528993</v>
      </c>
      <c r="H1412" s="17">
        <v>0.22341633797729701</v>
      </c>
      <c r="I1412" s="17">
        <v>0.22844431213261501</v>
      </c>
      <c r="J1412" s="17">
        <v>0.25805676435647101</v>
      </c>
      <c r="K1412" s="17">
        <v>0.19349425800810099</v>
      </c>
      <c r="L1412" s="17">
        <v>0.20137250707595</v>
      </c>
      <c r="M1412" s="17"/>
      <c r="N1412" s="17">
        <v>0.25239153249236801</v>
      </c>
      <c r="O1412" s="17">
        <v>0.261731149979684</v>
      </c>
      <c r="P1412" s="17">
        <v>0.19201290021244199</v>
      </c>
      <c r="Q1412" s="17">
        <v>0.163983480096038</v>
      </c>
      <c r="R1412" s="17"/>
      <c r="S1412" s="17">
        <v>0.18056011768727101</v>
      </c>
      <c r="T1412" s="17">
        <v>0.25320144197269401</v>
      </c>
      <c r="U1412" s="17">
        <v>0.20314112897261499</v>
      </c>
      <c r="V1412" s="17">
        <v>0.23144659661323499</v>
      </c>
      <c r="W1412" s="17">
        <v>0.26501225299870701</v>
      </c>
      <c r="X1412" s="17">
        <v>0.20192327243083799</v>
      </c>
      <c r="Y1412" s="17">
        <v>0.14741117468455001</v>
      </c>
      <c r="Z1412" s="17">
        <v>0.26725993634177903</v>
      </c>
      <c r="AA1412" s="17">
        <v>0.249153981608839</v>
      </c>
      <c r="AB1412" s="17" t="s">
        <v>74</v>
      </c>
      <c r="AC1412" s="17" t="s">
        <v>74</v>
      </c>
      <c r="AD1412" s="17" t="s">
        <v>74</v>
      </c>
      <c r="AE1412" s="17"/>
      <c r="AF1412" s="17">
        <v>0.20084900661423299</v>
      </c>
      <c r="AG1412" s="17">
        <v>0.24296293793798401</v>
      </c>
      <c r="AH1412" s="17">
        <v>0.18605063975339101</v>
      </c>
      <c r="AI1412" s="17"/>
      <c r="AJ1412" s="17">
        <v>0.1895463784602</v>
      </c>
      <c r="AK1412" s="17">
        <v>0.27903746204804603</v>
      </c>
      <c r="AL1412" s="17">
        <v>0.28027466564738301</v>
      </c>
      <c r="AM1412" s="17">
        <v>4.8569959264958398E-2</v>
      </c>
      <c r="AN1412" s="17">
        <v>0.186738295628366</v>
      </c>
      <c r="AO1412" s="17"/>
      <c r="AP1412" s="17">
        <v>0.1749214356506</v>
      </c>
      <c r="AQ1412" s="17">
        <v>0.27098197009286101</v>
      </c>
      <c r="AR1412" s="17">
        <v>0.14539689041816001</v>
      </c>
      <c r="AS1412" s="17"/>
      <c r="AT1412" s="17">
        <v>0.23244246442602101</v>
      </c>
      <c r="AU1412" s="17">
        <v>0.19414402822475599</v>
      </c>
      <c r="AV1412" s="17"/>
      <c r="AW1412" s="17">
        <v>0.28016785237602998</v>
      </c>
      <c r="AX1412" s="17">
        <v>0.20053453635004201</v>
      </c>
    </row>
    <row r="1413" spans="2:50" x14ac:dyDescent="0.35">
      <c r="B1413" t="s">
        <v>547</v>
      </c>
      <c r="C1413" s="17">
        <v>0.20698050308670199</v>
      </c>
      <c r="D1413" s="17">
        <v>0.22400876044856499</v>
      </c>
      <c r="E1413" s="17">
        <v>0.191866992817329</v>
      </c>
      <c r="F1413" s="17"/>
      <c r="G1413" s="17">
        <v>0.129338876830315</v>
      </c>
      <c r="H1413" s="17">
        <v>0.141322147283719</v>
      </c>
      <c r="I1413" s="17">
        <v>0.19426026998618801</v>
      </c>
      <c r="J1413" s="17">
        <v>0.16767850189872799</v>
      </c>
      <c r="K1413" s="17">
        <v>0.22774089498537201</v>
      </c>
      <c r="L1413" s="17">
        <v>0.312480123778407</v>
      </c>
      <c r="M1413" s="17"/>
      <c r="N1413" s="17">
        <v>0.21997773719180899</v>
      </c>
      <c r="O1413" s="17">
        <v>0.15945932246278999</v>
      </c>
      <c r="P1413" s="17">
        <v>0.23367134497747499</v>
      </c>
      <c r="Q1413" s="17">
        <v>0.22127829337145</v>
      </c>
      <c r="R1413" s="17"/>
      <c r="S1413" s="17">
        <v>0.23423028533079601</v>
      </c>
      <c r="T1413" s="17">
        <v>0.25718741023946501</v>
      </c>
      <c r="U1413" s="17">
        <v>0.231448982989854</v>
      </c>
      <c r="V1413" s="17">
        <v>0.19345183796186399</v>
      </c>
      <c r="W1413" s="17">
        <v>0.26746846878772601</v>
      </c>
      <c r="X1413" s="17">
        <v>0.14948029850861999</v>
      </c>
      <c r="Y1413" s="17">
        <v>0.16095126757561001</v>
      </c>
      <c r="Z1413" s="17">
        <v>0.217954670360059</v>
      </c>
      <c r="AA1413" s="17">
        <v>0.14049973207725</v>
      </c>
      <c r="AB1413" s="17" t="s">
        <v>74</v>
      </c>
      <c r="AC1413" s="17" t="s">
        <v>74</v>
      </c>
      <c r="AD1413" s="17" t="s">
        <v>74</v>
      </c>
      <c r="AE1413" s="17"/>
      <c r="AF1413" s="17">
        <v>0.26462554469711802</v>
      </c>
      <c r="AG1413" s="17">
        <v>0.187898421047478</v>
      </c>
      <c r="AH1413" s="17">
        <v>0.15100464989839699</v>
      </c>
      <c r="AI1413" s="17"/>
      <c r="AJ1413" s="17">
        <v>0.256706419419095</v>
      </c>
      <c r="AK1413" s="17">
        <v>0.15407792432937401</v>
      </c>
      <c r="AL1413" s="17">
        <v>0.19860535866527401</v>
      </c>
      <c r="AM1413" s="17">
        <v>0.15636776199076699</v>
      </c>
      <c r="AN1413" s="17">
        <v>0.18987288062376501</v>
      </c>
      <c r="AO1413" s="17"/>
      <c r="AP1413" s="17">
        <v>0.253769545291401</v>
      </c>
      <c r="AQ1413" s="17">
        <v>0.180409401174632</v>
      </c>
      <c r="AR1413" s="17">
        <v>8.6882587464251204E-2</v>
      </c>
      <c r="AS1413" s="17"/>
      <c r="AT1413" s="17">
        <v>0.22150371920598899</v>
      </c>
      <c r="AU1413" s="17">
        <v>0.17761597973483101</v>
      </c>
      <c r="AV1413" s="17"/>
      <c r="AW1413" s="17">
        <v>0.179211767515355</v>
      </c>
      <c r="AX1413" s="17">
        <v>0.21578474363389299</v>
      </c>
    </row>
    <row r="1414" spans="2:50" x14ac:dyDescent="0.35">
      <c r="B1414" t="s">
        <v>548</v>
      </c>
      <c r="C1414" s="17">
        <v>0.20655559013434499</v>
      </c>
      <c r="D1414" s="17">
        <v>0.19811209155189999</v>
      </c>
      <c r="E1414" s="17">
        <v>0.21140017164832101</v>
      </c>
      <c r="F1414" s="17"/>
      <c r="G1414" s="17">
        <v>0.32831001400315002</v>
      </c>
      <c r="H1414" s="17">
        <v>0.24711729247143999</v>
      </c>
      <c r="I1414" s="17">
        <v>0.186711657271416</v>
      </c>
      <c r="J1414" s="17">
        <v>0.22700217032296299</v>
      </c>
      <c r="K1414" s="17">
        <v>0.19247198650412101</v>
      </c>
      <c r="L1414" s="17">
        <v>0.131341684307032</v>
      </c>
      <c r="M1414" s="17"/>
      <c r="N1414" s="17">
        <v>0.21272440944864901</v>
      </c>
      <c r="O1414" s="17">
        <v>0.221137025400614</v>
      </c>
      <c r="P1414" s="17">
        <v>0.204749594022894</v>
      </c>
      <c r="Q1414" s="17">
        <v>0.18491887327944501</v>
      </c>
      <c r="R1414" s="17"/>
      <c r="S1414" s="17">
        <v>0.21104913366632599</v>
      </c>
      <c r="T1414" s="17">
        <v>0.176965876620027</v>
      </c>
      <c r="U1414" s="17">
        <v>0.27644078719138798</v>
      </c>
      <c r="V1414" s="17">
        <v>0.14999531761429699</v>
      </c>
      <c r="W1414" s="17">
        <v>0.22202626154879901</v>
      </c>
      <c r="X1414" s="17">
        <v>0.13969838246899599</v>
      </c>
      <c r="Y1414" s="17">
        <v>0.23513305387694</v>
      </c>
      <c r="Z1414" s="17">
        <v>0.28902260173427402</v>
      </c>
      <c r="AA1414" s="17">
        <v>0.22249642550919699</v>
      </c>
      <c r="AB1414" s="17" t="s">
        <v>74</v>
      </c>
      <c r="AC1414" s="17" t="s">
        <v>74</v>
      </c>
      <c r="AD1414" s="17" t="s">
        <v>74</v>
      </c>
      <c r="AE1414" s="17"/>
      <c r="AF1414" s="17">
        <v>0.139970291735693</v>
      </c>
      <c r="AG1414" s="17">
        <v>0.24750132789052501</v>
      </c>
      <c r="AH1414" s="17">
        <v>0.197667520193822</v>
      </c>
      <c r="AI1414" s="17"/>
      <c r="AJ1414" s="17">
        <v>0.16936769347403999</v>
      </c>
      <c r="AK1414" s="17">
        <v>0.30575455737331703</v>
      </c>
      <c r="AL1414" s="17">
        <v>0.152757365038342</v>
      </c>
      <c r="AM1414" s="17">
        <v>0</v>
      </c>
      <c r="AN1414" s="17">
        <v>0.14608126337793101</v>
      </c>
      <c r="AO1414" s="17"/>
      <c r="AP1414" s="17">
        <v>0.17360860935106301</v>
      </c>
      <c r="AQ1414" s="17">
        <v>0.27665097612943901</v>
      </c>
      <c r="AR1414" s="17">
        <v>0.11548017399638801</v>
      </c>
      <c r="AS1414" s="17"/>
      <c r="AT1414" s="17">
        <v>0.18681359839432801</v>
      </c>
      <c r="AU1414" s="17">
        <v>0.24894878104934701</v>
      </c>
      <c r="AV1414" s="17"/>
      <c r="AW1414" s="17">
        <v>0.205647667783696</v>
      </c>
      <c r="AX1414" s="17">
        <v>0.20684345224289299</v>
      </c>
    </row>
    <row r="1415" spans="2:50" x14ac:dyDescent="0.35">
      <c r="B1415" t="s">
        <v>549</v>
      </c>
      <c r="C1415" s="17">
        <v>0.18244905705006101</v>
      </c>
      <c r="D1415" s="17">
        <v>0.14672117161812701</v>
      </c>
      <c r="E1415" s="17">
        <v>0.21268953243284</v>
      </c>
      <c r="F1415" s="17"/>
      <c r="G1415" s="17">
        <v>0.26145823706652499</v>
      </c>
      <c r="H1415" s="17">
        <v>0.206138254622491</v>
      </c>
      <c r="I1415" s="17">
        <v>0.25595650768766398</v>
      </c>
      <c r="J1415" s="17">
        <v>0.200391799427492</v>
      </c>
      <c r="K1415" s="17">
        <v>0.13851480439092401</v>
      </c>
      <c r="L1415" s="17">
        <v>9.5327873824300302E-2</v>
      </c>
      <c r="M1415" s="17"/>
      <c r="N1415" s="17">
        <v>0.21145032862436999</v>
      </c>
      <c r="O1415" s="17">
        <v>0.160222506133299</v>
      </c>
      <c r="P1415" s="17">
        <v>0.17505476249016899</v>
      </c>
      <c r="Q1415" s="17">
        <v>0.182938229516421</v>
      </c>
      <c r="R1415" s="17"/>
      <c r="S1415" s="17">
        <v>0.200479962172848</v>
      </c>
      <c r="T1415" s="17">
        <v>0.18755927298832001</v>
      </c>
      <c r="U1415" s="17">
        <v>0.18634975370999701</v>
      </c>
      <c r="V1415" s="17">
        <v>0.140611748868642</v>
      </c>
      <c r="W1415" s="17">
        <v>0.17384464833140201</v>
      </c>
      <c r="X1415" s="17">
        <v>0.18721653915019801</v>
      </c>
      <c r="Y1415" s="17">
        <v>0.169095748528967</v>
      </c>
      <c r="Z1415" s="17">
        <v>0.26473424950843499</v>
      </c>
      <c r="AA1415" s="17">
        <v>0.16786731486735401</v>
      </c>
      <c r="AB1415" s="17" t="s">
        <v>74</v>
      </c>
      <c r="AC1415" s="17" t="s">
        <v>74</v>
      </c>
      <c r="AD1415" s="17" t="s">
        <v>74</v>
      </c>
      <c r="AE1415" s="17"/>
      <c r="AF1415" s="17">
        <v>0.14576321682242399</v>
      </c>
      <c r="AG1415" s="17">
        <v>0.19005052204499201</v>
      </c>
      <c r="AH1415" s="17">
        <v>0.205990140958905</v>
      </c>
      <c r="AI1415" s="17"/>
      <c r="AJ1415" s="17">
        <v>0.128900215375474</v>
      </c>
      <c r="AK1415" s="17">
        <v>0.26026041500739999</v>
      </c>
      <c r="AL1415" s="17">
        <v>0.156871504639227</v>
      </c>
      <c r="AM1415" s="17">
        <v>4.8569959264958398E-2</v>
      </c>
      <c r="AN1415" s="17">
        <v>0.16665391319565501</v>
      </c>
      <c r="AO1415" s="17"/>
      <c r="AP1415" s="17">
        <v>0.108759714504297</v>
      </c>
      <c r="AQ1415" s="17">
        <v>0.22440767535063599</v>
      </c>
      <c r="AR1415" s="17">
        <v>0.18148624849866801</v>
      </c>
      <c r="AS1415" s="17"/>
      <c r="AT1415" s="17">
        <v>0.17418175604615599</v>
      </c>
      <c r="AU1415" s="17">
        <v>0.198279590404704</v>
      </c>
      <c r="AV1415" s="17"/>
      <c r="AW1415" s="17">
        <v>0.21345119275159599</v>
      </c>
      <c r="AX1415" s="17">
        <v>0.17261964801947499</v>
      </c>
    </row>
    <row r="1416" spans="2:50" x14ac:dyDescent="0.35">
      <c r="B1416" t="s">
        <v>550</v>
      </c>
      <c r="C1416" s="17">
        <v>0.16648532717929601</v>
      </c>
      <c r="D1416" s="17">
        <v>0.150047311084167</v>
      </c>
      <c r="E1416" s="17">
        <v>0.18096591649006599</v>
      </c>
      <c r="F1416" s="17"/>
      <c r="G1416" s="17">
        <v>0.16565477256667499</v>
      </c>
      <c r="H1416" s="17">
        <v>0.22641957289274101</v>
      </c>
      <c r="I1416" s="17">
        <v>0.17310972548011799</v>
      </c>
      <c r="J1416" s="17">
        <v>0.149665159608068</v>
      </c>
      <c r="K1416" s="17">
        <v>0.17842239687693601</v>
      </c>
      <c r="L1416" s="17">
        <v>0.12260158223742</v>
      </c>
      <c r="M1416" s="17"/>
      <c r="N1416" s="17">
        <v>0.18213478547891099</v>
      </c>
      <c r="O1416" s="17">
        <v>0.20027262284457301</v>
      </c>
      <c r="P1416" s="17">
        <v>0.14456461253748501</v>
      </c>
      <c r="Q1416" s="17">
        <v>0.13586805158225099</v>
      </c>
      <c r="R1416" s="17"/>
      <c r="S1416" s="17">
        <v>0.13307314266842399</v>
      </c>
      <c r="T1416" s="17">
        <v>0.12949144134103799</v>
      </c>
      <c r="U1416" s="17">
        <v>0.22415765711699501</v>
      </c>
      <c r="V1416" s="17">
        <v>0.125185523886467</v>
      </c>
      <c r="W1416" s="17">
        <v>0.223046021108394</v>
      </c>
      <c r="X1416" s="17">
        <v>0.15640736611724099</v>
      </c>
      <c r="Y1416" s="17">
        <v>0.187865797774808</v>
      </c>
      <c r="Z1416" s="17">
        <v>0.30418727647254901</v>
      </c>
      <c r="AA1416" s="17">
        <v>0.14565878531079601</v>
      </c>
      <c r="AB1416" s="17" t="s">
        <v>74</v>
      </c>
      <c r="AC1416" s="17" t="s">
        <v>74</v>
      </c>
      <c r="AD1416" s="17" t="s">
        <v>74</v>
      </c>
      <c r="AE1416" s="17"/>
      <c r="AF1416" s="17">
        <v>0.12816995179062499</v>
      </c>
      <c r="AG1416" s="17">
        <v>0.19491229927980999</v>
      </c>
      <c r="AH1416" s="17">
        <v>0.173786288685642</v>
      </c>
      <c r="AI1416" s="17"/>
      <c r="AJ1416" s="17">
        <v>0.136362192650585</v>
      </c>
      <c r="AK1416" s="17">
        <v>0.24426697131640601</v>
      </c>
      <c r="AL1416" s="17">
        <v>0.14582648245875299</v>
      </c>
      <c r="AM1416" s="17">
        <v>0.10139565938282601</v>
      </c>
      <c r="AN1416" s="17">
        <v>0.132777176245572</v>
      </c>
      <c r="AO1416" s="17"/>
      <c r="AP1416" s="17">
        <v>0.10594180312109699</v>
      </c>
      <c r="AQ1416" s="17">
        <v>0.223567566236509</v>
      </c>
      <c r="AR1416" s="17">
        <v>0.15335390711639099</v>
      </c>
      <c r="AS1416" s="17"/>
      <c r="AT1416" s="17">
        <v>0.16927613436029201</v>
      </c>
      <c r="AU1416" s="17">
        <v>0.156409472512411</v>
      </c>
      <c r="AV1416" s="17"/>
      <c r="AW1416" s="17">
        <v>0.210217953150548</v>
      </c>
      <c r="AX1416" s="17">
        <v>0.15261964151197699</v>
      </c>
    </row>
    <row r="1417" spans="2:50" x14ac:dyDescent="0.35">
      <c r="B1417" t="s">
        <v>551</v>
      </c>
      <c r="C1417" s="17">
        <v>0.131896210910386</v>
      </c>
      <c r="D1417" s="17">
        <v>0.135362139023645</v>
      </c>
      <c r="E1417" s="17">
        <v>0.127650403572521</v>
      </c>
      <c r="F1417" s="17"/>
      <c r="G1417" s="17">
        <v>0.22264889781020999</v>
      </c>
      <c r="H1417" s="17">
        <v>0.14964906473857301</v>
      </c>
      <c r="I1417" s="17">
        <v>0.11055948880793399</v>
      </c>
      <c r="J1417" s="17">
        <v>0.14702100222057099</v>
      </c>
      <c r="K1417" s="17">
        <v>7.8887674071914798E-2</v>
      </c>
      <c r="L1417" s="17">
        <v>0.11862193773584</v>
      </c>
      <c r="M1417" s="17"/>
      <c r="N1417" s="17">
        <v>0.16817695430059801</v>
      </c>
      <c r="O1417" s="17">
        <v>0.14067238024965001</v>
      </c>
      <c r="P1417" s="17">
        <v>0.114294925722722</v>
      </c>
      <c r="Q1417" s="17">
        <v>0.10079665139812</v>
      </c>
      <c r="R1417" s="17"/>
      <c r="S1417" s="17">
        <v>0.10863587904238201</v>
      </c>
      <c r="T1417" s="17">
        <v>0.13518772661772199</v>
      </c>
      <c r="U1417" s="17">
        <v>0.141198931169216</v>
      </c>
      <c r="V1417" s="17">
        <v>0.162254989714676</v>
      </c>
      <c r="W1417" s="17">
        <v>0.14953129846639099</v>
      </c>
      <c r="X1417" s="17">
        <v>9.6967523930544405E-2</v>
      </c>
      <c r="Y1417" s="17">
        <v>0.107340145051265</v>
      </c>
      <c r="Z1417" s="17">
        <v>0.101371192687643</v>
      </c>
      <c r="AA1417" s="17">
        <v>0.169272298676476</v>
      </c>
      <c r="AB1417" s="17" t="s">
        <v>74</v>
      </c>
      <c r="AC1417" s="17" t="s">
        <v>74</v>
      </c>
      <c r="AD1417" s="17" t="s">
        <v>74</v>
      </c>
      <c r="AE1417" s="17"/>
      <c r="AF1417" s="17">
        <v>0.11607130078285099</v>
      </c>
      <c r="AG1417" s="17">
        <v>0.15358311396256699</v>
      </c>
      <c r="AH1417" s="17">
        <v>8.8592679555075701E-2</v>
      </c>
      <c r="AI1417" s="17"/>
      <c r="AJ1417" s="17">
        <v>0.113328158550337</v>
      </c>
      <c r="AK1417" s="17">
        <v>0.18285691437822399</v>
      </c>
      <c r="AL1417" s="17">
        <v>0.15964090316815499</v>
      </c>
      <c r="AM1417" s="17">
        <v>0.15216441692992799</v>
      </c>
      <c r="AN1417" s="17">
        <v>8.40016386370631E-2</v>
      </c>
      <c r="AO1417" s="17"/>
      <c r="AP1417" s="17">
        <v>9.63284237890287E-2</v>
      </c>
      <c r="AQ1417" s="17">
        <v>0.166313146362015</v>
      </c>
      <c r="AR1417" s="17">
        <v>0.10882942977610099</v>
      </c>
      <c r="AS1417" s="17"/>
      <c r="AT1417" s="17">
        <v>0.12824769105499401</v>
      </c>
      <c r="AU1417" s="17">
        <v>0.140206670309972</v>
      </c>
      <c r="AV1417" s="17"/>
      <c r="AW1417" s="17">
        <v>0.12022788628099999</v>
      </c>
      <c r="AX1417" s="17">
        <v>0.135595721698547</v>
      </c>
    </row>
    <row r="1418" spans="2:50" x14ac:dyDescent="0.35">
      <c r="B1418" t="s">
        <v>552</v>
      </c>
      <c r="C1418" s="17">
        <v>0.13147709850442199</v>
      </c>
      <c r="D1418" s="17">
        <v>0.119296445504374</v>
      </c>
      <c r="E1418" s="17">
        <v>0.13952488068142199</v>
      </c>
      <c r="F1418" s="17"/>
      <c r="G1418" s="17">
        <v>0.21312489633237</v>
      </c>
      <c r="H1418" s="17">
        <v>0.173903060939467</v>
      </c>
      <c r="I1418" s="17">
        <v>0.15026621532669199</v>
      </c>
      <c r="J1418" s="17">
        <v>8.9309147851118695E-2</v>
      </c>
      <c r="K1418" s="17">
        <v>0.10983703385660799</v>
      </c>
      <c r="L1418" s="17">
        <v>9.5926155741763094E-2</v>
      </c>
      <c r="M1418" s="17"/>
      <c r="N1418" s="17">
        <v>0.14748495926236699</v>
      </c>
      <c r="O1418" s="17">
        <v>0.151232365640495</v>
      </c>
      <c r="P1418" s="17">
        <v>0.108919824063321</v>
      </c>
      <c r="Q1418" s="17">
        <v>0.115149058659495</v>
      </c>
      <c r="R1418" s="17"/>
      <c r="S1418" s="17">
        <v>0.15608414405356999</v>
      </c>
      <c r="T1418" s="17">
        <v>0.12981006667435599</v>
      </c>
      <c r="U1418" s="17">
        <v>0.12657429006765999</v>
      </c>
      <c r="V1418" s="17">
        <v>0.120270062670049</v>
      </c>
      <c r="W1418" s="17">
        <v>8.5693328056156204E-2</v>
      </c>
      <c r="X1418" s="17">
        <v>7.4189679766219499E-2</v>
      </c>
      <c r="Y1418" s="17">
        <v>0.10023190417729901</v>
      </c>
      <c r="Z1418" s="17">
        <v>0.231809485963583</v>
      </c>
      <c r="AA1418" s="17">
        <v>0.180026314609078</v>
      </c>
      <c r="AB1418" s="17" t="s">
        <v>74</v>
      </c>
      <c r="AC1418" s="17" t="s">
        <v>74</v>
      </c>
      <c r="AD1418" s="17" t="s">
        <v>74</v>
      </c>
      <c r="AE1418" s="17"/>
      <c r="AF1418" s="17">
        <v>9.3351454829129099E-2</v>
      </c>
      <c r="AG1418" s="17">
        <v>0.160880524800351</v>
      </c>
      <c r="AH1418" s="17">
        <v>0.112311251097373</v>
      </c>
      <c r="AI1418" s="17"/>
      <c r="AJ1418" s="17">
        <v>0.114823854561497</v>
      </c>
      <c r="AK1418" s="17">
        <v>0.18460214589820401</v>
      </c>
      <c r="AL1418" s="17">
        <v>0.18194690197386901</v>
      </c>
      <c r="AM1418" s="17">
        <v>0</v>
      </c>
      <c r="AN1418" s="17">
        <v>6.8921718777536806E-2</v>
      </c>
      <c r="AO1418" s="17"/>
      <c r="AP1418" s="17">
        <v>0.11653544559109399</v>
      </c>
      <c r="AQ1418" s="17">
        <v>0.161043421071389</v>
      </c>
      <c r="AR1418" s="17">
        <v>0.174364210600926</v>
      </c>
      <c r="AS1418" s="17"/>
      <c r="AT1418" s="17">
        <v>0.118038823717905</v>
      </c>
      <c r="AU1418" s="17">
        <v>0.16028761309822701</v>
      </c>
      <c r="AV1418" s="17"/>
      <c r="AW1418" s="17">
        <v>0.102340355291755</v>
      </c>
      <c r="AX1418" s="17">
        <v>0.14071507390113799</v>
      </c>
    </row>
    <row r="1419" spans="2:50" x14ac:dyDescent="0.35">
      <c r="B1419" t="s">
        <v>553</v>
      </c>
      <c r="C1419" s="17">
        <v>0.12641823366794999</v>
      </c>
      <c r="D1419" s="17">
        <v>0.14059387104582399</v>
      </c>
      <c r="E1419" s="17">
        <v>0.11366058344365799</v>
      </c>
      <c r="F1419" s="17"/>
      <c r="G1419" s="17">
        <v>0.13446586591787099</v>
      </c>
      <c r="H1419" s="17">
        <v>0.118330906608098</v>
      </c>
      <c r="I1419" s="17">
        <v>0.13588668070905199</v>
      </c>
      <c r="J1419" s="17">
        <v>0.117172093954657</v>
      </c>
      <c r="K1419" s="17">
        <v>0.101450599191347</v>
      </c>
      <c r="L1419" s="17">
        <v>0.14573737418365201</v>
      </c>
      <c r="M1419" s="17"/>
      <c r="N1419" s="17">
        <v>0.10045404055490501</v>
      </c>
      <c r="O1419" s="17">
        <v>0.11726376318446</v>
      </c>
      <c r="P1419" s="17">
        <v>0.124325814213834</v>
      </c>
      <c r="Q1419" s="17">
        <v>0.16716145799409901</v>
      </c>
      <c r="R1419" s="17"/>
      <c r="S1419" s="17">
        <v>0.14749041577562799</v>
      </c>
      <c r="T1419" s="17">
        <v>0.13823317868526999</v>
      </c>
      <c r="U1419" s="17">
        <v>0.132518239652128</v>
      </c>
      <c r="V1419" s="17">
        <v>8.7659336975612206E-2</v>
      </c>
      <c r="W1419" s="17">
        <v>0.14494467319222301</v>
      </c>
      <c r="X1419" s="17">
        <v>5.5127522285588197E-2</v>
      </c>
      <c r="Y1419" s="17">
        <v>0.13488214060518</v>
      </c>
      <c r="Z1419" s="17">
        <v>0.143843451864438</v>
      </c>
      <c r="AA1419" s="17">
        <v>0.14668408772349301</v>
      </c>
      <c r="AB1419" s="17" t="s">
        <v>74</v>
      </c>
      <c r="AC1419" s="17" t="s">
        <v>74</v>
      </c>
      <c r="AD1419" s="17" t="s">
        <v>74</v>
      </c>
      <c r="AE1419" s="17"/>
      <c r="AF1419" s="17">
        <v>0.15031121258535701</v>
      </c>
      <c r="AG1419" s="17">
        <v>0.11817141170461699</v>
      </c>
      <c r="AH1419" s="17">
        <v>9.0751953435433394E-2</v>
      </c>
      <c r="AI1419" s="17"/>
      <c r="AJ1419" s="17">
        <v>0.14659423994120299</v>
      </c>
      <c r="AK1419" s="17">
        <v>0.119283880989924</v>
      </c>
      <c r="AL1419" s="17">
        <v>0.11386838008735101</v>
      </c>
      <c r="AM1419" s="17">
        <v>0.19816122927521601</v>
      </c>
      <c r="AN1419" s="17">
        <v>0.108039741207257</v>
      </c>
      <c r="AO1419" s="17"/>
      <c r="AP1419" s="17">
        <v>0.13458618145805901</v>
      </c>
      <c r="AQ1419" s="17">
        <v>0.12726706870002999</v>
      </c>
      <c r="AR1419" s="17">
        <v>7.3683129106195303E-2</v>
      </c>
      <c r="AS1419" s="17"/>
      <c r="AT1419" s="17">
        <v>0.12879434217065699</v>
      </c>
      <c r="AU1419" s="17">
        <v>0.122083814096625</v>
      </c>
      <c r="AV1419" s="17"/>
      <c r="AW1419" s="17">
        <v>0.11277693940194899</v>
      </c>
      <c r="AX1419" s="17">
        <v>0.130743286055888</v>
      </c>
    </row>
    <row r="1420" spans="2:50" x14ac:dyDescent="0.35">
      <c r="B1420" t="s">
        <v>70</v>
      </c>
      <c r="C1420" s="17">
        <v>7.8793864798856902E-2</v>
      </c>
      <c r="D1420" s="17">
        <v>9.4948584157272101E-2</v>
      </c>
      <c r="E1420" s="17">
        <v>6.4004754165765607E-2</v>
      </c>
      <c r="F1420" s="17"/>
      <c r="G1420" s="17">
        <v>4.8288311484252701E-2</v>
      </c>
      <c r="H1420" s="17">
        <v>6.7087294181191803E-2</v>
      </c>
      <c r="I1420" s="17">
        <v>0.106395527920345</v>
      </c>
      <c r="J1420" s="17">
        <v>6.6578653870889903E-2</v>
      </c>
      <c r="K1420" s="17">
        <v>8.4934095002561702E-2</v>
      </c>
      <c r="L1420" s="17">
        <v>8.61854943773568E-2</v>
      </c>
      <c r="M1420" s="17"/>
      <c r="N1420" s="17">
        <v>6.6390784885990095E-2</v>
      </c>
      <c r="O1420" s="17">
        <v>5.9497589031683201E-2</v>
      </c>
      <c r="P1420" s="17">
        <v>5.83972629124586E-2</v>
      </c>
      <c r="Q1420" s="17">
        <v>0.122981694809596</v>
      </c>
      <c r="R1420" s="17"/>
      <c r="S1420" s="17">
        <v>4.3958045731873001E-2</v>
      </c>
      <c r="T1420" s="17">
        <v>6.0680654752625997E-2</v>
      </c>
      <c r="U1420" s="17">
        <v>7.7677040057704094E-2</v>
      </c>
      <c r="V1420" s="17">
        <v>8.2168679514808801E-2</v>
      </c>
      <c r="W1420" s="17">
        <v>7.0730343615420702E-2</v>
      </c>
      <c r="X1420" s="17">
        <v>0.12632040447319601</v>
      </c>
      <c r="Y1420" s="17">
        <v>9.4754718107732006E-2</v>
      </c>
      <c r="Z1420" s="17">
        <v>9.2611339536348897E-2</v>
      </c>
      <c r="AA1420" s="17">
        <v>9.1193246392215793E-2</v>
      </c>
      <c r="AB1420" s="17" t="s">
        <v>74</v>
      </c>
      <c r="AC1420" s="17" t="s">
        <v>74</v>
      </c>
      <c r="AD1420" s="17" t="s">
        <v>74</v>
      </c>
      <c r="AE1420" s="17"/>
      <c r="AF1420" s="17">
        <v>9.1230268955468902E-2</v>
      </c>
      <c r="AG1420" s="17">
        <v>7.5887370283159394E-2</v>
      </c>
      <c r="AH1420" s="17">
        <v>4.5456686058911303E-2</v>
      </c>
      <c r="AI1420" s="17"/>
      <c r="AJ1420" s="17">
        <v>7.4885289927967794E-2</v>
      </c>
      <c r="AK1420" s="17">
        <v>7.9634476758919603E-2</v>
      </c>
      <c r="AL1420" s="17">
        <v>0.10320857189652601</v>
      </c>
      <c r="AM1420" s="17">
        <v>0</v>
      </c>
      <c r="AN1420" s="17">
        <v>6.4202567457569706E-2</v>
      </c>
      <c r="AO1420" s="17"/>
      <c r="AP1420" s="17">
        <v>6.1394485654263101E-2</v>
      </c>
      <c r="AQ1420" s="17">
        <v>6.8283710943630796E-2</v>
      </c>
      <c r="AR1420" s="17">
        <v>6.5055632207400294E-2</v>
      </c>
      <c r="AS1420" s="17"/>
      <c r="AT1420" s="17">
        <v>6.9688538978105494E-2</v>
      </c>
      <c r="AU1420" s="17">
        <v>9.8262667721131999E-2</v>
      </c>
      <c r="AV1420" s="17"/>
      <c r="AW1420" s="17">
        <v>8.2905209640182706E-2</v>
      </c>
      <c r="AX1420" s="17">
        <v>7.7490338793415298E-2</v>
      </c>
    </row>
    <row r="1421" spans="2:50" x14ac:dyDescent="0.35">
      <c r="B1421" t="s">
        <v>72</v>
      </c>
      <c r="C1421" s="17">
        <v>2.39045581368292E-2</v>
      </c>
      <c r="D1421" s="17">
        <v>3.5878858882049502E-2</v>
      </c>
      <c r="E1421" s="17">
        <v>1.2810165736686901E-2</v>
      </c>
      <c r="F1421" s="17"/>
      <c r="G1421" s="17">
        <v>0</v>
      </c>
      <c r="H1421" s="17">
        <v>2.19544208289311E-2</v>
      </c>
      <c r="I1421" s="17">
        <v>2.0346677640448299E-2</v>
      </c>
      <c r="J1421" s="17">
        <v>1.45683728107223E-2</v>
      </c>
      <c r="K1421" s="17">
        <v>4.9050170747642299E-2</v>
      </c>
      <c r="L1421" s="17">
        <v>2.80683375387045E-2</v>
      </c>
      <c r="M1421" s="17"/>
      <c r="N1421" s="17">
        <v>2.8068412679042101E-2</v>
      </c>
      <c r="O1421" s="17">
        <v>2.53197175870871E-2</v>
      </c>
      <c r="P1421" s="17">
        <v>2.4966540404164999E-2</v>
      </c>
      <c r="Q1421" s="17">
        <v>1.73142978029889E-2</v>
      </c>
      <c r="R1421" s="17"/>
      <c r="S1421" s="17">
        <v>1.6314645866135302E-2</v>
      </c>
      <c r="T1421" s="17">
        <v>2.1378316792138901E-2</v>
      </c>
      <c r="U1421" s="17">
        <v>3.7554118212106399E-2</v>
      </c>
      <c r="V1421" s="17">
        <v>2.5364576663092601E-2</v>
      </c>
      <c r="W1421" s="17">
        <v>1.8024705999883098E-2</v>
      </c>
      <c r="X1421" s="17">
        <v>3.4302312056478899E-2</v>
      </c>
      <c r="Y1421" s="17">
        <v>2.1458753668696699E-2</v>
      </c>
      <c r="Z1421" s="17">
        <v>3.0295424866437201E-2</v>
      </c>
      <c r="AA1421" s="17">
        <v>1.92071225624065E-2</v>
      </c>
      <c r="AB1421" s="17" t="s">
        <v>74</v>
      </c>
      <c r="AC1421" s="17" t="s">
        <v>74</v>
      </c>
      <c r="AD1421" s="17" t="s">
        <v>74</v>
      </c>
      <c r="AE1421" s="17"/>
      <c r="AF1421" s="17">
        <v>3.7105168045763998E-2</v>
      </c>
      <c r="AG1421" s="17">
        <v>1.86268417123122E-2</v>
      </c>
      <c r="AH1421" s="17">
        <v>1.2289509144279599E-2</v>
      </c>
      <c r="AI1421" s="17"/>
      <c r="AJ1421" s="17">
        <v>3.2567353310012301E-2</v>
      </c>
      <c r="AK1421" s="17">
        <v>2.0854901936459301E-2</v>
      </c>
      <c r="AL1421" s="17">
        <v>2.4611019038610699E-2</v>
      </c>
      <c r="AM1421" s="17">
        <v>8.3337654969824607E-2</v>
      </c>
      <c r="AN1421" s="17">
        <v>0</v>
      </c>
      <c r="AO1421" s="17"/>
      <c r="AP1421" s="17">
        <v>3.9251341759440901E-2</v>
      </c>
      <c r="AQ1421" s="17">
        <v>1.29640071511257E-2</v>
      </c>
      <c r="AR1421" s="17">
        <v>3.8092142330431102E-2</v>
      </c>
      <c r="AS1421" s="17"/>
      <c r="AT1421" s="17">
        <v>2.0158042667190099E-2</v>
      </c>
      <c r="AU1421" s="17">
        <v>3.1872041594821897E-2</v>
      </c>
      <c r="AV1421" s="17"/>
      <c r="AW1421" s="17">
        <v>3.8399290284918701E-3</v>
      </c>
      <c r="AX1421" s="17">
        <v>3.02661665257337E-2</v>
      </c>
    </row>
    <row r="1422" spans="2:50" x14ac:dyDescent="0.35">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row>
    <row r="1423" spans="2:50" x14ac:dyDescent="0.35">
      <c r="B1423" s="6" t="s">
        <v>555</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row>
    <row r="1424" spans="2:50" x14ac:dyDescent="0.35">
      <c r="B1424" s="24" t="s">
        <v>556</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row>
    <row r="1425" spans="2:50" x14ac:dyDescent="0.35">
      <c r="B1425" t="s">
        <v>542</v>
      </c>
      <c r="C1425" s="17">
        <v>6.4435019120411094E-2</v>
      </c>
      <c r="D1425" s="17">
        <v>6.6954791812316797E-2</v>
      </c>
      <c r="E1425" s="17">
        <v>6.2486524987802598E-2</v>
      </c>
      <c r="F1425" s="17"/>
      <c r="G1425" s="17">
        <v>0.20377709630634999</v>
      </c>
      <c r="H1425" s="17">
        <v>9.50591204211889E-2</v>
      </c>
      <c r="I1425" s="17">
        <v>6.4565580334095596E-2</v>
      </c>
      <c r="J1425" s="17">
        <v>5.5288305588150198E-2</v>
      </c>
      <c r="K1425" s="17">
        <v>2.2022553166997302E-2</v>
      </c>
      <c r="L1425" s="17">
        <v>9.4575867403336195E-3</v>
      </c>
      <c r="M1425" s="17"/>
      <c r="N1425" s="17">
        <v>7.1307923676509205E-2</v>
      </c>
      <c r="O1425" s="17">
        <v>5.6685577797016502E-2</v>
      </c>
      <c r="P1425" s="17">
        <v>5.0449365858469097E-2</v>
      </c>
      <c r="Q1425" s="17">
        <v>7.8566999094147105E-2</v>
      </c>
      <c r="R1425" s="17"/>
      <c r="S1425" s="17">
        <v>9.9108263874649299E-2</v>
      </c>
      <c r="T1425" s="17">
        <v>5.9440023680386402E-2</v>
      </c>
      <c r="U1425" s="17">
        <v>5.6045545275842698E-2</v>
      </c>
      <c r="V1425" s="17">
        <v>6.7774069789569194E-2</v>
      </c>
      <c r="W1425" s="17">
        <v>3.1283756731359601E-2</v>
      </c>
      <c r="X1425" s="17">
        <v>6.1403270494997698E-2</v>
      </c>
      <c r="Y1425" s="17">
        <v>5.5974843823956302E-2</v>
      </c>
      <c r="Z1425" s="17">
        <v>5.4827384475716001E-2</v>
      </c>
      <c r="AA1425" s="17">
        <v>6.5201151217742295E-2</v>
      </c>
      <c r="AB1425" s="17" t="s">
        <v>74</v>
      </c>
      <c r="AC1425" s="17" t="s">
        <v>74</v>
      </c>
      <c r="AD1425" s="17" t="s">
        <v>74</v>
      </c>
      <c r="AE1425" s="17"/>
      <c r="AF1425" s="17">
        <v>5.0099309096750498E-2</v>
      </c>
      <c r="AG1425" s="17">
        <v>5.0121050316497197E-2</v>
      </c>
      <c r="AH1425" s="17">
        <v>7.7686542880713499E-2</v>
      </c>
      <c r="AI1425" s="17"/>
      <c r="AJ1425" s="17">
        <v>4.0325340210903601E-2</v>
      </c>
      <c r="AK1425" s="17">
        <v>7.9612526543896597E-2</v>
      </c>
      <c r="AL1425" s="17">
        <v>6.0970150706679299E-2</v>
      </c>
      <c r="AM1425" s="17">
        <v>9.6346857382314605E-2</v>
      </c>
      <c r="AN1425" s="17">
        <v>7.41974969388767E-2</v>
      </c>
      <c r="AO1425" s="17"/>
      <c r="AP1425" s="17">
        <v>5.1697023968435001E-2</v>
      </c>
      <c r="AQ1425" s="17">
        <v>8.4771571494446293E-2</v>
      </c>
      <c r="AR1425" s="17">
        <v>4.5712639062998099E-2</v>
      </c>
      <c r="AS1425" s="17"/>
      <c r="AT1425" s="17">
        <v>4.6862948072111998E-2</v>
      </c>
      <c r="AU1425" s="17">
        <v>0.10331575600248299</v>
      </c>
      <c r="AV1425" s="17"/>
      <c r="AW1425" s="17">
        <v>6.2820934877111295E-2</v>
      </c>
      <c r="AX1425" s="17">
        <v>6.4958825272881202E-2</v>
      </c>
    </row>
    <row r="1426" spans="2:50" x14ac:dyDescent="0.35">
      <c r="B1426" t="s">
        <v>551</v>
      </c>
      <c r="C1426" s="17">
        <v>4.8558924668244702E-3</v>
      </c>
      <c r="D1426" s="17">
        <v>0</v>
      </c>
      <c r="E1426" s="17">
        <v>9.1469110183875508E-3</v>
      </c>
      <c r="F1426" s="17"/>
      <c r="G1426" s="17">
        <v>4.8206249009610704E-3</v>
      </c>
      <c r="H1426" s="17">
        <v>0</v>
      </c>
      <c r="I1426" s="17">
        <v>5.6422432401621201E-3</v>
      </c>
      <c r="J1426" s="17">
        <v>0</v>
      </c>
      <c r="K1426" s="17">
        <v>7.0321279921679103E-3</v>
      </c>
      <c r="L1426" s="17">
        <v>1.01214499306264E-2</v>
      </c>
      <c r="M1426" s="17"/>
      <c r="N1426" s="17">
        <v>1.9756784938821399E-3</v>
      </c>
      <c r="O1426" s="17">
        <v>4.3461547732877104E-3</v>
      </c>
      <c r="P1426" s="17">
        <v>1.41629823317856E-2</v>
      </c>
      <c r="Q1426" s="17">
        <v>0</v>
      </c>
      <c r="R1426" s="17"/>
      <c r="S1426" s="17">
        <v>0</v>
      </c>
      <c r="T1426" s="17">
        <v>0</v>
      </c>
      <c r="U1426" s="17">
        <v>1.1391006034298899E-2</v>
      </c>
      <c r="V1426" s="17">
        <v>8.2231215429558902E-3</v>
      </c>
      <c r="W1426" s="17">
        <v>1.3544607677876601E-2</v>
      </c>
      <c r="X1426" s="17">
        <v>0</v>
      </c>
      <c r="Y1426" s="17">
        <v>0</v>
      </c>
      <c r="Z1426" s="17">
        <v>0</v>
      </c>
      <c r="AA1426" s="17">
        <v>1.25677416398175E-2</v>
      </c>
      <c r="AB1426" s="17" t="s">
        <v>74</v>
      </c>
      <c r="AC1426" s="17" t="s">
        <v>74</v>
      </c>
      <c r="AD1426" s="17" t="s">
        <v>74</v>
      </c>
      <c r="AE1426" s="17"/>
      <c r="AF1426" s="17">
        <v>7.0578676266139697E-3</v>
      </c>
      <c r="AG1426" s="17">
        <v>5.2130788410074602E-3</v>
      </c>
      <c r="AH1426" s="17">
        <v>0</v>
      </c>
      <c r="AI1426" s="17"/>
      <c r="AJ1426" s="17">
        <v>5.4396276641776702E-3</v>
      </c>
      <c r="AK1426" s="17">
        <v>6.3101081015290699E-3</v>
      </c>
      <c r="AL1426" s="17">
        <v>0</v>
      </c>
      <c r="AM1426" s="17">
        <v>0</v>
      </c>
      <c r="AN1426" s="17">
        <v>0</v>
      </c>
      <c r="AO1426" s="17"/>
      <c r="AP1426" s="17">
        <v>4.62831300368038E-3</v>
      </c>
      <c r="AQ1426" s="17">
        <v>1.42067647100577E-3</v>
      </c>
      <c r="AR1426" s="17">
        <v>0</v>
      </c>
      <c r="AS1426" s="17"/>
      <c r="AT1426" s="17">
        <v>7.0848677917725996E-3</v>
      </c>
      <c r="AU1426" s="17">
        <v>0</v>
      </c>
      <c r="AV1426" s="17"/>
      <c r="AW1426" s="17">
        <v>0</v>
      </c>
      <c r="AX1426" s="17">
        <v>6.4317373215240798E-3</v>
      </c>
    </row>
    <row r="1427" spans="2:50" x14ac:dyDescent="0.35">
      <c r="B1427" t="s">
        <v>545</v>
      </c>
      <c r="C1427" s="17">
        <v>5.00578840691904E-2</v>
      </c>
      <c r="D1427" s="17">
        <v>5.78361711705895E-2</v>
      </c>
      <c r="E1427" s="17">
        <v>4.3424702692070501E-2</v>
      </c>
      <c r="F1427" s="17"/>
      <c r="G1427" s="17">
        <v>3.1136223299887501E-2</v>
      </c>
      <c r="H1427" s="17">
        <v>9.3297695547821205E-2</v>
      </c>
      <c r="I1427" s="17">
        <v>5.6801385009074501E-2</v>
      </c>
      <c r="J1427" s="17">
        <v>4.0413483789935999E-2</v>
      </c>
      <c r="K1427" s="17">
        <v>5.3825072921518897E-2</v>
      </c>
      <c r="L1427" s="17">
        <v>2.6879638539618798E-2</v>
      </c>
      <c r="M1427" s="17"/>
      <c r="N1427" s="17">
        <v>5.0967832084548498E-2</v>
      </c>
      <c r="O1427" s="17">
        <v>6.1904825668020698E-2</v>
      </c>
      <c r="P1427" s="17">
        <v>4.6005665302585298E-2</v>
      </c>
      <c r="Q1427" s="17">
        <v>3.99839771207346E-2</v>
      </c>
      <c r="R1427" s="17"/>
      <c r="S1427" s="17">
        <v>5.8255213424963398E-2</v>
      </c>
      <c r="T1427" s="17">
        <v>5.4491034502925202E-2</v>
      </c>
      <c r="U1427" s="17">
        <v>3.2735064822351001E-2</v>
      </c>
      <c r="V1427" s="17">
        <v>5.9972315054422298E-2</v>
      </c>
      <c r="W1427" s="17">
        <v>6.1741900370887601E-2</v>
      </c>
      <c r="X1427" s="17">
        <v>6.1292874937043898E-2</v>
      </c>
      <c r="Y1427" s="17">
        <v>1.64884324316113E-2</v>
      </c>
      <c r="Z1427" s="17">
        <v>2.35758612363808E-2</v>
      </c>
      <c r="AA1427" s="17">
        <v>5.7449880361142798E-2</v>
      </c>
      <c r="AB1427" s="17" t="s">
        <v>74</v>
      </c>
      <c r="AC1427" s="17" t="s">
        <v>74</v>
      </c>
      <c r="AD1427" s="17" t="s">
        <v>74</v>
      </c>
      <c r="AE1427" s="17"/>
      <c r="AF1427" s="17">
        <v>3.7804774787037802E-2</v>
      </c>
      <c r="AG1427" s="17">
        <v>6.0841001431389798E-2</v>
      </c>
      <c r="AH1427" s="17">
        <v>7.7445599628488002E-2</v>
      </c>
      <c r="AI1427" s="17"/>
      <c r="AJ1427" s="17">
        <v>5.7206450016366803E-2</v>
      </c>
      <c r="AK1427" s="17">
        <v>5.2468214320139699E-2</v>
      </c>
      <c r="AL1427" s="17">
        <v>6.0248342786654897E-2</v>
      </c>
      <c r="AM1427" s="17">
        <v>0</v>
      </c>
      <c r="AN1427" s="17">
        <v>5.1574214426160697E-2</v>
      </c>
      <c r="AO1427" s="17"/>
      <c r="AP1427" s="17">
        <v>5.0376427270915902E-2</v>
      </c>
      <c r="AQ1427" s="17">
        <v>5.1190050399033099E-2</v>
      </c>
      <c r="AR1427" s="17">
        <v>2.3935178747072499E-2</v>
      </c>
      <c r="AS1427" s="17"/>
      <c r="AT1427" s="17">
        <v>4.8074801743918802E-2</v>
      </c>
      <c r="AU1427" s="17">
        <v>5.1629529223962599E-2</v>
      </c>
      <c r="AV1427" s="17"/>
      <c r="AW1427" s="17">
        <v>5.85950416188123E-2</v>
      </c>
      <c r="AX1427" s="17">
        <v>4.72873870101546E-2</v>
      </c>
    </row>
    <row r="1428" spans="2:50" x14ac:dyDescent="0.35">
      <c r="B1428" t="s">
        <v>548</v>
      </c>
      <c r="C1428" s="17">
        <v>3.9746839223022502E-2</v>
      </c>
      <c r="D1428" s="17">
        <v>4.8230641639091097E-2</v>
      </c>
      <c r="E1428" s="17">
        <v>3.2450307781232E-2</v>
      </c>
      <c r="F1428" s="17"/>
      <c r="G1428" s="17">
        <v>0.111406396578106</v>
      </c>
      <c r="H1428" s="17">
        <v>3.8318144547376899E-2</v>
      </c>
      <c r="I1428" s="17">
        <v>3.7675731511426697E-2</v>
      </c>
      <c r="J1428" s="17">
        <v>4.6109446877473398E-2</v>
      </c>
      <c r="K1428" s="17">
        <v>1.5551144004259099E-2</v>
      </c>
      <c r="L1428" s="17">
        <v>1.91310548044538E-2</v>
      </c>
      <c r="M1428" s="17"/>
      <c r="N1428" s="17">
        <v>3.10916830798144E-2</v>
      </c>
      <c r="O1428" s="17">
        <v>4.1992542154045499E-2</v>
      </c>
      <c r="P1428" s="17">
        <v>6.3453143055741706E-2</v>
      </c>
      <c r="Q1428" s="17">
        <v>2.5090307948104299E-2</v>
      </c>
      <c r="R1428" s="17"/>
      <c r="S1428" s="17">
        <v>4.3438298313920397E-2</v>
      </c>
      <c r="T1428" s="17">
        <v>1.9497068844756701E-2</v>
      </c>
      <c r="U1428" s="17">
        <v>5.5785646916335301E-2</v>
      </c>
      <c r="V1428" s="17">
        <v>3.2150739038673597E-2</v>
      </c>
      <c r="W1428" s="17">
        <v>4.46819887948951E-2</v>
      </c>
      <c r="X1428" s="17">
        <v>2.1859996574663001E-2</v>
      </c>
      <c r="Y1428" s="17">
        <v>6.24857185670257E-2</v>
      </c>
      <c r="Z1428" s="17">
        <v>3.7202061798976303E-2</v>
      </c>
      <c r="AA1428" s="17">
        <v>4.9273583741760503E-2</v>
      </c>
      <c r="AB1428" s="17" t="s">
        <v>74</v>
      </c>
      <c r="AC1428" s="17" t="s">
        <v>74</v>
      </c>
      <c r="AD1428" s="17" t="s">
        <v>74</v>
      </c>
      <c r="AE1428" s="17"/>
      <c r="AF1428" s="17">
        <v>3.3432590066906999E-2</v>
      </c>
      <c r="AG1428" s="17">
        <v>4.6785209902733702E-2</v>
      </c>
      <c r="AH1428" s="17">
        <v>1.06069410128805E-2</v>
      </c>
      <c r="AI1428" s="17"/>
      <c r="AJ1428" s="17">
        <v>4.64088371874233E-2</v>
      </c>
      <c r="AK1428" s="17">
        <v>4.4231582975018099E-2</v>
      </c>
      <c r="AL1428" s="17">
        <v>3.5736584366698097E-2</v>
      </c>
      <c r="AM1428" s="17">
        <v>0</v>
      </c>
      <c r="AN1428" s="17">
        <v>5.1150931386536201E-3</v>
      </c>
      <c r="AO1428" s="17"/>
      <c r="AP1428" s="17">
        <v>4.91645025470588E-2</v>
      </c>
      <c r="AQ1428" s="17">
        <v>4.6442164920990098E-2</v>
      </c>
      <c r="AR1428" s="17">
        <v>2.23731996404084E-2</v>
      </c>
      <c r="AS1428" s="17"/>
      <c r="AT1428" s="17">
        <v>3.6426226756570701E-2</v>
      </c>
      <c r="AU1428" s="17">
        <v>4.7255067794045397E-2</v>
      </c>
      <c r="AV1428" s="17"/>
      <c r="AW1428" s="17">
        <v>3.6446519267714798E-2</v>
      </c>
      <c r="AX1428" s="17">
        <v>4.0817866280554303E-2</v>
      </c>
    </row>
    <row r="1429" spans="2:50" x14ac:dyDescent="0.35">
      <c r="B1429" t="s">
        <v>541</v>
      </c>
      <c r="C1429" s="17">
        <v>5.2367808503619502E-2</v>
      </c>
      <c r="D1429" s="17">
        <v>4.5503619385145799E-2</v>
      </c>
      <c r="E1429" s="17">
        <v>5.8622545594581299E-2</v>
      </c>
      <c r="F1429" s="17"/>
      <c r="G1429" s="17">
        <v>2.0236452540927399E-2</v>
      </c>
      <c r="H1429" s="17">
        <v>7.4532602428539194E-2</v>
      </c>
      <c r="I1429" s="17">
        <v>5.2230145264807799E-2</v>
      </c>
      <c r="J1429" s="17">
        <v>4.4390088391105802E-2</v>
      </c>
      <c r="K1429" s="17">
        <v>8.1235745750685401E-2</v>
      </c>
      <c r="L1429" s="17">
        <v>3.8052766734714603E-2</v>
      </c>
      <c r="M1429" s="17"/>
      <c r="N1429" s="17">
        <v>6.5898390647847097E-2</v>
      </c>
      <c r="O1429" s="17">
        <v>5.6432645282856499E-2</v>
      </c>
      <c r="P1429" s="17">
        <v>5.0120649430217899E-2</v>
      </c>
      <c r="Q1429" s="17">
        <v>3.4901009056958997E-2</v>
      </c>
      <c r="R1429" s="17"/>
      <c r="S1429" s="17">
        <v>4.6924341230893202E-2</v>
      </c>
      <c r="T1429" s="17">
        <v>4.1530201159701699E-2</v>
      </c>
      <c r="U1429" s="17">
        <v>7.9557112929998605E-2</v>
      </c>
      <c r="V1429" s="17">
        <v>4.7810611948347903E-2</v>
      </c>
      <c r="W1429" s="17">
        <v>4.3794712446972903E-2</v>
      </c>
      <c r="X1429" s="17">
        <v>5.4119898692571201E-2</v>
      </c>
      <c r="Y1429" s="17">
        <v>5.7696613446104501E-2</v>
      </c>
      <c r="Z1429" s="17">
        <v>3.3471005627876797E-2</v>
      </c>
      <c r="AA1429" s="17">
        <v>6.33781309785581E-2</v>
      </c>
      <c r="AB1429" s="17" t="s">
        <v>74</v>
      </c>
      <c r="AC1429" s="17" t="s">
        <v>74</v>
      </c>
      <c r="AD1429" s="17" t="s">
        <v>74</v>
      </c>
      <c r="AE1429" s="17"/>
      <c r="AF1429" s="17">
        <v>5.63005058383996E-2</v>
      </c>
      <c r="AG1429" s="17">
        <v>6.1498014439833701E-2</v>
      </c>
      <c r="AH1429" s="17">
        <v>4.0578714058382002E-2</v>
      </c>
      <c r="AI1429" s="17"/>
      <c r="AJ1429" s="17">
        <v>5.3634589156167901E-2</v>
      </c>
      <c r="AK1429" s="17">
        <v>6.5098592549751894E-2</v>
      </c>
      <c r="AL1429" s="17">
        <v>5.5122685330769999E-2</v>
      </c>
      <c r="AM1429" s="17">
        <v>0</v>
      </c>
      <c r="AN1429" s="17">
        <v>3.0559131195072298E-2</v>
      </c>
      <c r="AO1429" s="17"/>
      <c r="AP1429" s="17">
        <v>4.5699825643028297E-2</v>
      </c>
      <c r="AQ1429" s="17">
        <v>6.7550726949450302E-2</v>
      </c>
      <c r="AR1429" s="17">
        <v>3.8290548008134501E-2</v>
      </c>
      <c r="AS1429" s="17"/>
      <c r="AT1429" s="17">
        <v>5.4417518496616198E-2</v>
      </c>
      <c r="AU1429" s="17">
        <v>4.8181999605815803E-2</v>
      </c>
      <c r="AV1429" s="17"/>
      <c r="AW1429" s="17">
        <v>5.4477757173356997E-2</v>
      </c>
      <c r="AX1429" s="17">
        <v>5.1683083341848998E-2</v>
      </c>
    </row>
    <row r="1430" spans="2:50" x14ac:dyDescent="0.35">
      <c r="B1430" t="s">
        <v>540</v>
      </c>
      <c r="C1430" s="17">
        <v>9.5446318009956094E-2</v>
      </c>
      <c r="D1430" s="17">
        <v>8.3068723182126505E-2</v>
      </c>
      <c r="E1430" s="17">
        <v>0.10672916197744201</v>
      </c>
      <c r="F1430" s="17"/>
      <c r="G1430" s="17">
        <v>6.5450455152561607E-2</v>
      </c>
      <c r="H1430" s="17">
        <v>9.8832470535290498E-2</v>
      </c>
      <c r="I1430" s="17">
        <v>0.109210846542679</v>
      </c>
      <c r="J1430" s="17">
        <v>0.145878507212302</v>
      </c>
      <c r="K1430" s="17">
        <v>7.7508691775931005E-2</v>
      </c>
      <c r="L1430" s="17">
        <v>7.2244411191194999E-2</v>
      </c>
      <c r="M1430" s="17"/>
      <c r="N1430" s="17">
        <v>9.6985824505540094E-2</v>
      </c>
      <c r="O1430" s="17">
        <v>0.119364895284329</v>
      </c>
      <c r="P1430" s="17">
        <v>0.106387798609789</v>
      </c>
      <c r="Q1430" s="17">
        <v>5.7537866802669202E-2</v>
      </c>
      <c r="R1430" s="17"/>
      <c r="S1430" s="17">
        <v>0.11531020848661901</v>
      </c>
      <c r="T1430" s="17">
        <v>7.9334945702981399E-2</v>
      </c>
      <c r="U1430" s="17">
        <v>0.11269642352564101</v>
      </c>
      <c r="V1430" s="17">
        <v>7.2958887333427494E-2</v>
      </c>
      <c r="W1430" s="17">
        <v>7.8616141874135903E-2</v>
      </c>
      <c r="X1430" s="17">
        <v>0.144267580588233</v>
      </c>
      <c r="Y1430" s="17">
        <v>6.2600295764390704E-2</v>
      </c>
      <c r="Z1430" s="17">
        <v>0.11097862593883499</v>
      </c>
      <c r="AA1430" s="17">
        <v>8.9717856107104296E-2</v>
      </c>
      <c r="AB1430" s="17" t="s">
        <v>74</v>
      </c>
      <c r="AC1430" s="17" t="s">
        <v>74</v>
      </c>
      <c r="AD1430" s="17" t="s">
        <v>74</v>
      </c>
      <c r="AE1430" s="17"/>
      <c r="AF1430" s="17">
        <v>8.8298010744868705E-2</v>
      </c>
      <c r="AG1430" s="17">
        <v>9.8766448173118304E-2</v>
      </c>
      <c r="AH1430" s="17">
        <v>0.13363072691017699</v>
      </c>
      <c r="AI1430" s="17"/>
      <c r="AJ1430" s="17">
        <v>9.1539547128076895E-2</v>
      </c>
      <c r="AK1430" s="17">
        <v>9.0507418875017606E-2</v>
      </c>
      <c r="AL1430" s="17">
        <v>7.9164382589700003E-2</v>
      </c>
      <c r="AM1430" s="17">
        <v>6.0197874290083601E-2</v>
      </c>
      <c r="AN1430" s="17">
        <v>0.127674019565473</v>
      </c>
      <c r="AO1430" s="17"/>
      <c r="AP1430" s="17">
        <v>9.8761780014285303E-2</v>
      </c>
      <c r="AQ1430" s="17">
        <v>8.1674703506551802E-2</v>
      </c>
      <c r="AR1430" s="17">
        <v>0.104687582368136</v>
      </c>
      <c r="AS1430" s="17"/>
      <c r="AT1430" s="17">
        <v>9.9451890920656802E-2</v>
      </c>
      <c r="AU1430" s="17">
        <v>8.4456246740797394E-2</v>
      </c>
      <c r="AV1430" s="17"/>
      <c r="AW1430" s="17">
        <v>9.9428623649583395E-2</v>
      </c>
      <c r="AX1430" s="17">
        <v>9.4153971465027006E-2</v>
      </c>
    </row>
    <row r="1431" spans="2:50" x14ac:dyDescent="0.35">
      <c r="B1431" t="s">
        <v>544</v>
      </c>
      <c r="C1431" s="17">
        <v>9.1824071290238896E-2</v>
      </c>
      <c r="D1431" s="17">
        <v>7.1773491926982499E-2</v>
      </c>
      <c r="E1431" s="17">
        <v>0.107325813967068</v>
      </c>
      <c r="F1431" s="17"/>
      <c r="G1431" s="17">
        <v>0.12663240618399399</v>
      </c>
      <c r="H1431" s="17">
        <v>8.8866394187553197E-2</v>
      </c>
      <c r="I1431" s="17">
        <v>0.12642793739122199</v>
      </c>
      <c r="J1431" s="17">
        <v>6.4097185809979501E-2</v>
      </c>
      <c r="K1431" s="17">
        <v>8.9185899594296E-2</v>
      </c>
      <c r="L1431" s="17">
        <v>7.5734921202132793E-2</v>
      </c>
      <c r="M1431" s="17"/>
      <c r="N1431" s="17">
        <v>8.5583674283696398E-2</v>
      </c>
      <c r="O1431" s="17">
        <v>0.103978348057329</v>
      </c>
      <c r="P1431" s="17">
        <v>6.0032448231300099E-2</v>
      </c>
      <c r="Q1431" s="17">
        <v>0.111053411091701</v>
      </c>
      <c r="R1431" s="17"/>
      <c r="S1431" s="17">
        <v>7.6441184661037706E-2</v>
      </c>
      <c r="T1431" s="17">
        <v>7.4379106121682401E-2</v>
      </c>
      <c r="U1431" s="17">
        <v>7.8761500205987794E-2</v>
      </c>
      <c r="V1431" s="17">
        <v>7.9850880483891495E-2</v>
      </c>
      <c r="W1431" s="17">
        <v>9.0036512058336196E-2</v>
      </c>
      <c r="X1431" s="17">
        <v>0.12636387952452599</v>
      </c>
      <c r="Y1431" s="17">
        <v>8.1940727877411607E-2</v>
      </c>
      <c r="Z1431" s="17">
        <v>0.167683292309316</v>
      </c>
      <c r="AA1431" s="17">
        <v>0.10864726374643099</v>
      </c>
      <c r="AB1431" s="17" t="s">
        <v>74</v>
      </c>
      <c r="AC1431" s="17" t="s">
        <v>74</v>
      </c>
      <c r="AD1431" s="17" t="s">
        <v>74</v>
      </c>
      <c r="AE1431" s="17"/>
      <c r="AF1431" s="17">
        <v>8.6520013933187007E-2</v>
      </c>
      <c r="AG1431" s="17">
        <v>8.6974085664497103E-2</v>
      </c>
      <c r="AH1431" s="17">
        <v>8.6762121923831204E-2</v>
      </c>
      <c r="AI1431" s="17"/>
      <c r="AJ1431" s="17">
        <v>7.6642387531104805E-2</v>
      </c>
      <c r="AK1431" s="17">
        <v>0.11365150022508801</v>
      </c>
      <c r="AL1431" s="17">
        <v>0.101135699429642</v>
      </c>
      <c r="AM1431" s="17">
        <v>5.2985659908785197E-2</v>
      </c>
      <c r="AN1431" s="17">
        <v>8.3938804786410595E-2</v>
      </c>
      <c r="AO1431" s="17"/>
      <c r="AP1431" s="17">
        <v>8.5329979279491805E-2</v>
      </c>
      <c r="AQ1431" s="17">
        <v>0.10809706877658</v>
      </c>
      <c r="AR1431" s="17">
        <v>7.8541269127052199E-2</v>
      </c>
      <c r="AS1431" s="17"/>
      <c r="AT1431" s="17">
        <v>8.1897904644148006E-2</v>
      </c>
      <c r="AU1431" s="17">
        <v>0.11411059714980699</v>
      </c>
      <c r="AV1431" s="17"/>
      <c r="AW1431" s="17">
        <v>8.3999172508896505E-2</v>
      </c>
      <c r="AX1431" s="17">
        <v>9.4363424574391702E-2</v>
      </c>
    </row>
    <row r="1432" spans="2:50" x14ac:dyDescent="0.35">
      <c r="B1432" t="s">
        <v>539</v>
      </c>
      <c r="C1432" s="17">
        <v>6.5948489623890202E-2</v>
      </c>
      <c r="D1432" s="17">
        <v>6.3624040788082106E-2</v>
      </c>
      <c r="E1432" s="17">
        <v>6.8266863350197896E-2</v>
      </c>
      <c r="F1432" s="17"/>
      <c r="G1432" s="17">
        <v>3.25401712935076E-2</v>
      </c>
      <c r="H1432" s="17">
        <v>4.9461483486684103E-2</v>
      </c>
      <c r="I1432" s="17">
        <v>5.5207542299691402E-2</v>
      </c>
      <c r="J1432" s="17">
        <v>8.0567182904504903E-2</v>
      </c>
      <c r="K1432" s="17">
        <v>8.1769371980985203E-2</v>
      </c>
      <c r="L1432" s="17">
        <v>8.0336867928060399E-2</v>
      </c>
      <c r="M1432" s="17"/>
      <c r="N1432" s="17">
        <v>5.0261308893257001E-2</v>
      </c>
      <c r="O1432" s="17">
        <v>4.4917579075959002E-2</v>
      </c>
      <c r="P1432" s="17">
        <v>9.0684090407420398E-2</v>
      </c>
      <c r="Q1432" s="17">
        <v>8.4078760923347706E-2</v>
      </c>
      <c r="R1432" s="17"/>
      <c r="S1432" s="17">
        <v>8.0322815806231199E-2</v>
      </c>
      <c r="T1432" s="17">
        <v>6.2766642249247398E-2</v>
      </c>
      <c r="U1432" s="17">
        <v>8.3836307942937102E-2</v>
      </c>
      <c r="V1432" s="17">
        <v>6.8054686699781805E-2</v>
      </c>
      <c r="W1432" s="17">
        <v>7.8818828518855202E-2</v>
      </c>
      <c r="X1432" s="17">
        <v>7.57441866608147E-2</v>
      </c>
      <c r="Y1432" s="17">
        <v>5.4103263696371098E-2</v>
      </c>
      <c r="Z1432" s="17">
        <v>8.1842614406256106E-2</v>
      </c>
      <c r="AA1432" s="17">
        <v>2.2779570992030901E-2</v>
      </c>
      <c r="AB1432" s="17" t="s">
        <v>74</v>
      </c>
      <c r="AC1432" s="17" t="s">
        <v>74</v>
      </c>
      <c r="AD1432" s="17" t="s">
        <v>74</v>
      </c>
      <c r="AE1432" s="17"/>
      <c r="AF1432" s="17">
        <v>7.9965048708871403E-2</v>
      </c>
      <c r="AG1432" s="17">
        <v>5.5056415572591201E-2</v>
      </c>
      <c r="AH1432" s="17">
        <v>8.7981176295173394E-2</v>
      </c>
      <c r="AI1432" s="17"/>
      <c r="AJ1432" s="17">
        <v>7.0841626955833695E-2</v>
      </c>
      <c r="AK1432" s="17">
        <v>4.50356993270895E-2</v>
      </c>
      <c r="AL1432" s="17">
        <v>6.83795885720445E-2</v>
      </c>
      <c r="AM1432" s="17">
        <v>0</v>
      </c>
      <c r="AN1432" s="17">
        <v>8.7050697685123898E-2</v>
      </c>
      <c r="AO1432" s="17"/>
      <c r="AP1432" s="17">
        <v>7.0768259552624793E-2</v>
      </c>
      <c r="AQ1432" s="17">
        <v>7.6662110162639893E-2</v>
      </c>
      <c r="AR1432" s="17">
        <v>7.05767228774868E-2</v>
      </c>
      <c r="AS1432" s="17"/>
      <c r="AT1432" s="17">
        <v>7.8433308684940403E-2</v>
      </c>
      <c r="AU1432" s="17">
        <v>3.8976057010142298E-2</v>
      </c>
      <c r="AV1432" s="17"/>
      <c r="AW1432" s="17">
        <v>5.8238965966911201E-2</v>
      </c>
      <c r="AX1432" s="17">
        <v>6.8450401120085297E-2</v>
      </c>
    </row>
    <row r="1433" spans="2:50" x14ac:dyDescent="0.35">
      <c r="B1433" t="s">
        <v>553</v>
      </c>
      <c r="C1433" s="17">
        <v>2.9017689852197999E-2</v>
      </c>
      <c r="D1433" s="17">
        <v>3.9487444910446902E-2</v>
      </c>
      <c r="E1433" s="17">
        <v>1.9929903623470201E-2</v>
      </c>
      <c r="F1433" s="17"/>
      <c r="G1433" s="17">
        <v>8.0222438656781594E-3</v>
      </c>
      <c r="H1433" s="17">
        <v>1.6062111643221001E-2</v>
      </c>
      <c r="I1433" s="17">
        <v>5.4861089294948102E-2</v>
      </c>
      <c r="J1433" s="17">
        <v>3.2049554403748098E-2</v>
      </c>
      <c r="K1433" s="17">
        <v>2.7966068543845798E-2</v>
      </c>
      <c r="L1433" s="17">
        <v>2.9372451016139899E-2</v>
      </c>
      <c r="M1433" s="17"/>
      <c r="N1433" s="17">
        <v>2.5629546162097099E-2</v>
      </c>
      <c r="O1433" s="17">
        <v>1.5885290883108499E-2</v>
      </c>
      <c r="P1433" s="17">
        <v>3.9073767980476903E-2</v>
      </c>
      <c r="Q1433" s="17">
        <v>3.80647576710244E-2</v>
      </c>
      <c r="R1433" s="17"/>
      <c r="S1433" s="17">
        <v>3.1978561661869701E-2</v>
      </c>
      <c r="T1433" s="17">
        <v>2.5977935586974601E-2</v>
      </c>
      <c r="U1433" s="17">
        <v>6.5723950382054794E-2</v>
      </c>
      <c r="V1433" s="17">
        <v>1.7524831595664501E-2</v>
      </c>
      <c r="W1433" s="17">
        <v>4.54529342019514E-2</v>
      </c>
      <c r="X1433" s="17">
        <v>0</v>
      </c>
      <c r="Y1433" s="17">
        <v>3.7351100304373698E-2</v>
      </c>
      <c r="Z1433" s="17">
        <v>0</v>
      </c>
      <c r="AA1433" s="17">
        <v>2.5645017276718501E-2</v>
      </c>
      <c r="AB1433" s="17" t="s">
        <v>74</v>
      </c>
      <c r="AC1433" s="17" t="s">
        <v>74</v>
      </c>
      <c r="AD1433" s="17" t="s">
        <v>74</v>
      </c>
      <c r="AE1433" s="17"/>
      <c r="AF1433" s="17">
        <v>4.9464865192820603E-2</v>
      </c>
      <c r="AG1433" s="17">
        <v>2.0317688554041001E-2</v>
      </c>
      <c r="AH1433" s="17">
        <v>0</v>
      </c>
      <c r="AI1433" s="17"/>
      <c r="AJ1433" s="17">
        <v>4.0270052526109101E-2</v>
      </c>
      <c r="AK1433" s="17">
        <v>2.54791162346918E-2</v>
      </c>
      <c r="AL1433" s="17">
        <v>3.11442871561265E-2</v>
      </c>
      <c r="AM1433" s="17">
        <v>6.9651470960624406E-2</v>
      </c>
      <c r="AN1433" s="17">
        <v>6.3837178349760897E-3</v>
      </c>
      <c r="AO1433" s="17"/>
      <c r="AP1433" s="17">
        <v>3.60368984741707E-2</v>
      </c>
      <c r="AQ1433" s="17">
        <v>2.2977517695236101E-2</v>
      </c>
      <c r="AR1433" s="17">
        <v>1.8624449975302802E-2</v>
      </c>
      <c r="AS1433" s="17"/>
      <c r="AT1433" s="17">
        <v>3.6007587978985602E-2</v>
      </c>
      <c r="AU1433" s="17">
        <v>1.3870453498105499E-2</v>
      </c>
      <c r="AV1433" s="17"/>
      <c r="AW1433" s="17">
        <v>4.0243045983398298E-2</v>
      </c>
      <c r="AX1433" s="17">
        <v>2.5374812703995699E-2</v>
      </c>
    </row>
    <row r="1434" spans="2:50" x14ac:dyDescent="0.35">
      <c r="B1434" t="s">
        <v>547</v>
      </c>
      <c r="C1434" s="17">
        <v>4.6468780684990801E-2</v>
      </c>
      <c r="D1434" s="17">
        <v>6.5420159902238401E-2</v>
      </c>
      <c r="E1434" s="17">
        <v>2.9993752484447699E-2</v>
      </c>
      <c r="F1434" s="17"/>
      <c r="G1434" s="17">
        <v>5.6346984082852401E-2</v>
      </c>
      <c r="H1434" s="17">
        <v>4.3432508148923098E-2</v>
      </c>
      <c r="I1434" s="17">
        <v>2.03024414724161E-2</v>
      </c>
      <c r="J1434" s="17">
        <v>4.2051457296180803E-2</v>
      </c>
      <c r="K1434" s="17">
        <v>7.0815897142812195E-2</v>
      </c>
      <c r="L1434" s="17">
        <v>4.9113179891446701E-2</v>
      </c>
      <c r="M1434" s="17"/>
      <c r="N1434" s="17">
        <v>5.6055983341336199E-2</v>
      </c>
      <c r="O1434" s="17">
        <v>3.76556856361807E-2</v>
      </c>
      <c r="P1434" s="17">
        <v>4.7646127472186203E-2</v>
      </c>
      <c r="Q1434" s="17">
        <v>4.4438181646065097E-2</v>
      </c>
      <c r="R1434" s="17"/>
      <c r="S1434" s="17">
        <v>7.4433643990393802E-2</v>
      </c>
      <c r="T1434" s="17">
        <v>8.1741871349609099E-2</v>
      </c>
      <c r="U1434" s="17">
        <v>4.2617771385520503E-2</v>
      </c>
      <c r="V1434" s="17">
        <v>2.7804919246313901E-2</v>
      </c>
      <c r="W1434" s="17">
        <v>3.8773955826321198E-2</v>
      </c>
      <c r="X1434" s="17">
        <v>3.8395002520191603E-2</v>
      </c>
      <c r="Y1434" s="17">
        <v>1.10143022593918E-2</v>
      </c>
      <c r="Z1434" s="17">
        <v>1.2691428288352499E-2</v>
      </c>
      <c r="AA1434" s="17">
        <v>3.4632885453443597E-2</v>
      </c>
      <c r="AB1434" s="17" t="s">
        <v>74</v>
      </c>
      <c r="AC1434" s="17" t="s">
        <v>74</v>
      </c>
      <c r="AD1434" s="17" t="s">
        <v>74</v>
      </c>
      <c r="AE1434" s="17"/>
      <c r="AF1434" s="17">
        <v>5.0735064941706202E-2</v>
      </c>
      <c r="AG1434" s="17">
        <v>5.64395805211136E-2</v>
      </c>
      <c r="AH1434" s="17">
        <v>1.92951344462018E-2</v>
      </c>
      <c r="AI1434" s="17"/>
      <c r="AJ1434" s="17">
        <v>4.5649731972987301E-2</v>
      </c>
      <c r="AK1434" s="17">
        <v>3.2126513804090498E-2</v>
      </c>
      <c r="AL1434" s="17">
        <v>9.2694507544114693E-2</v>
      </c>
      <c r="AM1434" s="17">
        <v>0.170583817300382</v>
      </c>
      <c r="AN1434" s="17">
        <v>4.04224689667399E-2</v>
      </c>
      <c r="AO1434" s="17"/>
      <c r="AP1434" s="17">
        <v>5.2439573564018703E-2</v>
      </c>
      <c r="AQ1434" s="17">
        <v>4.2227320116891197E-2</v>
      </c>
      <c r="AR1434" s="17">
        <v>1.19426652928374E-2</v>
      </c>
      <c r="AS1434" s="17"/>
      <c r="AT1434" s="17">
        <v>4.1610650527968897E-2</v>
      </c>
      <c r="AU1434" s="17">
        <v>5.7385314588462799E-2</v>
      </c>
      <c r="AV1434" s="17"/>
      <c r="AW1434" s="17">
        <v>4.7221856234619199E-2</v>
      </c>
      <c r="AX1434" s="17">
        <v>4.62243909588613E-2</v>
      </c>
    </row>
    <row r="1435" spans="2:50" x14ac:dyDescent="0.35">
      <c r="B1435" t="s">
        <v>549</v>
      </c>
      <c r="C1435" s="17">
        <v>2.6764271914448301E-2</v>
      </c>
      <c r="D1435" s="17">
        <v>2.2383603653798701E-2</v>
      </c>
      <c r="E1435" s="17">
        <v>3.0728339247764101E-2</v>
      </c>
      <c r="F1435" s="17"/>
      <c r="G1435" s="17">
        <v>4.3712519352105801E-2</v>
      </c>
      <c r="H1435" s="17">
        <v>7.7584918613243098E-3</v>
      </c>
      <c r="I1435" s="17">
        <v>5.2022729423330097E-2</v>
      </c>
      <c r="J1435" s="17">
        <v>2.23386869689698E-2</v>
      </c>
      <c r="K1435" s="17">
        <v>4.01616923226173E-2</v>
      </c>
      <c r="L1435" s="17">
        <v>9.6617262305657304E-3</v>
      </c>
      <c r="M1435" s="17"/>
      <c r="N1435" s="17">
        <v>2.0769178354259898E-2</v>
      </c>
      <c r="O1435" s="17">
        <v>2.6004709631944799E-2</v>
      </c>
      <c r="P1435" s="17">
        <v>1.32701894514301E-2</v>
      </c>
      <c r="Q1435" s="17">
        <v>4.7133124630974403E-2</v>
      </c>
      <c r="R1435" s="17"/>
      <c r="S1435" s="17">
        <v>3.0708621051416699E-2</v>
      </c>
      <c r="T1435" s="17">
        <v>2.8217490938196501E-2</v>
      </c>
      <c r="U1435" s="17">
        <v>0</v>
      </c>
      <c r="V1435" s="17">
        <v>1.6966094381878599E-2</v>
      </c>
      <c r="W1435" s="17">
        <v>3.4531098163028698E-2</v>
      </c>
      <c r="X1435" s="17">
        <v>7.3096022934068902E-2</v>
      </c>
      <c r="Y1435" s="17">
        <v>1.19246267315607E-2</v>
      </c>
      <c r="Z1435" s="17">
        <v>1.9453630935505801E-2</v>
      </c>
      <c r="AA1435" s="17">
        <v>2.23305565304204E-2</v>
      </c>
      <c r="AB1435" s="17" t="s">
        <v>74</v>
      </c>
      <c r="AC1435" s="17" t="s">
        <v>74</v>
      </c>
      <c r="AD1435" s="17" t="s">
        <v>74</v>
      </c>
      <c r="AE1435" s="17"/>
      <c r="AF1435" s="17">
        <v>2.5842992194412901E-2</v>
      </c>
      <c r="AG1435" s="17">
        <v>1.6782590097833401E-2</v>
      </c>
      <c r="AH1435" s="17">
        <v>4.8673987158329698E-2</v>
      </c>
      <c r="AI1435" s="17"/>
      <c r="AJ1435" s="17">
        <v>1.1349802711122899E-2</v>
      </c>
      <c r="AK1435" s="17">
        <v>3.2231643010020301E-2</v>
      </c>
      <c r="AL1435" s="17">
        <v>1.6462010406018301E-2</v>
      </c>
      <c r="AM1435" s="17">
        <v>0</v>
      </c>
      <c r="AN1435" s="17">
        <v>3.5501921877412301E-2</v>
      </c>
      <c r="AO1435" s="17"/>
      <c r="AP1435" s="17">
        <v>1.9934734255006501E-2</v>
      </c>
      <c r="AQ1435" s="17">
        <v>2.36400724321622E-2</v>
      </c>
      <c r="AR1435" s="17">
        <v>5.0144465999098498E-2</v>
      </c>
      <c r="AS1435" s="17"/>
      <c r="AT1435" s="17">
        <v>2.50221925339844E-2</v>
      </c>
      <c r="AU1435" s="17">
        <v>3.07377847139991E-2</v>
      </c>
      <c r="AV1435" s="17"/>
      <c r="AW1435" s="17">
        <v>2.89961051300884E-2</v>
      </c>
      <c r="AX1435" s="17">
        <v>2.60399925129907E-2</v>
      </c>
    </row>
    <row r="1436" spans="2:50" x14ac:dyDescent="0.35">
      <c r="B1436" t="s">
        <v>537</v>
      </c>
      <c r="C1436" s="17">
        <v>0.181785836444398</v>
      </c>
      <c r="D1436" s="17">
        <v>0.18102711495466201</v>
      </c>
      <c r="E1436" s="17">
        <v>0.181568505352004</v>
      </c>
      <c r="F1436" s="17"/>
      <c r="G1436" s="17">
        <v>8.02413076594366E-2</v>
      </c>
      <c r="H1436" s="17">
        <v>0.106309644114533</v>
      </c>
      <c r="I1436" s="17">
        <v>0.11251947580636899</v>
      </c>
      <c r="J1436" s="17">
        <v>0.221535984045721</v>
      </c>
      <c r="K1436" s="17">
        <v>0.21166157767350999</v>
      </c>
      <c r="L1436" s="17">
        <v>0.28546672678743501</v>
      </c>
      <c r="M1436" s="17"/>
      <c r="N1436" s="17">
        <v>0.196596561177447</v>
      </c>
      <c r="O1436" s="17">
        <v>0.19422011924345001</v>
      </c>
      <c r="P1436" s="17">
        <v>0.183372287266515</v>
      </c>
      <c r="Q1436" s="17">
        <v>0.15065020776264301</v>
      </c>
      <c r="R1436" s="17"/>
      <c r="S1436" s="17">
        <v>0.143374994563297</v>
      </c>
      <c r="T1436" s="17">
        <v>0.18613128272417601</v>
      </c>
      <c r="U1436" s="17">
        <v>0.15360884851225701</v>
      </c>
      <c r="V1436" s="17">
        <v>0.20614229013002</v>
      </c>
      <c r="W1436" s="17">
        <v>0.22821430760044401</v>
      </c>
      <c r="X1436" s="17">
        <v>0.172389392364626</v>
      </c>
      <c r="Y1436" s="17">
        <v>0.24546014704164901</v>
      </c>
      <c r="Z1436" s="17">
        <v>0.21738926219502799</v>
      </c>
      <c r="AA1436" s="17">
        <v>0.14109091813355101</v>
      </c>
      <c r="AB1436" s="17" t="s">
        <v>74</v>
      </c>
      <c r="AC1436" s="17" t="s">
        <v>74</v>
      </c>
      <c r="AD1436" s="17" t="s">
        <v>74</v>
      </c>
      <c r="AE1436" s="17"/>
      <c r="AF1436" s="17">
        <v>0.19965039673888901</v>
      </c>
      <c r="AG1436" s="17">
        <v>0.180675453260109</v>
      </c>
      <c r="AH1436" s="17">
        <v>0.14597808785354699</v>
      </c>
      <c r="AI1436" s="17"/>
      <c r="AJ1436" s="17">
        <v>0.207983169135212</v>
      </c>
      <c r="AK1436" s="17">
        <v>0.166829233681942</v>
      </c>
      <c r="AL1436" s="17">
        <v>0.15400972806347801</v>
      </c>
      <c r="AM1436" s="17">
        <v>0.38513340093935</v>
      </c>
      <c r="AN1436" s="17">
        <v>0.15868489592295201</v>
      </c>
      <c r="AO1436" s="17"/>
      <c r="AP1436" s="17">
        <v>0.168763346479118</v>
      </c>
      <c r="AQ1436" s="17">
        <v>0.16733073791283001</v>
      </c>
      <c r="AR1436" s="17">
        <v>0.228929120705782</v>
      </c>
      <c r="AS1436" s="17"/>
      <c r="AT1436" s="17">
        <v>0.185383600864477</v>
      </c>
      <c r="AU1436" s="17">
        <v>0.17496311732254</v>
      </c>
      <c r="AV1436" s="17"/>
      <c r="AW1436" s="17">
        <v>0.18745764937393999</v>
      </c>
      <c r="AX1436" s="17">
        <v>0.179945207294782</v>
      </c>
    </row>
    <row r="1437" spans="2:50" x14ac:dyDescent="0.35">
      <c r="B1437" t="s">
        <v>546</v>
      </c>
      <c r="C1437" s="17">
        <v>1.89761751747528E-2</v>
      </c>
      <c r="D1437" s="17">
        <v>1.5959718888046801E-2</v>
      </c>
      <c r="E1437" s="17">
        <v>2.17080382831152E-2</v>
      </c>
      <c r="F1437" s="17"/>
      <c r="G1437" s="17">
        <v>1.2588811254231801E-2</v>
      </c>
      <c r="H1437" s="17">
        <v>2.9301813564125801E-2</v>
      </c>
      <c r="I1437" s="17">
        <v>2.4842741381994101E-2</v>
      </c>
      <c r="J1437" s="17">
        <v>9.8759869862114196E-3</v>
      </c>
      <c r="K1437" s="17">
        <v>1.08081339405266E-2</v>
      </c>
      <c r="L1437" s="17">
        <v>2.25193057569987E-2</v>
      </c>
      <c r="M1437" s="17"/>
      <c r="N1437" s="17">
        <v>2.6688029795168999E-2</v>
      </c>
      <c r="O1437" s="17">
        <v>2.6379966890878102E-2</v>
      </c>
      <c r="P1437" s="17">
        <v>2.1291190552308301E-2</v>
      </c>
      <c r="Q1437" s="17">
        <v>0</v>
      </c>
      <c r="R1437" s="17"/>
      <c r="S1437" s="17">
        <v>1.5006274830817901E-2</v>
      </c>
      <c r="T1437" s="17">
        <v>1.8675903410196398E-2</v>
      </c>
      <c r="U1437" s="17">
        <v>0</v>
      </c>
      <c r="V1437" s="17">
        <v>4.5080762479808897E-2</v>
      </c>
      <c r="W1437" s="17">
        <v>2.0199374728709502E-2</v>
      </c>
      <c r="X1437" s="17">
        <v>4.5077793817873801E-2</v>
      </c>
      <c r="Y1437" s="17">
        <v>0</v>
      </c>
      <c r="Z1437" s="17">
        <v>0</v>
      </c>
      <c r="AA1437" s="17">
        <v>1.7564398734553201E-2</v>
      </c>
      <c r="AB1437" s="17" t="s">
        <v>74</v>
      </c>
      <c r="AC1437" s="17" t="s">
        <v>74</v>
      </c>
      <c r="AD1437" s="17" t="s">
        <v>74</v>
      </c>
      <c r="AE1437" s="17"/>
      <c r="AF1437" s="17">
        <v>1.7905021638447E-2</v>
      </c>
      <c r="AG1437" s="17">
        <v>1.8545027152623201E-2</v>
      </c>
      <c r="AH1437" s="17">
        <v>3.6650060322396899E-2</v>
      </c>
      <c r="AI1437" s="17"/>
      <c r="AJ1437" s="17">
        <v>1.34428783552757E-2</v>
      </c>
      <c r="AK1437" s="17">
        <v>1.9571792951018099E-2</v>
      </c>
      <c r="AL1437" s="17">
        <v>2.5427041295026698E-2</v>
      </c>
      <c r="AM1437" s="17">
        <v>0</v>
      </c>
      <c r="AN1437" s="17">
        <v>3.8334728016053601E-2</v>
      </c>
      <c r="AO1437" s="17"/>
      <c r="AP1437" s="17">
        <v>1.37808262993245E-2</v>
      </c>
      <c r="AQ1437" s="17">
        <v>2.6973620809955499E-2</v>
      </c>
      <c r="AR1437" s="17">
        <v>2.45334908705011E-2</v>
      </c>
      <c r="AS1437" s="17"/>
      <c r="AT1437" s="17">
        <v>1.8351756563579801E-2</v>
      </c>
      <c r="AU1437" s="17">
        <v>2.0455170050585399E-2</v>
      </c>
      <c r="AV1437" s="17"/>
      <c r="AW1437" s="17">
        <v>1.9732879490851001E-2</v>
      </c>
      <c r="AX1437" s="17">
        <v>1.8730607833383699E-2</v>
      </c>
    </row>
    <row r="1438" spans="2:50" x14ac:dyDescent="0.35">
      <c r="B1438" t="s">
        <v>552</v>
      </c>
      <c r="C1438" s="17">
        <v>8.1346552509531395E-3</v>
      </c>
      <c r="D1438" s="17">
        <v>7.9799097415229996E-3</v>
      </c>
      <c r="E1438" s="17">
        <v>8.3045516547714804E-3</v>
      </c>
      <c r="F1438" s="17"/>
      <c r="G1438" s="17">
        <v>0</v>
      </c>
      <c r="H1438" s="17">
        <v>2.87935018108233E-2</v>
      </c>
      <c r="I1438" s="17">
        <v>6.6399756306804603E-3</v>
      </c>
      <c r="J1438" s="17">
        <v>0</v>
      </c>
      <c r="K1438" s="17">
        <v>0</v>
      </c>
      <c r="L1438" s="17">
        <v>9.1532415130801403E-3</v>
      </c>
      <c r="M1438" s="17"/>
      <c r="N1438" s="17">
        <v>3.9076653341935602E-3</v>
      </c>
      <c r="O1438" s="17">
        <v>1.27596244624662E-2</v>
      </c>
      <c r="P1438" s="17">
        <v>1.1902176849395299E-2</v>
      </c>
      <c r="Q1438" s="17">
        <v>4.3378952444202397E-3</v>
      </c>
      <c r="R1438" s="17"/>
      <c r="S1438" s="17">
        <v>2.78404680779686E-2</v>
      </c>
      <c r="T1438" s="17">
        <v>0</v>
      </c>
      <c r="U1438" s="17">
        <v>0</v>
      </c>
      <c r="V1438" s="17">
        <v>0</v>
      </c>
      <c r="W1438" s="17">
        <v>0</v>
      </c>
      <c r="X1438" s="17">
        <v>2.3367116773618399E-2</v>
      </c>
      <c r="Y1438" s="17">
        <v>0</v>
      </c>
      <c r="Z1438" s="17">
        <v>2.6677388544210302E-2</v>
      </c>
      <c r="AA1438" s="17">
        <v>0</v>
      </c>
      <c r="AB1438" s="17" t="s">
        <v>74</v>
      </c>
      <c r="AC1438" s="17" t="s">
        <v>74</v>
      </c>
      <c r="AD1438" s="17" t="s">
        <v>74</v>
      </c>
      <c r="AE1438" s="17"/>
      <c r="AF1438" s="17">
        <v>1.4325541174258501E-2</v>
      </c>
      <c r="AG1438" s="17">
        <v>6.2006401358215401E-3</v>
      </c>
      <c r="AH1438" s="17">
        <v>0</v>
      </c>
      <c r="AI1438" s="17"/>
      <c r="AJ1438" s="17">
        <v>1.14424778155938E-2</v>
      </c>
      <c r="AK1438" s="17">
        <v>1.25809782048311E-2</v>
      </c>
      <c r="AL1438" s="17">
        <v>0</v>
      </c>
      <c r="AM1438" s="17">
        <v>0</v>
      </c>
      <c r="AN1438" s="17">
        <v>0</v>
      </c>
      <c r="AO1438" s="17"/>
      <c r="AP1438" s="17">
        <v>1.44333075978305E-2</v>
      </c>
      <c r="AQ1438" s="17">
        <v>8.8975453216887206E-3</v>
      </c>
      <c r="AR1438" s="17">
        <v>0</v>
      </c>
      <c r="AS1438" s="17"/>
      <c r="AT1438" s="17">
        <v>7.9792929079561606E-3</v>
      </c>
      <c r="AU1438" s="17">
        <v>8.5225642690967204E-3</v>
      </c>
      <c r="AV1438" s="17"/>
      <c r="AW1438" s="17">
        <v>9.3747807620094201E-3</v>
      </c>
      <c r="AX1438" s="17">
        <v>7.7322070050063396E-3</v>
      </c>
    </row>
    <row r="1439" spans="2:50" x14ac:dyDescent="0.35">
      <c r="B1439" t="s">
        <v>550</v>
      </c>
      <c r="C1439" s="17">
        <v>1.9329211259331701E-2</v>
      </c>
      <c r="D1439" s="17">
        <v>2.25482137651133E-2</v>
      </c>
      <c r="E1439" s="17">
        <v>1.6578342522085399E-2</v>
      </c>
      <c r="F1439" s="17"/>
      <c r="G1439" s="17">
        <v>6.6669241887440701E-3</v>
      </c>
      <c r="H1439" s="17">
        <v>1.9318299929169402E-2</v>
      </c>
      <c r="I1439" s="17">
        <v>3.9008817690153602E-2</v>
      </c>
      <c r="J1439" s="17">
        <v>1.0839630117795601E-2</v>
      </c>
      <c r="K1439" s="17">
        <v>1.3227359346179799E-2</v>
      </c>
      <c r="L1439" s="17">
        <v>2.2223486015586699E-2</v>
      </c>
      <c r="M1439" s="17"/>
      <c r="N1439" s="17">
        <v>2.4765145796815699E-2</v>
      </c>
      <c r="O1439" s="17">
        <v>3.1954896456803002E-2</v>
      </c>
      <c r="P1439" s="17">
        <v>1.4016400620096899E-2</v>
      </c>
      <c r="Q1439" s="17">
        <v>4.3077412789326603E-3</v>
      </c>
      <c r="R1439" s="17"/>
      <c r="S1439" s="17">
        <v>1.16106105986261E-2</v>
      </c>
      <c r="T1439" s="17">
        <v>2.7087993658800501E-2</v>
      </c>
      <c r="U1439" s="17">
        <v>3.0206902085078698E-2</v>
      </c>
      <c r="V1439" s="17">
        <v>7.6082996300748003E-3</v>
      </c>
      <c r="W1439" s="17">
        <v>1.8704893156976599E-2</v>
      </c>
      <c r="X1439" s="17">
        <v>0</v>
      </c>
      <c r="Y1439" s="17">
        <v>3.3819991089387803E-2</v>
      </c>
      <c r="Z1439" s="17">
        <v>3.76903053747921E-2</v>
      </c>
      <c r="AA1439" s="17">
        <v>1.8119782441126199E-2</v>
      </c>
      <c r="AB1439" s="17" t="s">
        <v>74</v>
      </c>
      <c r="AC1439" s="17" t="s">
        <v>74</v>
      </c>
      <c r="AD1439" s="17" t="s">
        <v>74</v>
      </c>
      <c r="AE1439" s="17"/>
      <c r="AF1439" s="17">
        <v>1.52588653948464E-2</v>
      </c>
      <c r="AG1439" s="17">
        <v>2.69731113358859E-2</v>
      </c>
      <c r="AH1439" s="17">
        <v>1.5398503318733299E-2</v>
      </c>
      <c r="AI1439" s="17"/>
      <c r="AJ1439" s="17">
        <v>2.7565134961483499E-2</v>
      </c>
      <c r="AK1439" s="17">
        <v>1.82973524627888E-2</v>
      </c>
      <c r="AL1439" s="17">
        <v>1.45434749420323E-2</v>
      </c>
      <c r="AM1439" s="17">
        <v>0</v>
      </c>
      <c r="AN1439" s="17">
        <v>1.3667910767864E-2</v>
      </c>
      <c r="AO1439" s="17"/>
      <c r="AP1439" s="17">
        <v>2.71862758654909E-2</v>
      </c>
      <c r="AQ1439" s="17">
        <v>1.2987446709310801E-2</v>
      </c>
      <c r="AR1439" s="17">
        <v>3.3776540063165598E-2</v>
      </c>
      <c r="AS1439" s="17"/>
      <c r="AT1439" s="17">
        <v>2.1389371363900699E-2</v>
      </c>
      <c r="AU1439" s="17">
        <v>1.4927697438786299E-2</v>
      </c>
      <c r="AV1439" s="17"/>
      <c r="AW1439" s="17">
        <v>3.3028914781847503E-2</v>
      </c>
      <c r="AX1439" s="17">
        <v>1.4883353478427201E-2</v>
      </c>
    </row>
    <row r="1440" spans="2:50" x14ac:dyDescent="0.35">
      <c r="B1440" t="s">
        <v>538</v>
      </c>
      <c r="C1440" s="17">
        <v>8.9615658231469095E-2</v>
      </c>
      <c r="D1440" s="17">
        <v>8.3949781380922794E-2</v>
      </c>
      <c r="E1440" s="17">
        <v>9.4971202014552503E-2</v>
      </c>
      <c r="F1440" s="17"/>
      <c r="G1440" s="17">
        <v>0.10096375486772299</v>
      </c>
      <c r="H1440" s="17">
        <v>5.7065281693903701E-2</v>
      </c>
      <c r="I1440" s="17">
        <v>8.8985977851336606E-2</v>
      </c>
      <c r="J1440" s="17">
        <v>7.42382308337627E-2</v>
      </c>
      <c r="K1440" s="17">
        <v>8.7142356202388499E-2</v>
      </c>
      <c r="L1440" s="17">
        <v>0.122011141892091</v>
      </c>
      <c r="M1440" s="17"/>
      <c r="N1440" s="17">
        <v>8.6044988643619105E-2</v>
      </c>
      <c r="O1440" s="17">
        <v>7.8970348080275504E-2</v>
      </c>
      <c r="P1440" s="17">
        <v>0.10498839054674799</v>
      </c>
      <c r="Q1440" s="17">
        <v>9.1433901425038003E-2</v>
      </c>
      <c r="R1440" s="17"/>
      <c r="S1440" s="17">
        <v>2.5632432848862501E-2</v>
      </c>
      <c r="T1440" s="17">
        <v>0.12325833918185</v>
      </c>
      <c r="U1440" s="17">
        <v>0.120483781432519</v>
      </c>
      <c r="V1440" s="17">
        <v>0.117783437256282</v>
      </c>
      <c r="W1440" s="17">
        <v>9.1897169895887101E-2</v>
      </c>
      <c r="X1440" s="17">
        <v>3.1468778395515998E-2</v>
      </c>
      <c r="Y1440" s="17">
        <v>0.14146810257801401</v>
      </c>
      <c r="Z1440" s="17">
        <v>5.29888188423158E-2</v>
      </c>
      <c r="AA1440" s="17">
        <v>9.6969607465858601E-2</v>
      </c>
      <c r="AB1440" s="17" t="s">
        <v>74</v>
      </c>
      <c r="AC1440" s="17" t="s">
        <v>74</v>
      </c>
      <c r="AD1440" s="17" t="s">
        <v>74</v>
      </c>
      <c r="AE1440" s="17"/>
      <c r="AF1440" s="17">
        <v>9.9068920948438305E-2</v>
      </c>
      <c r="AG1440" s="17">
        <v>7.8269641179872396E-2</v>
      </c>
      <c r="AH1440" s="17">
        <v>9.2000846007324E-2</v>
      </c>
      <c r="AI1440" s="17"/>
      <c r="AJ1440" s="17">
        <v>9.1211540036893302E-2</v>
      </c>
      <c r="AK1440" s="17">
        <v>7.2131730562007196E-2</v>
      </c>
      <c r="AL1440" s="17">
        <v>0.12718381861793099</v>
      </c>
      <c r="AM1440" s="17">
        <v>0</v>
      </c>
      <c r="AN1440" s="17">
        <v>0.12015125505299901</v>
      </c>
      <c r="AO1440" s="17"/>
      <c r="AP1440" s="17">
        <v>8.9957896017534303E-2</v>
      </c>
      <c r="AQ1440" s="17">
        <v>6.5453657434447393E-2</v>
      </c>
      <c r="AR1440" s="17">
        <v>0.13650125454279399</v>
      </c>
      <c r="AS1440" s="17"/>
      <c r="AT1440" s="17">
        <v>8.5676770736404895E-2</v>
      </c>
      <c r="AU1440" s="17">
        <v>9.8769702432324497E-2</v>
      </c>
      <c r="AV1440" s="17"/>
      <c r="AW1440" s="17">
        <v>7.7513126227971393E-2</v>
      </c>
      <c r="AX1440" s="17">
        <v>9.35431984142156E-2</v>
      </c>
    </row>
    <row r="1441" spans="2:50" x14ac:dyDescent="0.35">
      <c r="B1441" t="s">
        <v>543</v>
      </c>
      <c r="C1441" s="17">
        <v>8.1736027247253998E-2</v>
      </c>
      <c r="D1441" s="17">
        <v>8.2282550277850502E-2</v>
      </c>
      <c r="E1441" s="17">
        <v>8.1594917792857005E-2</v>
      </c>
      <c r="F1441" s="17"/>
      <c r="G1441" s="17">
        <v>5.43641877199567E-2</v>
      </c>
      <c r="H1441" s="17">
        <v>0.109948149538293</v>
      </c>
      <c r="I1441" s="17">
        <v>7.4697569851419399E-2</v>
      </c>
      <c r="J1441" s="17">
        <v>8.6770461527794301E-2</v>
      </c>
      <c r="K1441" s="17">
        <v>7.6257626475084106E-2</v>
      </c>
      <c r="L1441" s="17">
        <v>7.8631446645803807E-2</v>
      </c>
      <c r="M1441" s="17"/>
      <c r="N1441" s="17">
        <v>8.4666864353852303E-2</v>
      </c>
      <c r="O1441" s="17">
        <v>5.37766004818339E-2</v>
      </c>
      <c r="P1441" s="17">
        <v>5.9267879378017703E-2</v>
      </c>
      <c r="Q1441" s="17">
        <v>0.130626871749981</v>
      </c>
      <c r="R1441" s="17"/>
      <c r="S1441" s="17">
        <v>9.8991095466287496E-2</v>
      </c>
      <c r="T1441" s="17">
        <v>8.3044956267689998E-2</v>
      </c>
      <c r="U1441" s="17">
        <v>6.5517117367894007E-2</v>
      </c>
      <c r="V1441" s="17">
        <v>8.9515805476292801E-2</v>
      </c>
      <c r="W1441" s="17">
        <v>4.7076953851139802E-2</v>
      </c>
      <c r="X1441" s="17">
        <v>7.1154205721255595E-2</v>
      </c>
      <c r="Y1441" s="17">
        <v>6.94309016796089E-2</v>
      </c>
      <c r="Z1441" s="17">
        <v>6.2177314396901197E-2</v>
      </c>
      <c r="AA1441" s="17">
        <v>0.11222862147160501</v>
      </c>
      <c r="AB1441" s="17" t="s">
        <v>74</v>
      </c>
      <c r="AC1441" s="17" t="s">
        <v>74</v>
      </c>
      <c r="AD1441" s="17" t="s">
        <v>74</v>
      </c>
      <c r="AE1441" s="17"/>
      <c r="AF1441" s="17">
        <v>5.5122975765912102E-2</v>
      </c>
      <c r="AG1441" s="17">
        <v>0.105813183765124</v>
      </c>
      <c r="AH1441" s="17">
        <v>6.2957013347906293E-2</v>
      </c>
      <c r="AI1441" s="17"/>
      <c r="AJ1441" s="17">
        <v>8.1606737839654706E-2</v>
      </c>
      <c r="AK1441" s="17">
        <v>8.5112074843746402E-2</v>
      </c>
      <c r="AL1441" s="17">
        <v>7.7777698193083902E-2</v>
      </c>
      <c r="AM1441" s="17">
        <v>5.79292189962438E-2</v>
      </c>
      <c r="AN1441" s="17">
        <v>6.1702335513774603E-2</v>
      </c>
      <c r="AO1441" s="17"/>
      <c r="AP1441" s="17">
        <v>0.10366938435862701</v>
      </c>
      <c r="AQ1441" s="17">
        <v>8.4133714466623002E-2</v>
      </c>
      <c r="AR1441" s="17">
        <v>8.3880852717369503E-2</v>
      </c>
      <c r="AS1441" s="17"/>
      <c r="AT1441" s="17">
        <v>9.5965078371237605E-2</v>
      </c>
      <c r="AU1441" s="17">
        <v>5.1033688018347997E-2</v>
      </c>
      <c r="AV1441" s="17"/>
      <c r="AW1441" s="17">
        <v>8.04612280519659E-2</v>
      </c>
      <c r="AX1441" s="17">
        <v>8.21497278731214E-2</v>
      </c>
    </row>
    <row r="1442" spans="2:50" x14ac:dyDescent="0.35">
      <c r="B1442" t="s">
        <v>483</v>
      </c>
      <c r="C1442" s="17">
        <v>3.3489371633051303E-2</v>
      </c>
      <c r="D1442" s="17">
        <v>4.1970022621063502E-2</v>
      </c>
      <c r="E1442" s="17">
        <v>2.6169615656150499E-2</v>
      </c>
      <c r="F1442" s="17"/>
      <c r="G1442" s="17">
        <v>4.1093440752976503E-2</v>
      </c>
      <c r="H1442" s="17">
        <v>4.3642286541229799E-2</v>
      </c>
      <c r="I1442" s="17">
        <v>1.8357770004193499E-2</v>
      </c>
      <c r="J1442" s="17">
        <v>2.3555807246363799E-2</v>
      </c>
      <c r="K1442" s="17">
        <v>3.3828681166195203E-2</v>
      </c>
      <c r="L1442" s="17">
        <v>3.9888597179717197E-2</v>
      </c>
      <c r="M1442" s="17"/>
      <c r="N1442" s="17">
        <v>2.08037213761149E-2</v>
      </c>
      <c r="O1442" s="17">
        <v>3.2770190140214803E-2</v>
      </c>
      <c r="P1442" s="17">
        <v>2.3875446655516799E-2</v>
      </c>
      <c r="Q1442" s="17">
        <v>5.7794986553259001E-2</v>
      </c>
      <c r="R1442" s="17"/>
      <c r="S1442" s="17">
        <v>2.0622971112146699E-2</v>
      </c>
      <c r="T1442" s="17">
        <v>3.4425204620825697E-2</v>
      </c>
      <c r="U1442" s="17">
        <v>1.10330211812842E-2</v>
      </c>
      <c r="V1442" s="17">
        <v>3.4778247912594998E-2</v>
      </c>
      <c r="W1442" s="17">
        <v>3.26308641022224E-2</v>
      </c>
      <c r="X1442" s="17">
        <v>0</v>
      </c>
      <c r="Y1442" s="17">
        <v>5.8240932709143801E-2</v>
      </c>
      <c r="Z1442" s="17">
        <v>6.1351005629537998E-2</v>
      </c>
      <c r="AA1442" s="17">
        <v>6.2403033708135998E-2</v>
      </c>
      <c r="AB1442" s="17" t="s">
        <v>74</v>
      </c>
      <c r="AC1442" s="17" t="s">
        <v>74</v>
      </c>
      <c r="AD1442" s="17" t="s">
        <v>74</v>
      </c>
      <c r="AE1442" s="17"/>
      <c r="AF1442" s="17">
        <v>3.3147235207632797E-2</v>
      </c>
      <c r="AG1442" s="17">
        <v>2.4727779655906602E-2</v>
      </c>
      <c r="AH1442" s="17">
        <v>6.4354544835915198E-2</v>
      </c>
      <c r="AI1442" s="17"/>
      <c r="AJ1442" s="17">
        <v>2.74400687956134E-2</v>
      </c>
      <c r="AK1442" s="17">
        <v>3.87239213273331E-2</v>
      </c>
      <c r="AL1442" s="17">
        <v>0</v>
      </c>
      <c r="AM1442" s="17">
        <v>0.107171700222216</v>
      </c>
      <c r="AN1442" s="17">
        <v>6.5041308311457893E-2</v>
      </c>
      <c r="AO1442" s="17"/>
      <c r="AP1442" s="17">
        <v>1.73716458093593E-2</v>
      </c>
      <c r="AQ1442" s="17">
        <v>2.7569294420157701E-2</v>
      </c>
      <c r="AR1442" s="17">
        <v>2.7550020001861301E-2</v>
      </c>
      <c r="AS1442" s="17"/>
      <c r="AT1442" s="17">
        <v>2.9964231040769E-2</v>
      </c>
      <c r="AU1442" s="17">
        <v>4.1409254140699001E-2</v>
      </c>
      <c r="AV1442" s="17"/>
      <c r="AW1442" s="17">
        <v>2.1963398900922099E-2</v>
      </c>
      <c r="AX1442" s="17">
        <v>3.7229805538749397E-2</v>
      </c>
    </row>
    <row r="1443" spans="2:50" x14ac:dyDescent="0.35">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c r="AB1443" s="17"/>
      <c r="AC1443" s="17"/>
      <c r="AD1443" s="17"/>
      <c r="AE1443" s="17"/>
      <c r="AF1443" s="17"/>
      <c r="AG1443" s="17"/>
      <c r="AH1443" s="17"/>
      <c r="AI1443" s="17"/>
      <c r="AJ1443" s="17"/>
      <c r="AK1443" s="17"/>
      <c r="AL1443" s="17"/>
      <c r="AM1443" s="17"/>
      <c r="AN1443" s="17"/>
      <c r="AO1443" s="17"/>
      <c r="AP1443" s="17"/>
      <c r="AQ1443" s="17"/>
      <c r="AR1443" s="17"/>
      <c r="AS1443" s="17"/>
      <c r="AT1443" s="17"/>
      <c r="AU1443" s="17"/>
      <c r="AV1443" s="17"/>
      <c r="AW1443" s="17"/>
      <c r="AX1443" s="17"/>
    </row>
    <row r="1444" spans="2:50" x14ac:dyDescent="0.35">
      <c r="B1444" s="6" t="s">
        <v>568</v>
      </c>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c r="AO1444" s="17"/>
      <c r="AP1444" s="17"/>
      <c r="AQ1444" s="17"/>
      <c r="AR1444" s="17"/>
      <c r="AS1444" s="17"/>
      <c r="AT1444" s="17"/>
      <c r="AU1444" s="17"/>
      <c r="AV1444" s="17"/>
      <c r="AW1444" s="17"/>
      <c r="AX1444" s="17"/>
    </row>
    <row r="1445" spans="2:50" x14ac:dyDescent="0.35">
      <c r="B1445" s="24" t="s">
        <v>76</v>
      </c>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c r="AR1445" s="17"/>
      <c r="AS1445" s="17"/>
      <c r="AT1445" s="17"/>
      <c r="AU1445" s="17"/>
      <c r="AV1445" s="17"/>
      <c r="AW1445" s="17"/>
      <c r="AX1445" s="17"/>
    </row>
    <row r="1446" spans="2:50" x14ac:dyDescent="0.35">
      <c r="B1446" t="s">
        <v>428</v>
      </c>
      <c r="C1446" s="17">
        <v>3.0679394333783201E-2</v>
      </c>
      <c r="D1446" s="17">
        <v>2.8881456995984999E-2</v>
      </c>
      <c r="E1446" s="17">
        <v>3.2476644877398902E-2</v>
      </c>
      <c r="F1446" s="17"/>
      <c r="G1446" s="17">
        <v>5.5539440433328098E-2</v>
      </c>
      <c r="H1446" s="17">
        <v>7.3393298745136004E-2</v>
      </c>
      <c r="I1446" s="17">
        <v>4.4897921929410001E-2</v>
      </c>
      <c r="J1446" s="17">
        <v>8.3140191605864892E-3</v>
      </c>
      <c r="K1446" s="17">
        <v>1.6499741872555901E-2</v>
      </c>
      <c r="L1446" s="17">
        <v>4.27676778029703E-3</v>
      </c>
      <c r="M1446" s="17"/>
      <c r="N1446" s="17">
        <v>2.33218732037947E-2</v>
      </c>
      <c r="O1446" s="17">
        <v>2.14196076871308E-2</v>
      </c>
      <c r="P1446" s="17">
        <v>3.3206204172719599E-2</v>
      </c>
      <c r="Q1446" s="17">
        <v>4.6331401276638803E-2</v>
      </c>
      <c r="R1446" s="17"/>
      <c r="S1446" s="17">
        <v>7.0302270594376798E-2</v>
      </c>
      <c r="T1446" s="17">
        <v>0</v>
      </c>
      <c r="U1446" s="17">
        <v>2.9377077627861899E-2</v>
      </c>
      <c r="V1446" s="17">
        <v>3.83786188543166E-2</v>
      </c>
      <c r="W1446" s="17">
        <v>9.2366397296293895E-3</v>
      </c>
      <c r="X1446" s="17">
        <v>4.75533454740108E-2</v>
      </c>
      <c r="Y1446" s="17">
        <v>0</v>
      </c>
      <c r="Z1446" s="17">
        <v>1.3567954191557E-2</v>
      </c>
      <c r="AA1446" s="17">
        <v>4.5979164380963701E-2</v>
      </c>
      <c r="AB1446" s="17" t="s">
        <v>74</v>
      </c>
      <c r="AC1446" s="17" t="s">
        <v>74</v>
      </c>
      <c r="AD1446" s="17" t="s">
        <v>74</v>
      </c>
      <c r="AE1446" s="17"/>
      <c r="AF1446" s="17">
        <v>1.8760267048244499E-2</v>
      </c>
      <c r="AG1446" s="17">
        <v>4.5014740501068601E-2</v>
      </c>
      <c r="AH1446" s="17">
        <v>3.8354446685591098E-2</v>
      </c>
      <c r="AI1446" s="17"/>
      <c r="AJ1446" s="17">
        <v>1.8497502249084499E-2</v>
      </c>
      <c r="AK1446" s="17">
        <v>5.6149281068120199E-2</v>
      </c>
      <c r="AL1446" s="17">
        <v>2.7050398484340401E-2</v>
      </c>
      <c r="AM1446" s="17">
        <v>0</v>
      </c>
      <c r="AN1446" s="17">
        <v>3.8712108908437202E-2</v>
      </c>
      <c r="AO1446" s="17"/>
      <c r="AP1446" s="17">
        <v>2.4755243705186399E-2</v>
      </c>
      <c r="AQ1446" s="17">
        <v>4.7566444470413603E-2</v>
      </c>
      <c r="AR1446" s="17">
        <v>5.5342865255194301E-2</v>
      </c>
      <c r="AS1446" s="17"/>
      <c r="AT1446" s="17">
        <v>3.5613364371986499E-2</v>
      </c>
      <c r="AU1446" s="17">
        <v>2.0502172644754901E-2</v>
      </c>
      <c r="AV1446" s="17"/>
      <c r="AW1446" s="17">
        <v>4.3270582901510701E-2</v>
      </c>
      <c r="AX1446" s="17">
        <v>2.6687284119024799E-2</v>
      </c>
    </row>
    <row r="1447" spans="2:50" x14ac:dyDescent="0.35">
      <c r="B1447" t="s">
        <v>564</v>
      </c>
      <c r="C1447" s="17">
        <v>0.110283114002765</v>
      </c>
      <c r="D1447" s="17">
        <v>0.126490437205834</v>
      </c>
      <c r="E1447" s="17">
        <v>9.5565633504373096E-2</v>
      </c>
      <c r="F1447" s="17"/>
      <c r="G1447" s="17">
        <v>0.112618872566701</v>
      </c>
      <c r="H1447" s="17">
        <v>0.189833863314844</v>
      </c>
      <c r="I1447" s="17">
        <v>0.158351970183464</v>
      </c>
      <c r="J1447" s="17">
        <v>5.6912053977714698E-2</v>
      </c>
      <c r="K1447" s="17">
        <v>0.100820829139302</v>
      </c>
      <c r="L1447" s="17">
        <v>6.2516833544230002E-2</v>
      </c>
      <c r="M1447" s="17"/>
      <c r="N1447" s="17">
        <v>0.124690458250037</v>
      </c>
      <c r="O1447" s="17">
        <v>9.6963867217379707E-2</v>
      </c>
      <c r="P1447" s="17">
        <v>0.13003882750503401</v>
      </c>
      <c r="Q1447" s="17">
        <v>9.2571882963010499E-2</v>
      </c>
      <c r="R1447" s="17"/>
      <c r="S1447" s="17">
        <v>0.11338752503082999</v>
      </c>
      <c r="T1447" s="17">
        <v>0.13175651908070601</v>
      </c>
      <c r="U1447" s="17">
        <v>7.0732825864420201E-2</v>
      </c>
      <c r="V1447" s="17">
        <v>8.6010251395049406E-2</v>
      </c>
      <c r="W1447" s="17">
        <v>0.114249229838498</v>
      </c>
      <c r="X1447" s="17">
        <v>0.178102303941226</v>
      </c>
      <c r="Y1447" s="17">
        <v>8.6435296272431905E-2</v>
      </c>
      <c r="Z1447" s="17">
        <v>0.175367050889702</v>
      </c>
      <c r="AA1447" s="17">
        <v>6.7539741916132795E-2</v>
      </c>
      <c r="AB1447" s="17" t="s">
        <v>74</v>
      </c>
      <c r="AC1447" s="17" t="s">
        <v>74</v>
      </c>
      <c r="AD1447" s="17" t="s">
        <v>74</v>
      </c>
      <c r="AE1447" s="17"/>
      <c r="AF1447" s="17">
        <v>0.117136973243804</v>
      </c>
      <c r="AG1447" s="17">
        <v>9.3670480642976894E-2</v>
      </c>
      <c r="AH1447" s="17">
        <v>0.14456974221107499</v>
      </c>
      <c r="AI1447" s="17"/>
      <c r="AJ1447" s="17">
        <v>0.11561611323375</v>
      </c>
      <c r="AK1447" s="17">
        <v>0.108434022578023</v>
      </c>
      <c r="AL1447" s="17">
        <v>5.8075236276494697E-2</v>
      </c>
      <c r="AM1447" s="17">
        <v>0</v>
      </c>
      <c r="AN1447" s="17">
        <v>0.14051503395346501</v>
      </c>
      <c r="AO1447" s="17"/>
      <c r="AP1447" s="17">
        <v>0.15467639279022299</v>
      </c>
      <c r="AQ1447" s="17">
        <v>0.133948971605275</v>
      </c>
      <c r="AR1447" s="17">
        <v>3.5073438279570199E-2</v>
      </c>
      <c r="AS1447" s="17"/>
      <c r="AT1447" s="17">
        <v>0.118684334619844</v>
      </c>
      <c r="AU1447" s="17">
        <v>9.3248702997715399E-2</v>
      </c>
      <c r="AV1447" s="17"/>
      <c r="AW1447" s="17">
        <v>0.125961323926125</v>
      </c>
      <c r="AX1447" s="17">
        <v>0.105312245553968</v>
      </c>
    </row>
    <row r="1448" spans="2:50" x14ac:dyDescent="0.35">
      <c r="B1448" t="s">
        <v>565</v>
      </c>
      <c r="C1448" s="17">
        <v>0.25403064775872403</v>
      </c>
      <c r="D1448" s="17">
        <v>0.28675426208975202</v>
      </c>
      <c r="E1448" s="17">
        <v>0.22443540378185101</v>
      </c>
      <c r="F1448" s="17"/>
      <c r="G1448" s="17">
        <v>0.20426729596835799</v>
      </c>
      <c r="H1448" s="17">
        <v>0.25485426616746598</v>
      </c>
      <c r="I1448" s="17">
        <v>0.25590556032470901</v>
      </c>
      <c r="J1448" s="17">
        <v>0.26481954993356199</v>
      </c>
      <c r="K1448" s="17">
        <v>0.26692902009529901</v>
      </c>
      <c r="L1448" s="17">
        <v>0.25787463222727902</v>
      </c>
      <c r="M1448" s="17"/>
      <c r="N1448" s="17">
        <v>0.21264969736360301</v>
      </c>
      <c r="O1448" s="17">
        <v>0.25614098997616402</v>
      </c>
      <c r="P1448" s="17">
        <v>0.26564426606654001</v>
      </c>
      <c r="Q1448" s="17">
        <v>0.28918509432846501</v>
      </c>
      <c r="R1448" s="17"/>
      <c r="S1448" s="17">
        <v>0.245835116219213</v>
      </c>
      <c r="T1448" s="17">
        <v>0.242227500530631</v>
      </c>
      <c r="U1448" s="17">
        <v>0.28892527280425301</v>
      </c>
      <c r="V1448" s="17">
        <v>0.302516790022266</v>
      </c>
      <c r="W1448" s="17">
        <v>0.28278236256457301</v>
      </c>
      <c r="X1448" s="17">
        <v>0.21846056796390201</v>
      </c>
      <c r="Y1448" s="17">
        <v>0.219230169684825</v>
      </c>
      <c r="Z1448" s="17">
        <v>0.23791835797962199</v>
      </c>
      <c r="AA1448" s="17">
        <v>0.252144303355892</v>
      </c>
      <c r="AB1448" s="17" t="s">
        <v>74</v>
      </c>
      <c r="AC1448" s="17" t="s">
        <v>74</v>
      </c>
      <c r="AD1448" s="17" t="s">
        <v>74</v>
      </c>
      <c r="AE1448" s="17"/>
      <c r="AF1448" s="17">
        <v>0.30611146981267301</v>
      </c>
      <c r="AG1448" s="17">
        <v>0.194401378365924</v>
      </c>
      <c r="AH1448" s="17">
        <v>0.29536406603451798</v>
      </c>
      <c r="AI1448" s="17"/>
      <c r="AJ1448" s="17">
        <v>0.28714808803831998</v>
      </c>
      <c r="AK1448" s="17">
        <v>0.16673738834489199</v>
      </c>
      <c r="AL1448" s="17">
        <v>0.23537221846591699</v>
      </c>
      <c r="AM1448" s="17">
        <v>0.40379267209549402</v>
      </c>
      <c r="AN1448" s="17">
        <v>0.30237260752391099</v>
      </c>
      <c r="AO1448" s="17"/>
      <c r="AP1448" s="17">
        <v>0.27607119030893201</v>
      </c>
      <c r="AQ1448" s="17">
        <v>0.17979356463211901</v>
      </c>
      <c r="AR1448" s="17">
        <v>0.30358402104499299</v>
      </c>
      <c r="AS1448" s="17"/>
      <c r="AT1448" s="17">
        <v>0.24267741446625499</v>
      </c>
      <c r="AU1448" s="17">
        <v>0.276687264199518</v>
      </c>
      <c r="AV1448" s="17"/>
      <c r="AW1448" s="17">
        <v>0.23984877597531501</v>
      </c>
      <c r="AX1448" s="17">
        <v>0.25852709342041902</v>
      </c>
    </row>
    <row r="1449" spans="2:50" x14ac:dyDescent="0.35">
      <c r="B1449" t="s">
        <v>566</v>
      </c>
      <c r="C1449" s="17">
        <v>0.39353329994997899</v>
      </c>
      <c r="D1449" s="17">
        <v>0.35799603933559399</v>
      </c>
      <c r="E1449" s="17">
        <v>0.42591916670576302</v>
      </c>
      <c r="F1449" s="17"/>
      <c r="G1449" s="17">
        <v>0.32678036940274302</v>
      </c>
      <c r="H1449" s="17">
        <v>0.314332290908655</v>
      </c>
      <c r="I1449" s="17">
        <v>0.33852531580538903</v>
      </c>
      <c r="J1449" s="17">
        <v>0.457530737306103</v>
      </c>
      <c r="K1449" s="17">
        <v>0.40981199342500801</v>
      </c>
      <c r="L1449" s="17">
        <v>0.46252028832769498</v>
      </c>
      <c r="M1449" s="17"/>
      <c r="N1449" s="17">
        <v>0.41876293358044198</v>
      </c>
      <c r="O1449" s="17">
        <v>0.40991805847608898</v>
      </c>
      <c r="P1449" s="17">
        <v>0.38882539915807501</v>
      </c>
      <c r="Q1449" s="17">
        <v>0.35393628652072001</v>
      </c>
      <c r="R1449" s="17"/>
      <c r="S1449" s="17">
        <v>0.386776857126856</v>
      </c>
      <c r="T1449" s="17">
        <v>0.39976038518469298</v>
      </c>
      <c r="U1449" s="17">
        <v>0.33189973653731603</v>
      </c>
      <c r="V1449" s="17">
        <v>0.35176643863132001</v>
      </c>
      <c r="W1449" s="17">
        <v>0.43207289856813502</v>
      </c>
      <c r="X1449" s="17">
        <v>0.44783192294997098</v>
      </c>
      <c r="Y1449" s="17">
        <v>0.40965578946036801</v>
      </c>
      <c r="Z1449" s="17">
        <v>0.33071275360098901</v>
      </c>
      <c r="AA1449" s="17">
        <v>0.41956023226892603</v>
      </c>
      <c r="AB1449" s="17" t="s">
        <v>74</v>
      </c>
      <c r="AC1449" s="17" t="s">
        <v>74</v>
      </c>
      <c r="AD1449" s="17" t="s">
        <v>74</v>
      </c>
      <c r="AE1449" s="17"/>
      <c r="AF1449" s="17">
        <v>0.35492468335306299</v>
      </c>
      <c r="AG1449" s="17">
        <v>0.45510676267417099</v>
      </c>
      <c r="AH1449" s="17">
        <v>0.35744812637268902</v>
      </c>
      <c r="AI1449" s="17"/>
      <c r="AJ1449" s="17">
        <v>0.38283386021148103</v>
      </c>
      <c r="AK1449" s="17">
        <v>0.42175924232583301</v>
      </c>
      <c r="AL1449" s="17">
        <v>0.50364849138080003</v>
      </c>
      <c r="AM1449" s="17">
        <v>0.15448249192027799</v>
      </c>
      <c r="AN1449" s="17">
        <v>0.35152818903341798</v>
      </c>
      <c r="AO1449" s="17"/>
      <c r="AP1449" s="17">
        <v>0.36735459441725898</v>
      </c>
      <c r="AQ1449" s="17">
        <v>0.41056603540454101</v>
      </c>
      <c r="AR1449" s="17">
        <v>0.494052900066413</v>
      </c>
      <c r="AS1449" s="17"/>
      <c r="AT1449" s="17">
        <v>0.41493730636359899</v>
      </c>
      <c r="AU1449" s="17">
        <v>0.34803877589343701</v>
      </c>
      <c r="AV1449" s="17"/>
      <c r="AW1449" s="17">
        <v>0.406354158789272</v>
      </c>
      <c r="AX1449" s="17">
        <v>0.38946837142801999</v>
      </c>
    </row>
    <row r="1450" spans="2:50" x14ac:dyDescent="0.35">
      <c r="B1450" t="s">
        <v>424</v>
      </c>
      <c r="C1450" s="17">
        <v>0.13048696022551201</v>
      </c>
      <c r="D1450" s="17">
        <v>0.121188782488479</v>
      </c>
      <c r="E1450" s="17">
        <v>0.13815963688868399</v>
      </c>
      <c r="F1450" s="17"/>
      <c r="G1450" s="17">
        <v>0.226751681090304</v>
      </c>
      <c r="H1450" s="17">
        <v>0.12937910195916699</v>
      </c>
      <c r="I1450" s="17">
        <v>0.128162891314305</v>
      </c>
      <c r="J1450" s="17">
        <v>0.13485444772299501</v>
      </c>
      <c r="K1450" s="17">
        <v>9.5724059427677893E-2</v>
      </c>
      <c r="L1450" s="17">
        <v>0.110355891594777</v>
      </c>
      <c r="M1450" s="17"/>
      <c r="N1450" s="17">
        <v>0.116956827945516</v>
      </c>
      <c r="O1450" s="17">
        <v>0.137975118662024</v>
      </c>
      <c r="P1450" s="17">
        <v>0.12576483809911099</v>
      </c>
      <c r="Q1450" s="17">
        <v>0.139032858823781</v>
      </c>
      <c r="R1450" s="17"/>
      <c r="S1450" s="17">
        <v>0.101544355605065</v>
      </c>
      <c r="T1450" s="17">
        <v>0.145167876732786</v>
      </c>
      <c r="U1450" s="17">
        <v>0.16134367650123399</v>
      </c>
      <c r="V1450" s="17">
        <v>0.10995801179362499</v>
      </c>
      <c r="W1450" s="17">
        <v>0.117080944335819</v>
      </c>
      <c r="X1450" s="17">
        <v>5.3265860941297399E-2</v>
      </c>
      <c r="Y1450" s="17">
        <v>0.21900573738329601</v>
      </c>
      <c r="Z1450" s="17">
        <v>0.141697848653911</v>
      </c>
      <c r="AA1450" s="17">
        <v>0.140409078780071</v>
      </c>
      <c r="AB1450" s="17" t="s">
        <v>74</v>
      </c>
      <c r="AC1450" s="17" t="s">
        <v>74</v>
      </c>
      <c r="AD1450" s="17" t="s">
        <v>74</v>
      </c>
      <c r="AE1450" s="17"/>
      <c r="AF1450" s="17">
        <v>0.11723430947151101</v>
      </c>
      <c r="AG1450" s="17">
        <v>0.136483547040993</v>
      </c>
      <c r="AH1450" s="17">
        <v>0.10225661269419099</v>
      </c>
      <c r="AI1450" s="17"/>
      <c r="AJ1450" s="17">
        <v>0.12203512758476499</v>
      </c>
      <c r="AK1450" s="17">
        <v>0.17291047783840099</v>
      </c>
      <c r="AL1450" s="17">
        <v>9.2535648225274603E-2</v>
      </c>
      <c r="AM1450" s="17">
        <v>0.230251716243074</v>
      </c>
      <c r="AN1450" s="17">
        <v>0.10124806441699701</v>
      </c>
      <c r="AO1450" s="17"/>
      <c r="AP1450" s="17">
        <v>0.10373606321533101</v>
      </c>
      <c r="AQ1450" s="17">
        <v>0.153624883099028</v>
      </c>
      <c r="AR1450" s="17">
        <v>7.7190784487322098E-2</v>
      </c>
      <c r="AS1450" s="17"/>
      <c r="AT1450" s="17">
        <v>0.114761896051918</v>
      </c>
      <c r="AU1450" s="17">
        <v>0.16408155451871001</v>
      </c>
      <c r="AV1450" s="17"/>
      <c r="AW1450" s="17">
        <v>0.10632392116789501</v>
      </c>
      <c r="AX1450" s="17">
        <v>0.138147993536438</v>
      </c>
    </row>
    <row r="1451" spans="2:50" x14ac:dyDescent="0.35">
      <c r="B1451" t="s">
        <v>70</v>
      </c>
      <c r="C1451" s="17">
        <v>8.0986583729237005E-2</v>
      </c>
      <c r="D1451" s="17">
        <v>7.8689021884355698E-2</v>
      </c>
      <c r="E1451" s="17">
        <v>8.3443514241930805E-2</v>
      </c>
      <c r="F1451" s="17"/>
      <c r="G1451" s="17">
        <v>7.4042340538565607E-2</v>
      </c>
      <c r="H1451" s="17">
        <v>3.8207178904731902E-2</v>
      </c>
      <c r="I1451" s="17">
        <v>7.4156340442723206E-2</v>
      </c>
      <c r="J1451" s="17">
        <v>7.7569191899038895E-2</v>
      </c>
      <c r="K1451" s="17">
        <v>0.110214356040158</v>
      </c>
      <c r="L1451" s="17">
        <v>0.10245558652572199</v>
      </c>
      <c r="M1451" s="17"/>
      <c r="N1451" s="17">
        <v>0.10361820965660699</v>
      </c>
      <c r="O1451" s="17">
        <v>7.7582357981212297E-2</v>
      </c>
      <c r="P1451" s="17">
        <v>5.6520464998520203E-2</v>
      </c>
      <c r="Q1451" s="17">
        <v>7.8942476087385E-2</v>
      </c>
      <c r="R1451" s="17"/>
      <c r="S1451" s="17">
        <v>8.2153875423659803E-2</v>
      </c>
      <c r="T1451" s="17">
        <v>8.1087718471183595E-2</v>
      </c>
      <c r="U1451" s="17">
        <v>0.117721410664915</v>
      </c>
      <c r="V1451" s="17">
        <v>0.11136988930342299</v>
      </c>
      <c r="W1451" s="17">
        <v>4.45779249633452E-2</v>
      </c>
      <c r="X1451" s="17">
        <v>5.4785998729593201E-2</v>
      </c>
      <c r="Y1451" s="17">
        <v>6.5673007199078995E-2</v>
      </c>
      <c r="Z1451" s="17">
        <v>0.100736034684218</v>
      </c>
      <c r="AA1451" s="17">
        <v>7.4367479298014905E-2</v>
      </c>
      <c r="AB1451" s="17" t="s">
        <v>74</v>
      </c>
      <c r="AC1451" s="17" t="s">
        <v>74</v>
      </c>
      <c r="AD1451" s="17" t="s">
        <v>74</v>
      </c>
      <c r="AE1451" s="17"/>
      <c r="AF1451" s="17">
        <v>8.5832297070704097E-2</v>
      </c>
      <c r="AG1451" s="17">
        <v>7.5323090774867499E-2</v>
      </c>
      <c r="AH1451" s="17">
        <v>6.2007006001936198E-2</v>
      </c>
      <c r="AI1451" s="17"/>
      <c r="AJ1451" s="17">
        <v>7.3869308682600804E-2</v>
      </c>
      <c r="AK1451" s="17">
        <v>7.4009587844731106E-2</v>
      </c>
      <c r="AL1451" s="17">
        <v>8.3318007167173899E-2</v>
      </c>
      <c r="AM1451" s="17">
        <v>0.21147311974115299</v>
      </c>
      <c r="AN1451" s="17">
        <v>6.5623996163772305E-2</v>
      </c>
      <c r="AO1451" s="17"/>
      <c r="AP1451" s="17">
        <v>7.3406515563068694E-2</v>
      </c>
      <c r="AQ1451" s="17">
        <v>7.4500100788623194E-2</v>
      </c>
      <c r="AR1451" s="17">
        <v>3.4755990866507498E-2</v>
      </c>
      <c r="AS1451" s="17"/>
      <c r="AT1451" s="17">
        <v>7.33256841263972E-2</v>
      </c>
      <c r="AU1451" s="17">
        <v>9.7441529745864799E-2</v>
      </c>
      <c r="AV1451" s="17"/>
      <c r="AW1451" s="17">
        <v>7.82412372398818E-2</v>
      </c>
      <c r="AX1451" s="17">
        <v>8.1857011942130006E-2</v>
      </c>
    </row>
    <row r="1452" spans="2:50" x14ac:dyDescent="0.35">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c r="AF1452" s="17"/>
      <c r="AG1452" s="17"/>
      <c r="AH1452" s="17"/>
      <c r="AI1452" s="17"/>
      <c r="AJ1452" s="17"/>
      <c r="AK1452" s="17"/>
      <c r="AL1452" s="17"/>
      <c r="AM1452" s="17"/>
      <c r="AN1452" s="17"/>
      <c r="AO1452" s="17"/>
      <c r="AP1452" s="17"/>
      <c r="AQ1452" s="17"/>
      <c r="AR1452" s="17"/>
      <c r="AS1452" s="17"/>
      <c r="AT1452" s="17"/>
      <c r="AU1452" s="17"/>
      <c r="AV1452" s="17"/>
      <c r="AW1452" s="17"/>
      <c r="AX1452" s="17"/>
    </row>
    <row r="1453" spans="2:50" x14ac:dyDescent="0.35">
      <c r="B1453" s="6" t="s">
        <v>569</v>
      </c>
      <c r="C1453" s="17"/>
      <c r="D1453" s="17"/>
      <c r="E1453" s="17"/>
      <c r="F1453" s="17"/>
      <c r="G1453" s="17"/>
      <c r="H1453" s="17"/>
      <c r="I1453" s="17"/>
      <c r="J1453" s="17"/>
      <c r="K1453" s="17"/>
      <c r="L1453" s="17"/>
      <c r="M1453" s="17"/>
      <c r="N1453" s="17"/>
      <c r="O1453" s="17"/>
      <c r="P1453" s="17"/>
      <c r="Q1453" s="17"/>
      <c r="R1453" s="17"/>
      <c r="S1453" s="17"/>
      <c r="T1453" s="17"/>
      <c r="U1453" s="17"/>
      <c r="V1453" s="17"/>
      <c r="W1453" s="17"/>
      <c r="X1453" s="17"/>
      <c r="Y1453" s="17"/>
      <c r="Z1453" s="17"/>
      <c r="AA1453" s="17"/>
      <c r="AB1453" s="17"/>
      <c r="AC1453" s="17"/>
      <c r="AD1453" s="17"/>
      <c r="AE1453" s="17"/>
      <c r="AF1453" s="17"/>
      <c r="AG1453" s="17"/>
      <c r="AH1453" s="17"/>
      <c r="AI1453" s="17"/>
      <c r="AJ1453" s="17"/>
      <c r="AK1453" s="17"/>
      <c r="AL1453" s="17"/>
      <c r="AM1453" s="17"/>
      <c r="AN1453" s="17"/>
      <c r="AO1453" s="17"/>
      <c r="AP1453" s="17"/>
      <c r="AQ1453" s="17"/>
      <c r="AR1453" s="17"/>
      <c r="AS1453" s="17"/>
      <c r="AT1453" s="17"/>
      <c r="AU1453" s="17"/>
      <c r="AV1453" s="17"/>
      <c r="AW1453" s="17"/>
      <c r="AX1453" s="17"/>
    </row>
    <row r="1454" spans="2:50" x14ac:dyDescent="0.35">
      <c r="B1454" s="24" t="s">
        <v>76</v>
      </c>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c r="AB1454" s="17"/>
      <c r="AC1454" s="17"/>
      <c r="AD1454" s="17"/>
      <c r="AE1454" s="17"/>
      <c r="AF1454" s="17"/>
      <c r="AG1454" s="17"/>
      <c r="AH1454" s="17"/>
      <c r="AI1454" s="17"/>
      <c r="AJ1454" s="17"/>
      <c r="AK1454" s="17"/>
      <c r="AL1454" s="17"/>
      <c r="AM1454" s="17"/>
      <c r="AN1454" s="17"/>
      <c r="AO1454" s="17"/>
      <c r="AP1454" s="17"/>
      <c r="AQ1454" s="17"/>
      <c r="AR1454" s="17"/>
      <c r="AS1454" s="17"/>
      <c r="AT1454" s="17"/>
      <c r="AU1454" s="17"/>
      <c r="AV1454" s="17"/>
      <c r="AW1454" s="17"/>
      <c r="AX1454" s="17"/>
    </row>
    <row r="1455" spans="2:50" x14ac:dyDescent="0.35">
      <c r="B1455" t="s">
        <v>428</v>
      </c>
      <c r="C1455" s="17">
        <v>2.68141701978423E-2</v>
      </c>
      <c r="D1455" s="17">
        <v>2.74355474852504E-2</v>
      </c>
      <c r="E1455" s="17">
        <v>2.6336536868041199E-2</v>
      </c>
      <c r="F1455" s="17"/>
      <c r="G1455" s="17">
        <v>4.5222294732859498E-2</v>
      </c>
      <c r="H1455" s="17">
        <v>5.7043451998245898E-2</v>
      </c>
      <c r="I1455" s="17">
        <v>3.2010996291524901E-2</v>
      </c>
      <c r="J1455" s="17">
        <v>8.0115533127432092E-3</v>
      </c>
      <c r="K1455" s="17">
        <v>1.4025634758649499E-2</v>
      </c>
      <c r="L1455" s="17">
        <v>1.5197060212227E-2</v>
      </c>
      <c r="M1455" s="17"/>
      <c r="N1455" s="17">
        <v>2.1688728206793399E-2</v>
      </c>
      <c r="O1455" s="17">
        <v>2.23713088761693E-2</v>
      </c>
      <c r="P1455" s="17">
        <v>1.75880451898703E-2</v>
      </c>
      <c r="Q1455" s="17">
        <v>4.5337970681518097E-2</v>
      </c>
      <c r="R1455" s="17"/>
      <c r="S1455" s="17">
        <v>2.8619925192398199E-2</v>
      </c>
      <c r="T1455" s="17">
        <v>3.7428701913837202E-3</v>
      </c>
      <c r="U1455" s="17">
        <v>2.0576940613157801E-2</v>
      </c>
      <c r="V1455" s="17">
        <v>2.8808083323809498E-2</v>
      </c>
      <c r="W1455" s="17">
        <v>5.3505946780129099E-2</v>
      </c>
      <c r="X1455" s="17">
        <v>4.75533454740108E-2</v>
      </c>
      <c r="Y1455" s="17">
        <v>9.3465787289510396E-3</v>
      </c>
      <c r="Z1455" s="17">
        <v>0</v>
      </c>
      <c r="AA1455" s="17">
        <v>4.5460776527338202E-2</v>
      </c>
      <c r="AB1455" s="17" t="s">
        <v>74</v>
      </c>
      <c r="AC1455" s="17" t="s">
        <v>74</v>
      </c>
      <c r="AD1455" s="17" t="s">
        <v>74</v>
      </c>
      <c r="AE1455" s="17"/>
      <c r="AF1455" s="17">
        <v>1.6896209076068799E-2</v>
      </c>
      <c r="AG1455" s="17">
        <v>3.8574690788595697E-2</v>
      </c>
      <c r="AH1455" s="17">
        <v>3.3348256566990003E-2</v>
      </c>
      <c r="AI1455" s="17"/>
      <c r="AJ1455" s="17">
        <v>2.1825226265251602E-2</v>
      </c>
      <c r="AK1455" s="17">
        <v>4.1838276301177202E-2</v>
      </c>
      <c r="AL1455" s="17">
        <v>2.7050398484340401E-2</v>
      </c>
      <c r="AM1455" s="17">
        <v>0</v>
      </c>
      <c r="AN1455" s="17">
        <v>2.2292888600717198E-2</v>
      </c>
      <c r="AO1455" s="17"/>
      <c r="AP1455" s="17">
        <v>2.29858392703466E-2</v>
      </c>
      <c r="AQ1455" s="17">
        <v>4.0959898677923802E-2</v>
      </c>
      <c r="AR1455" s="17">
        <v>2.6838098963704499E-2</v>
      </c>
      <c r="AS1455" s="17"/>
      <c r="AT1455" s="17">
        <v>3.0979151268132599E-2</v>
      </c>
      <c r="AU1455" s="17">
        <v>1.82277815303999E-2</v>
      </c>
      <c r="AV1455" s="17"/>
      <c r="AW1455" s="17">
        <v>2.7673284885429101E-2</v>
      </c>
      <c r="AX1455" s="17">
        <v>2.65417828452492E-2</v>
      </c>
    </row>
    <row r="1456" spans="2:50" x14ac:dyDescent="0.35">
      <c r="B1456" t="s">
        <v>564</v>
      </c>
      <c r="C1456" s="17">
        <v>8.94383000004524E-2</v>
      </c>
      <c r="D1456" s="17">
        <v>0.113691164505085</v>
      </c>
      <c r="E1456" s="17">
        <v>6.7124941880197603E-2</v>
      </c>
      <c r="F1456" s="17"/>
      <c r="G1456" s="17">
        <v>9.2353148760215803E-2</v>
      </c>
      <c r="H1456" s="17">
        <v>0.14732730182304099</v>
      </c>
      <c r="I1456" s="17">
        <v>0.135938752786676</v>
      </c>
      <c r="J1456" s="17">
        <v>0.109407678474229</v>
      </c>
      <c r="K1456" s="17">
        <v>5.9005710363695202E-2</v>
      </c>
      <c r="L1456" s="17">
        <v>1.9885962515383399E-2</v>
      </c>
      <c r="M1456" s="17"/>
      <c r="N1456" s="17">
        <v>0.11373417750723901</v>
      </c>
      <c r="O1456" s="17">
        <v>7.0977554107287705E-2</v>
      </c>
      <c r="P1456" s="17">
        <v>0.12524804273857801</v>
      </c>
      <c r="Q1456" s="17">
        <v>5.2090814399867097E-2</v>
      </c>
      <c r="R1456" s="17"/>
      <c r="S1456" s="17">
        <v>0.170265717183017</v>
      </c>
      <c r="T1456" s="17">
        <v>6.9695332548712394E-2</v>
      </c>
      <c r="U1456" s="17">
        <v>6.7420325192283803E-2</v>
      </c>
      <c r="V1456" s="17">
        <v>6.1611919478948299E-2</v>
      </c>
      <c r="W1456" s="17">
        <v>4.2224005106010203E-2</v>
      </c>
      <c r="X1456" s="17">
        <v>0.10929748117804999</v>
      </c>
      <c r="Y1456" s="17">
        <v>0.105627640667401</v>
      </c>
      <c r="Z1456" s="17">
        <v>0.13192000202106899</v>
      </c>
      <c r="AA1456" s="17">
        <v>4.4767390358745003E-2</v>
      </c>
      <c r="AB1456" s="17" t="s">
        <v>74</v>
      </c>
      <c r="AC1456" s="17" t="s">
        <v>74</v>
      </c>
      <c r="AD1456" s="17" t="s">
        <v>74</v>
      </c>
      <c r="AE1456" s="17"/>
      <c r="AF1456" s="17">
        <v>0.10854504248633901</v>
      </c>
      <c r="AG1456" s="17">
        <v>8.1711412270011399E-2</v>
      </c>
      <c r="AH1456" s="17">
        <v>7.1714888136087201E-2</v>
      </c>
      <c r="AI1456" s="17"/>
      <c r="AJ1456" s="17">
        <v>9.64940233958657E-2</v>
      </c>
      <c r="AK1456" s="17">
        <v>0.105824977232337</v>
      </c>
      <c r="AL1456" s="17">
        <v>7.4457192212986495E-2</v>
      </c>
      <c r="AM1456" s="17">
        <v>0</v>
      </c>
      <c r="AN1456" s="17">
        <v>5.2556990626611698E-2</v>
      </c>
      <c r="AO1456" s="17"/>
      <c r="AP1456" s="17">
        <v>0.11816783168105301</v>
      </c>
      <c r="AQ1456" s="17">
        <v>0.112430119013069</v>
      </c>
      <c r="AR1456" s="17">
        <v>6.2724380066217403E-2</v>
      </c>
      <c r="AS1456" s="17"/>
      <c r="AT1456" s="17">
        <v>9.2982361163247595E-2</v>
      </c>
      <c r="AU1456" s="17">
        <v>8.0060747113442896E-2</v>
      </c>
      <c r="AV1456" s="17"/>
      <c r="AW1456" s="17">
        <v>0.130249107021042</v>
      </c>
      <c r="AX1456" s="17">
        <v>7.6498994175344101E-2</v>
      </c>
    </row>
    <row r="1457" spans="2:50" x14ac:dyDescent="0.35">
      <c r="B1457" t="s">
        <v>565</v>
      </c>
      <c r="C1457" s="17">
        <v>0.19339296901841899</v>
      </c>
      <c r="D1457" s="17">
        <v>0.19608907633518199</v>
      </c>
      <c r="E1457" s="17">
        <v>0.191616060444427</v>
      </c>
      <c r="F1457" s="17"/>
      <c r="G1457" s="17">
        <v>0.23202821788642</v>
      </c>
      <c r="H1457" s="17">
        <v>0.25243200323819198</v>
      </c>
      <c r="I1457" s="17">
        <v>0.18303101835931199</v>
      </c>
      <c r="J1457" s="17">
        <v>0.18420053410298701</v>
      </c>
      <c r="K1457" s="17">
        <v>0.19909988384045499</v>
      </c>
      <c r="L1457" s="17">
        <v>0.14315738574491399</v>
      </c>
      <c r="M1457" s="17"/>
      <c r="N1457" s="17">
        <v>0.14227095199971701</v>
      </c>
      <c r="O1457" s="17">
        <v>0.193902798569903</v>
      </c>
      <c r="P1457" s="17">
        <v>0.226189882206174</v>
      </c>
      <c r="Q1457" s="17">
        <v>0.22138131104894401</v>
      </c>
      <c r="R1457" s="17"/>
      <c r="S1457" s="17">
        <v>0.199397753191905</v>
      </c>
      <c r="T1457" s="17">
        <v>0.219785980353458</v>
      </c>
      <c r="U1457" s="17">
        <v>0.17774712266358</v>
      </c>
      <c r="V1457" s="17">
        <v>0.19774097225656201</v>
      </c>
      <c r="W1457" s="17">
        <v>0.185245976741163</v>
      </c>
      <c r="X1457" s="17">
        <v>0.26338139693884599</v>
      </c>
      <c r="Y1457" s="17">
        <v>0.131076560499094</v>
      </c>
      <c r="Z1457" s="17">
        <v>0.16323673553259899</v>
      </c>
      <c r="AA1457" s="17">
        <v>0.168925794467568</v>
      </c>
      <c r="AB1457" s="17" t="s">
        <v>74</v>
      </c>
      <c r="AC1457" s="17" t="s">
        <v>74</v>
      </c>
      <c r="AD1457" s="17" t="s">
        <v>74</v>
      </c>
      <c r="AE1457" s="17"/>
      <c r="AF1457" s="17">
        <v>0.195641588422414</v>
      </c>
      <c r="AG1457" s="17">
        <v>0.12969184791038499</v>
      </c>
      <c r="AH1457" s="17">
        <v>0.34179846657296398</v>
      </c>
      <c r="AI1457" s="17"/>
      <c r="AJ1457" s="17">
        <v>0.17398428730940699</v>
      </c>
      <c r="AK1457" s="17">
        <v>0.139189043042695</v>
      </c>
      <c r="AL1457" s="17">
        <v>0.15979690425870199</v>
      </c>
      <c r="AM1457" s="17">
        <v>0.30191231315275402</v>
      </c>
      <c r="AN1457" s="17">
        <v>0.31607374261122001</v>
      </c>
      <c r="AO1457" s="17"/>
      <c r="AP1457" s="17">
        <v>0.219107913732868</v>
      </c>
      <c r="AQ1457" s="17">
        <v>0.15185356668417499</v>
      </c>
      <c r="AR1457" s="17">
        <v>0.18617905835234799</v>
      </c>
      <c r="AS1457" s="17"/>
      <c r="AT1457" s="17">
        <v>0.20109461464120801</v>
      </c>
      <c r="AU1457" s="17">
        <v>0.17557861609710301</v>
      </c>
      <c r="AV1457" s="17"/>
      <c r="AW1457" s="17">
        <v>0.21145386992009901</v>
      </c>
      <c r="AX1457" s="17">
        <v>0.1876666544144</v>
      </c>
    </row>
    <row r="1458" spans="2:50" x14ac:dyDescent="0.35">
      <c r="B1458" t="s">
        <v>566</v>
      </c>
      <c r="C1458" s="17">
        <v>0.44103451909180402</v>
      </c>
      <c r="D1458" s="17">
        <v>0.43296116762645798</v>
      </c>
      <c r="E1458" s="17">
        <v>0.44794651304636102</v>
      </c>
      <c r="F1458" s="17"/>
      <c r="G1458" s="17">
        <v>0.40865280197584702</v>
      </c>
      <c r="H1458" s="17">
        <v>0.33485993626816402</v>
      </c>
      <c r="I1458" s="17">
        <v>0.45837432341850098</v>
      </c>
      <c r="J1458" s="17">
        <v>0.45546542211838198</v>
      </c>
      <c r="K1458" s="17">
        <v>0.45782799242606698</v>
      </c>
      <c r="L1458" s="17">
        <v>0.49866812073587102</v>
      </c>
      <c r="M1458" s="17"/>
      <c r="N1458" s="17">
        <v>0.45394881563194101</v>
      </c>
      <c r="O1458" s="17">
        <v>0.41673963692486199</v>
      </c>
      <c r="P1458" s="17">
        <v>0.44605276422784301</v>
      </c>
      <c r="Q1458" s="17">
        <v>0.44884968018522398</v>
      </c>
      <c r="R1458" s="17"/>
      <c r="S1458" s="17">
        <v>0.36410125792470199</v>
      </c>
      <c r="T1458" s="17">
        <v>0.45026758141537798</v>
      </c>
      <c r="U1458" s="17">
        <v>0.47401275872822501</v>
      </c>
      <c r="V1458" s="17">
        <v>0.476661561526939</v>
      </c>
      <c r="W1458" s="17">
        <v>0.49896336896400201</v>
      </c>
      <c r="X1458" s="17">
        <v>0.380308176451786</v>
      </c>
      <c r="Y1458" s="17">
        <v>0.46391505966742003</v>
      </c>
      <c r="Z1458" s="17">
        <v>0.39648747349963398</v>
      </c>
      <c r="AA1458" s="17">
        <v>0.47611822066981702</v>
      </c>
      <c r="AB1458" s="17" t="s">
        <v>74</v>
      </c>
      <c r="AC1458" s="17" t="s">
        <v>74</v>
      </c>
      <c r="AD1458" s="17" t="s">
        <v>74</v>
      </c>
      <c r="AE1458" s="17"/>
      <c r="AF1458" s="17">
        <v>0.432137174883793</v>
      </c>
      <c r="AG1458" s="17">
        <v>0.477649060507713</v>
      </c>
      <c r="AH1458" s="17">
        <v>0.35548878683399499</v>
      </c>
      <c r="AI1458" s="17"/>
      <c r="AJ1458" s="17">
        <v>0.47018222166773099</v>
      </c>
      <c r="AK1458" s="17">
        <v>0.45209213967693301</v>
      </c>
      <c r="AL1458" s="17">
        <v>0.38603182828563098</v>
      </c>
      <c r="AM1458" s="17">
        <v>0.40317307217454501</v>
      </c>
      <c r="AN1458" s="17">
        <v>0.37265726471671001</v>
      </c>
      <c r="AO1458" s="17"/>
      <c r="AP1458" s="17">
        <v>0.44593967225872899</v>
      </c>
      <c r="AQ1458" s="17">
        <v>0.420049764640472</v>
      </c>
      <c r="AR1458" s="17">
        <v>0.47007706747999201</v>
      </c>
      <c r="AS1458" s="17"/>
      <c r="AT1458" s="17">
        <v>0.44831823096748502</v>
      </c>
      <c r="AU1458" s="17">
        <v>0.42801945847674799</v>
      </c>
      <c r="AV1458" s="17"/>
      <c r="AW1458" s="17">
        <v>0.44109199849145397</v>
      </c>
      <c r="AX1458" s="17">
        <v>0.44101629491088201</v>
      </c>
    </row>
    <row r="1459" spans="2:50" x14ac:dyDescent="0.35">
      <c r="B1459" t="s">
        <v>424</v>
      </c>
      <c r="C1459" s="17">
        <v>0.192049002655694</v>
      </c>
      <c r="D1459" s="17">
        <v>0.17574199004114199</v>
      </c>
      <c r="E1459" s="17">
        <v>0.20650525678884599</v>
      </c>
      <c r="F1459" s="17"/>
      <c r="G1459" s="17">
        <v>0.188653988980204</v>
      </c>
      <c r="H1459" s="17">
        <v>0.170315400775394</v>
      </c>
      <c r="I1459" s="17">
        <v>0.14285614015065501</v>
      </c>
      <c r="J1459" s="17">
        <v>0.18907145751147</v>
      </c>
      <c r="K1459" s="17">
        <v>0.19823163122381099</v>
      </c>
      <c r="L1459" s="17">
        <v>0.24180563819027201</v>
      </c>
      <c r="M1459" s="17"/>
      <c r="N1459" s="17">
        <v>0.208041662682692</v>
      </c>
      <c r="O1459" s="17">
        <v>0.22955958981410199</v>
      </c>
      <c r="P1459" s="17">
        <v>0.14268148754450199</v>
      </c>
      <c r="Q1459" s="17">
        <v>0.177637708259199</v>
      </c>
      <c r="R1459" s="17"/>
      <c r="S1459" s="17">
        <v>0.179150384771779</v>
      </c>
      <c r="T1459" s="17">
        <v>0.20440657503432499</v>
      </c>
      <c r="U1459" s="17">
        <v>0.19693888229089401</v>
      </c>
      <c r="V1459" s="17">
        <v>0.14931974431304501</v>
      </c>
      <c r="W1459" s="17">
        <v>0.184567271286246</v>
      </c>
      <c r="X1459" s="17">
        <v>0.16324968658085801</v>
      </c>
      <c r="Y1459" s="17">
        <v>0.25707883552059801</v>
      </c>
      <c r="Z1459" s="17">
        <v>0.19246653099125</v>
      </c>
      <c r="AA1459" s="17">
        <v>0.20346447083878799</v>
      </c>
      <c r="AB1459" s="17" t="s">
        <v>74</v>
      </c>
      <c r="AC1459" s="17" t="s">
        <v>74</v>
      </c>
      <c r="AD1459" s="17" t="s">
        <v>74</v>
      </c>
      <c r="AE1459" s="17"/>
      <c r="AF1459" s="17">
        <v>0.17832176065628599</v>
      </c>
      <c r="AG1459" s="17">
        <v>0.22201309387335999</v>
      </c>
      <c r="AH1459" s="17">
        <v>0.14573145221185799</v>
      </c>
      <c r="AI1459" s="17"/>
      <c r="AJ1459" s="17">
        <v>0.181827438606597</v>
      </c>
      <c r="AK1459" s="17">
        <v>0.209579975981603</v>
      </c>
      <c r="AL1459" s="17">
        <v>0.28016108267452899</v>
      </c>
      <c r="AM1459" s="17">
        <v>0.230251716243074</v>
      </c>
      <c r="AN1459" s="17">
        <v>0.174719262773221</v>
      </c>
      <c r="AO1459" s="17"/>
      <c r="AP1459" s="17">
        <v>0.14517315062147099</v>
      </c>
      <c r="AQ1459" s="17">
        <v>0.22411760678268999</v>
      </c>
      <c r="AR1459" s="17">
        <v>0.20684042231755101</v>
      </c>
      <c r="AS1459" s="17"/>
      <c r="AT1459" s="17">
        <v>0.17223210801185301</v>
      </c>
      <c r="AU1459" s="17">
        <v>0.23452541841190599</v>
      </c>
      <c r="AV1459" s="17"/>
      <c r="AW1459" s="17">
        <v>0.14535662695287599</v>
      </c>
      <c r="AX1459" s="17">
        <v>0.20685309434186899</v>
      </c>
    </row>
    <row r="1460" spans="2:50" x14ac:dyDescent="0.35">
      <c r="B1460" t="s">
        <v>70</v>
      </c>
      <c r="C1460" s="17">
        <v>5.7271039035788E-2</v>
      </c>
      <c r="D1460" s="17">
        <v>5.4081054006882498E-2</v>
      </c>
      <c r="E1460" s="17">
        <v>6.0470690972127199E-2</v>
      </c>
      <c r="F1460" s="17"/>
      <c r="G1460" s="17">
        <v>3.3089547664453198E-2</v>
      </c>
      <c r="H1460" s="17">
        <v>3.8021905896963297E-2</v>
      </c>
      <c r="I1460" s="17">
        <v>4.7788768993331801E-2</v>
      </c>
      <c r="J1460" s="17">
        <v>5.3843354480189003E-2</v>
      </c>
      <c r="K1460" s="17">
        <v>7.1809147387322206E-2</v>
      </c>
      <c r="L1460" s="17">
        <v>8.1285832601332403E-2</v>
      </c>
      <c r="M1460" s="17"/>
      <c r="N1460" s="17">
        <v>6.0315663971617299E-2</v>
      </c>
      <c r="O1460" s="17">
        <v>6.6449111707676006E-2</v>
      </c>
      <c r="P1460" s="17">
        <v>4.2239778093032497E-2</v>
      </c>
      <c r="Q1460" s="17">
        <v>5.4702515425247497E-2</v>
      </c>
      <c r="R1460" s="17"/>
      <c r="S1460" s="17">
        <v>5.8464961736199798E-2</v>
      </c>
      <c r="T1460" s="17">
        <v>5.2101660456742298E-2</v>
      </c>
      <c r="U1460" s="17">
        <v>6.3303970511858695E-2</v>
      </c>
      <c r="V1460" s="17">
        <v>8.58577191006962E-2</v>
      </c>
      <c r="W1460" s="17">
        <v>3.5493431122449799E-2</v>
      </c>
      <c r="X1460" s="17">
        <v>3.6209913376448799E-2</v>
      </c>
      <c r="Y1460" s="17">
        <v>3.2955324916535599E-2</v>
      </c>
      <c r="Z1460" s="17">
        <v>0.11588925795544799</v>
      </c>
      <c r="AA1460" s="17">
        <v>6.1263347137744402E-2</v>
      </c>
      <c r="AB1460" s="17" t="s">
        <v>74</v>
      </c>
      <c r="AC1460" s="17" t="s">
        <v>74</v>
      </c>
      <c r="AD1460" s="17" t="s">
        <v>74</v>
      </c>
      <c r="AE1460" s="17"/>
      <c r="AF1460" s="17">
        <v>6.8458224475098597E-2</v>
      </c>
      <c r="AG1460" s="17">
        <v>5.0359894649934997E-2</v>
      </c>
      <c r="AH1460" s="17">
        <v>5.1918149678106401E-2</v>
      </c>
      <c r="AI1460" s="17"/>
      <c r="AJ1460" s="17">
        <v>5.5686802755146897E-2</v>
      </c>
      <c r="AK1460" s="17">
        <v>5.1475587765254703E-2</v>
      </c>
      <c r="AL1460" s="17">
        <v>7.2502594083811697E-2</v>
      </c>
      <c r="AM1460" s="17">
        <v>6.46628984296269E-2</v>
      </c>
      <c r="AN1460" s="17">
        <v>6.1699850671519799E-2</v>
      </c>
      <c r="AO1460" s="17"/>
      <c r="AP1460" s="17">
        <v>4.8625592435532002E-2</v>
      </c>
      <c r="AQ1460" s="17">
        <v>5.0589044201669903E-2</v>
      </c>
      <c r="AR1460" s="17">
        <v>4.7340972820186199E-2</v>
      </c>
      <c r="AS1460" s="17"/>
      <c r="AT1460" s="17">
        <v>5.4393533948074002E-2</v>
      </c>
      <c r="AU1460" s="17">
        <v>6.3587978370399201E-2</v>
      </c>
      <c r="AV1460" s="17"/>
      <c r="AW1460" s="17">
        <v>4.4175112729099401E-2</v>
      </c>
      <c r="AX1460" s="17">
        <v>6.1423179312255202E-2</v>
      </c>
    </row>
    <row r="1461" spans="2:50" x14ac:dyDescent="0.35">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row>
    <row r="1462" spans="2:50" x14ac:dyDescent="0.35">
      <c r="B1462" s="6" t="s">
        <v>570</v>
      </c>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row>
    <row r="1463" spans="2:50" x14ac:dyDescent="0.35">
      <c r="B1463" s="24" t="s">
        <v>76</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row>
    <row r="1464" spans="2:50" x14ac:dyDescent="0.35">
      <c r="B1464" t="s">
        <v>428</v>
      </c>
      <c r="C1464" s="17">
        <v>3.4936837836190698E-2</v>
      </c>
      <c r="D1464" s="17">
        <v>3.3730059967468001E-2</v>
      </c>
      <c r="E1464" s="17">
        <v>3.6198171538357603E-2</v>
      </c>
      <c r="F1464" s="17"/>
      <c r="G1464" s="17">
        <v>3.7499413315821198E-2</v>
      </c>
      <c r="H1464" s="17">
        <v>8.8272468847199206E-2</v>
      </c>
      <c r="I1464" s="17">
        <v>3.7290552719332397E-2</v>
      </c>
      <c r="J1464" s="17">
        <v>9.8231343153555896E-3</v>
      </c>
      <c r="K1464" s="17">
        <v>1.30893962433978E-2</v>
      </c>
      <c r="L1464" s="17">
        <v>2.6362830200228698E-2</v>
      </c>
      <c r="M1464" s="17"/>
      <c r="N1464" s="17">
        <v>3.0995513415415201E-2</v>
      </c>
      <c r="O1464" s="17">
        <v>1.6701245844626199E-2</v>
      </c>
      <c r="P1464" s="17">
        <v>4.8841430410431499E-2</v>
      </c>
      <c r="Q1464" s="17">
        <v>4.6283996496626498E-2</v>
      </c>
      <c r="R1464" s="17"/>
      <c r="S1464" s="17">
        <v>3.1136687148890899E-2</v>
      </c>
      <c r="T1464" s="17">
        <v>2.0753806735322601E-2</v>
      </c>
      <c r="U1464" s="17">
        <v>2.8957670183889402E-2</v>
      </c>
      <c r="V1464" s="17">
        <v>1.89055089256433E-2</v>
      </c>
      <c r="W1464" s="17">
        <v>3.9049496055791201E-2</v>
      </c>
      <c r="X1464" s="17">
        <v>6.6183051865915804E-2</v>
      </c>
      <c r="Y1464" s="17">
        <v>4.3579387849133899E-2</v>
      </c>
      <c r="Z1464" s="17">
        <v>4.9621537788416999E-2</v>
      </c>
      <c r="AA1464" s="17">
        <v>3.5543906132627E-2</v>
      </c>
      <c r="AB1464" s="17" t="s">
        <v>74</v>
      </c>
      <c r="AC1464" s="17" t="s">
        <v>74</v>
      </c>
      <c r="AD1464" s="17" t="s">
        <v>74</v>
      </c>
      <c r="AE1464" s="17"/>
      <c r="AF1464" s="17">
        <v>4.17013225450115E-2</v>
      </c>
      <c r="AG1464" s="17">
        <v>2.47367081851061E-2</v>
      </c>
      <c r="AH1464" s="17">
        <v>4.00680301194812E-2</v>
      </c>
      <c r="AI1464" s="17"/>
      <c r="AJ1464" s="17">
        <v>3.3841077664389999E-2</v>
      </c>
      <c r="AK1464" s="17">
        <v>4.2527693699764703E-2</v>
      </c>
      <c r="AL1464" s="17">
        <v>3.7374501849753702E-2</v>
      </c>
      <c r="AM1464" s="17">
        <v>0</v>
      </c>
      <c r="AN1464" s="17">
        <v>2.8216577082361499E-2</v>
      </c>
      <c r="AO1464" s="17"/>
      <c r="AP1464" s="17">
        <v>5.4206888935559E-2</v>
      </c>
      <c r="AQ1464" s="17">
        <v>4.3004356848786097E-2</v>
      </c>
      <c r="AR1464" s="17">
        <v>1.01347195553454E-2</v>
      </c>
      <c r="AS1464" s="17"/>
      <c r="AT1464" s="17">
        <v>4.1512619530801702E-2</v>
      </c>
      <c r="AU1464" s="17">
        <v>2.1342866278148201E-2</v>
      </c>
      <c r="AV1464" s="17"/>
      <c r="AW1464" s="17">
        <v>4.8237751916650501E-2</v>
      </c>
      <c r="AX1464" s="17">
        <v>3.0719704983274299E-2</v>
      </c>
    </row>
    <row r="1465" spans="2:50" x14ac:dyDescent="0.35">
      <c r="B1465" t="s">
        <v>564</v>
      </c>
      <c r="C1465" s="17">
        <v>6.8430155998560699E-2</v>
      </c>
      <c r="D1465" s="17">
        <v>8.6178428130271406E-2</v>
      </c>
      <c r="E1465" s="17">
        <v>5.2112642550076901E-2</v>
      </c>
      <c r="F1465" s="17"/>
      <c r="G1465" s="17">
        <v>8.8325269081243496E-2</v>
      </c>
      <c r="H1465" s="17">
        <v>0.106160934460121</v>
      </c>
      <c r="I1465" s="17">
        <v>0.13146139307333199</v>
      </c>
      <c r="J1465" s="17">
        <v>4.26219676250775E-2</v>
      </c>
      <c r="K1465" s="17">
        <v>4.47403582809369E-2</v>
      </c>
      <c r="L1465" s="17">
        <v>2.2579839193518799E-2</v>
      </c>
      <c r="M1465" s="17"/>
      <c r="N1465" s="17">
        <v>9.6323351602606105E-2</v>
      </c>
      <c r="O1465" s="17">
        <v>4.56758347843663E-2</v>
      </c>
      <c r="P1465" s="17">
        <v>9.6097341096457997E-2</v>
      </c>
      <c r="Q1465" s="17">
        <v>3.8551840084151301E-2</v>
      </c>
      <c r="R1465" s="17"/>
      <c r="S1465" s="17">
        <v>0.13076055939079101</v>
      </c>
      <c r="T1465" s="17">
        <v>4.97522097005361E-2</v>
      </c>
      <c r="U1465" s="17">
        <v>3.9276498928946198E-2</v>
      </c>
      <c r="V1465" s="17">
        <v>5.2534949699929098E-2</v>
      </c>
      <c r="W1465" s="17">
        <v>7.3206785351224199E-2</v>
      </c>
      <c r="X1465" s="17">
        <v>6.3339047618413594E-2</v>
      </c>
      <c r="Y1465" s="17">
        <v>2.6427396123581401E-2</v>
      </c>
      <c r="Z1465" s="17">
        <v>8.6927545099937303E-2</v>
      </c>
      <c r="AA1465" s="17">
        <v>7.8796538088809806E-2</v>
      </c>
      <c r="AB1465" s="17" t="s">
        <v>74</v>
      </c>
      <c r="AC1465" s="17" t="s">
        <v>74</v>
      </c>
      <c r="AD1465" s="17" t="s">
        <v>74</v>
      </c>
      <c r="AE1465" s="17"/>
      <c r="AF1465" s="17">
        <v>5.6446394256245799E-2</v>
      </c>
      <c r="AG1465" s="17">
        <v>8.4614644468118602E-2</v>
      </c>
      <c r="AH1465" s="17">
        <v>8.9693920842964694E-2</v>
      </c>
      <c r="AI1465" s="17"/>
      <c r="AJ1465" s="17">
        <v>5.8356020175756203E-2</v>
      </c>
      <c r="AK1465" s="17">
        <v>9.6605400263633706E-2</v>
      </c>
      <c r="AL1465" s="17">
        <v>3.6942296920599797E-2</v>
      </c>
      <c r="AM1465" s="17">
        <v>0</v>
      </c>
      <c r="AN1465" s="17">
        <v>7.8603991273465901E-2</v>
      </c>
      <c r="AO1465" s="17"/>
      <c r="AP1465" s="17">
        <v>6.0011403399340101E-2</v>
      </c>
      <c r="AQ1465" s="17">
        <v>0.10007266656670299</v>
      </c>
      <c r="AR1465" s="17">
        <v>5.2778750270302301E-2</v>
      </c>
      <c r="AS1465" s="17"/>
      <c r="AT1465" s="17">
        <v>7.1983985400161599E-2</v>
      </c>
      <c r="AU1465" s="17">
        <v>6.1334928194394803E-2</v>
      </c>
      <c r="AV1465" s="17"/>
      <c r="AW1465" s="17">
        <v>8.2812805437451106E-2</v>
      </c>
      <c r="AX1465" s="17">
        <v>6.3870052603123506E-2</v>
      </c>
    </row>
    <row r="1466" spans="2:50" x14ac:dyDescent="0.35">
      <c r="B1466" t="s">
        <v>565</v>
      </c>
      <c r="C1466" s="17">
        <v>0.159738871153775</v>
      </c>
      <c r="D1466" s="17">
        <v>0.16628886145806601</v>
      </c>
      <c r="E1466" s="17">
        <v>0.15423269324451699</v>
      </c>
      <c r="F1466" s="17"/>
      <c r="G1466" s="17">
        <v>0.19975453583289501</v>
      </c>
      <c r="H1466" s="17">
        <v>0.190470805569838</v>
      </c>
      <c r="I1466" s="17">
        <v>0.155703347090272</v>
      </c>
      <c r="J1466" s="17">
        <v>0.15068608932882599</v>
      </c>
      <c r="K1466" s="17">
        <v>0.168857651443202</v>
      </c>
      <c r="L1466" s="17">
        <v>0.122573037843282</v>
      </c>
      <c r="M1466" s="17"/>
      <c r="N1466" s="17">
        <v>0.12246829179818799</v>
      </c>
      <c r="O1466" s="17">
        <v>0.17322936432515501</v>
      </c>
      <c r="P1466" s="17">
        <v>0.154650454639467</v>
      </c>
      <c r="Q1466" s="17">
        <v>0.192211351117099</v>
      </c>
      <c r="R1466" s="17"/>
      <c r="S1466" s="17">
        <v>0.17745486320055101</v>
      </c>
      <c r="T1466" s="17">
        <v>0.15750953512811899</v>
      </c>
      <c r="U1466" s="17">
        <v>0.138546428188147</v>
      </c>
      <c r="V1466" s="17">
        <v>0.16495500656605799</v>
      </c>
      <c r="W1466" s="17">
        <v>0.15282801082714301</v>
      </c>
      <c r="X1466" s="17">
        <v>0.175900003215399</v>
      </c>
      <c r="Y1466" s="17">
        <v>0.12647846618700501</v>
      </c>
      <c r="Z1466" s="17">
        <v>0.16770495296323901</v>
      </c>
      <c r="AA1466" s="17">
        <v>0.167078940391267</v>
      </c>
      <c r="AB1466" s="17" t="s">
        <v>74</v>
      </c>
      <c r="AC1466" s="17" t="s">
        <v>74</v>
      </c>
      <c r="AD1466" s="17" t="s">
        <v>74</v>
      </c>
      <c r="AE1466" s="17"/>
      <c r="AF1466" s="17">
        <v>0.16433307199128799</v>
      </c>
      <c r="AG1466" s="17">
        <v>0.113277359525914</v>
      </c>
      <c r="AH1466" s="17">
        <v>0.25944797385074297</v>
      </c>
      <c r="AI1466" s="17"/>
      <c r="AJ1466" s="17">
        <v>0.15608956875441901</v>
      </c>
      <c r="AK1466" s="17">
        <v>0.105964645708436</v>
      </c>
      <c r="AL1466" s="17">
        <v>0.19910534098434801</v>
      </c>
      <c r="AM1466" s="17">
        <v>0.31847073525584702</v>
      </c>
      <c r="AN1466" s="17">
        <v>0.23292567519513399</v>
      </c>
      <c r="AO1466" s="17"/>
      <c r="AP1466" s="17">
        <v>0.19543473234118799</v>
      </c>
      <c r="AQ1466" s="17">
        <v>0.123763884411211</v>
      </c>
      <c r="AR1466" s="17">
        <v>0.15827395040460099</v>
      </c>
      <c r="AS1466" s="17"/>
      <c r="AT1466" s="17">
        <v>0.149272577842094</v>
      </c>
      <c r="AU1466" s="17">
        <v>0.18005935677132201</v>
      </c>
      <c r="AV1466" s="17"/>
      <c r="AW1466" s="17">
        <v>0.13520428218378799</v>
      </c>
      <c r="AX1466" s="17">
        <v>0.16751770654450501</v>
      </c>
    </row>
    <row r="1467" spans="2:50" x14ac:dyDescent="0.35">
      <c r="B1467" t="s">
        <v>566</v>
      </c>
      <c r="C1467" s="17">
        <v>0.33506739419404202</v>
      </c>
      <c r="D1467" s="17">
        <v>0.29664386889317501</v>
      </c>
      <c r="E1467" s="17">
        <v>0.36992529754046</v>
      </c>
      <c r="F1467" s="17"/>
      <c r="G1467" s="17">
        <v>0.32278490690641898</v>
      </c>
      <c r="H1467" s="17">
        <v>0.282586210062576</v>
      </c>
      <c r="I1467" s="17">
        <v>0.290404513762132</v>
      </c>
      <c r="J1467" s="17">
        <v>0.38469372582249101</v>
      </c>
      <c r="K1467" s="17">
        <v>0.33105169735523199</v>
      </c>
      <c r="L1467" s="17">
        <v>0.377140857886751</v>
      </c>
      <c r="M1467" s="17"/>
      <c r="N1467" s="17">
        <v>0.327452772153281</v>
      </c>
      <c r="O1467" s="17">
        <v>0.35565902649076903</v>
      </c>
      <c r="P1467" s="17">
        <v>0.32830143516874</v>
      </c>
      <c r="Q1467" s="17">
        <v>0.32754273149924101</v>
      </c>
      <c r="R1467" s="17"/>
      <c r="S1467" s="17">
        <v>0.29391232893095098</v>
      </c>
      <c r="T1467" s="17">
        <v>0.33646998693373698</v>
      </c>
      <c r="U1467" s="17">
        <v>0.38021779072202899</v>
      </c>
      <c r="V1467" s="17">
        <v>0.35320017165827799</v>
      </c>
      <c r="W1467" s="17">
        <v>0.37147900266870698</v>
      </c>
      <c r="X1467" s="17">
        <v>0.30578077981775997</v>
      </c>
      <c r="Y1467" s="17">
        <v>0.37007844639519899</v>
      </c>
      <c r="Z1467" s="17">
        <v>0.26128300555141198</v>
      </c>
      <c r="AA1467" s="17">
        <v>0.33272053625592302</v>
      </c>
      <c r="AB1467" s="17" t="s">
        <v>74</v>
      </c>
      <c r="AC1467" s="17" t="s">
        <v>74</v>
      </c>
      <c r="AD1467" s="17" t="s">
        <v>74</v>
      </c>
      <c r="AE1467" s="17"/>
      <c r="AF1467" s="17">
        <v>0.339508786921627</v>
      </c>
      <c r="AG1467" s="17">
        <v>0.33407707435864797</v>
      </c>
      <c r="AH1467" s="17">
        <v>0.31257970283251602</v>
      </c>
      <c r="AI1467" s="17"/>
      <c r="AJ1467" s="17">
        <v>0.36212619214344299</v>
      </c>
      <c r="AK1467" s="17">
        <v>0.34076353420486499</v>
      </c>
      <c r="AL1467" s="17">
        <v>0.241644425739657</v>
      </c>
      <c r="AM1467" s="17">
        <v>0.285218990688626</v>
      </c>
      <c r="AN1467" s="17">
        <v>0.278662125522398</v>
      </c>
      <c r="AO1467" s="17"/>
      <c r="AP1467" s="17">
        <v>0.36322660326039202</v>
      </c>
      <c r="AQ1467" s="17">
        <v>0.31360402503786799</v>
      </c>
      <c r="AR1467" s="17">
        <v>0.28290139126365599</v>
      </c>
      <c r="AS1467" s="17"/>
      <c r="AT1467" s="17">
        <v>0.35006943170851201</v>
      </c>
      <c r="AU1467" s="17">
        <v>0.305350313249862</v>
      </c>
      <c r="AV1467" s="17"/>
      <c r="AW1467" s="17">
        <v>0.33948719933777699</v>
      </c>
      <c r="AX1467" s="17">
        <v>0.33366606903981699</v>
      </c>
    </row>
    <row r="1468" spans="2:50" x14ac:dyDescent="0.35">
      <c r="B1468" t="s">
        <v>424</v>
      </c>
      <c r="C1468" s="17">
        <v>0.34512814971354999</v>
      </c>
      <c r="D1468" s="17">
        <v>0.35764088901629199</v>
      </c>
      <c r="E1468" s="17">
        <v>0.33324886352892802</v>
      </c>
      <c r="F1468" s="17"/>
      <c r="G1468" s="17">
        <v>0.31665810574779402</v>
      </c>
      <c r="H1468" s="17">
        <v>0.2869346395806</v>
      </c>
      <c r="I1468" s="17">
        <v>0.32631201136129601</v>
      </c>
      <c r="J1468" s="17">
        <v>0.36562478522285402</v>
      </c>
      <c r="K1468" s="17">
        <v>0.36854884121048898</v>
      </c>
      <c r="L1468" s="17">
        <v>0.38265016600705598</v>
      </c>
      <c r="M1468" s="17"/>
      <c r="N1468" s="17">
        <v>0.358525311190454</v>
      </c>
      <c r="O1468" s="17">
        <v>0.35754499893283798</v>
      </c>
      <c r="P1468" s="17">
        <v>0.323473301185773</v>
      </c>
      <c r="Q1468" s="17">
        <v>0.33701679117191402</v>
      </c>
      <c r="R1468" s="17"/>
      <c r="S1468" s="17">
        <v>0.325067638642554</v>
      </c>
      <c r="T1468" s="17">
        <v>0.37495177545224301</v>
      </c>
      <c r="U1468" s="17">
        <v>0.35656302226754</v>
      </c>
      <c r="V1468" s="17">
        <v>0.33815097623002399</v>
      </c>
      <c r="W1468" s="17">
        <v>0.33069326630585399</v>
      </c>
      <c r="X1468" s="17">
        <v>0.30236780130316698</v>
      </c>
      <c r="Y1468" s="17">
        <v>0.40851323326593197</v>
      </c>
      <c r="Z1468" s="17">
        <v>0.35168494416743001</v>
      </c>
      <c r="AA1468" s="17">
        <v>0.32272940367595199</v>
      </c>
      <c r="AB1468" s="17" t="s">
        <v>74</v>
      </c>
      <c r="AC1468" s="17" t="s">
        <v>74</v>
      </c>
      <c r="AD1468" s="17" t="s">
        <v>74</v>
      </c>
      <c r="AE1468" s="17"/>
      <c r="AF1468" s="17">
        <v>0.33568006135883199</v>
      </c>
      <c r="AG1468" s="17">
        <v>0.39188324734040803</v>
      </c>
      <c r="AH1468" s="17">
        <v>0.23735611242635399</v>
      </c>
      <c r="AI1468" s="17"/>
      <c r="AJ1468" s="17">
        <v>0.34909311751274602</v>
      </c>
      <c r="AK1468" s="17">
        <v>0.35308301448948798</v>
      </c>
      <c r="AL1468" s="17">
        <v>0.425115374345996</v>
      </c>
      <c r="AM1468" s="17">
        <v>0.33164737562590002</v>
      </c>
      <c r="AN1468" s="17">
        <v>0.32975706181323899</v>
      </c>
      <c r="AO1468" s="17"/>
      <c r="AP1468" s="17">
        <v>0.28201678822647702</v>
      </c>
      <c r="AQ1468" s="17">
        <v>0.36431376636374502</v>
      </c>
      <c r="AR1468" s="17">
        <v>0.44877681876039799</v>
      </c>
      <c r="AS1468" s="17"/>
      <c r="AT1468" s="17">
        <v>0.335299300712049</v>
      </c>
      <c r="AU1468" s="17">
        <v>0.36479727503199399</v>
      </c>
      <c r="AV1468" s="17"/>
      <c r="AW1468" s="17">
        <v>0.33010919048054599</v>
      </c>
      <c r="AX1468" s="17">
        <v>0.34988999886278699</v>
      </c>
    </row>
    <row r="1469" spans="2:50" x14ac:dyDescent="0.35">
      <c r="B1469" t="s">
        <v>70</v>
      </c>
      <c r="C1469" s="17">
        <v>5.6698591103882097E-2</v>
      </c>
      <c r="D1469" s="17">
        <v>5.9517892534727203E-2</v>
      </c>
      <c r="E1469" s="17">
        <v>5.4282331597659703E-2</v>
      </c>
      <c r="F1469" s="17"/>
      <c r="G1469" s="17">
        <v>3.4977769115826597E-2</v>
      </c>
      <c r="H1469" s="17">
        <v>4.55749414796663E-2</v>
      </c>
      <c r="I1469" s="17">
        <v>5.8828181993635299E-2</v>
      </c>
      <c r="J1469" s="17">
        <v>4.6550297685395703E-2</v>
      </c>
      <c r="K1469" s="17">
        <v>7.3712055466741505E-2</v>
      </c>
      <c r="L1469" s="17">
        <v>6.8693268869164506E-2</v>
      </c>
      <c r="M1469" s="17"/>
      <c r="N1469" s="17">
        <v>6.4234759840055999E-2</v>
      </c>
      <c r="O1469" s="17">
        <v>5.1189529622246099E-2</v>
      </c>
      <c r="P1469" s="17">
        <v>4.8636037499130397E-2</v>
      </c>
      <c r="Q1469" s="17">
        <v>5.8393289630968299E-2</v>
      </c>
      <c r="R1469" s="17"/>
      <c r="S1469" s="17">
        <v>4.1667922686261301E-2</v>
      </c>
      <c r="T1469" s="17">
        <v>6.0562686050042697E-2</v>
      </c>
      <c r="U1469" s="17">
        <v>5.6438589709448699E-2</v>
      </c>
      <c r="V1469" s="17">
        <v>7.2253386920066998E-2</v>
      </c>
      <c r="W1469" s="17">
        <v>3.2743438791280999E-2</v>
      </c>
      <c r="X1469" s="17">
        <v>8.6429316179344406E-2</v>
      </c>
      <c r="Y1469" s="17">
        <v>2.4923070179148799E-2</v>
      </c>
      <c r="Z1469" s="17">
        <v>8.2778014429564006E-2</v>
      </c>
      <c r="AA1469" s="17">
        <v>6.3130675455421004E-2</v>
      </c>
      <c r="AB1469" s="17" t="s">
        <v>74</v>
      </c>
      <c r="AC1469" s="17" t="s">
        <v>74</v>
      </c>
      <c r="AD1469" s="17" t="s">
        <v>74</v>
      </c>
      <c r="AE1469" s="17"/>
      <c r="AF1469" s="17">
        <v>6.2330362926995599E-2</v>
      </c>
      <c r="AG1469" s="17">
        <v>5.1410966121805401E-2</v>
      </c>
      <c r="AH1469" s="17">
        <v>6.0854259927941502E-2</v>
      </c>
      <c r="AI1469" s="17"/>
      <c r="AJ1469" s="17">
        <v>4.0494023749246599E-2</v>
      </c>
      <c r="AK1469" s="17">
        <v>6.1055711633812702E-2</v>
      </c>
      <c r="AL1469" s="17">
        <v>5.9818060159645303E-2</v>
      </c>
      <c r="AM1469" s="17">
        <v>6.46628984296269E-2</v>
      </c>
      <c r="AN1469" s="17">
        <v>5.1834569113401098E-2</v>
      </c>
      <c r="AO1469" s="17"/>
      <c r="AP1469" s="17">
        <v>4.5103583837043097E-2</v>
      </c>
      <c r="AQ1469" s="17">
        <v>5.5241300771686402E-2</v>
      </c>
      <c r="AR1469" s="17">
        <v>4.7134369745697798E-2</v>
      </c>
      <c r="AS1469" s="17"/>
      <c r="AT1469" s="17">
        <v>5.1862084806381999E-2</v>
      </c>
      <c r="AU1469" s="17">
        <v>6.7115260474278002E-2</v>
      </c>
      <c r="AV1469" s="17"/>
      <c r="AW1469" s="17">
        <v>6.4148770643788197E-2</v>
      </c>
      <c r="AX1469" s="17">
        <v>5.4336467966494197E-2</v>
      </c>
    </row>
    <row r="1470" spans="2:50" x14ac:dyDescent="0.35">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row>
    <row r="1471" spans="2:50" x14ac:dyDescent="0.35">
      <c r="B1471" s="6" t="s">
        <v>571</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row>
    <row r="1472" spans="2:50" x14ac:dyDescent="0.35">
      <c r="B1472" s="24" t="s">
        <v>76</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row>
    <row r="1473" spans="2:50" x14ac:dyDescent="0.35">
      <c r="B1473" t="s">
        <v>428</v>
      </c>
      <c r="C1473" s="17">
        <v>2.97837188057315E-2</v>
      </c>
      <c r="D1473" s="17">
        <v>3.1130233673148999E-2</v>
      </c>
      <c r="E1473" s="17">
        <v>2.8640070353967002E-2</v>
      </c>
      <c r="F1473" s="17"/>
      <c r="G1473" s="17">
        <v>5.7971586969410099E-2</v>
      </c>
      <c r="H1473" s="17">
        <v>7.9240417504997898E-2</v>
      </c>
      <c r="I1473" s="17">
        <v>3.9511040743203697E-2</v>
      </c>
      <c r="J1473" s="17">
        <v>4.3848753858737304E-3</v>
      </c>
      <c r="K1473" s="17">
        <v>5.9885825651120796E-3</v>
      </c>
      <c r="L1473" s="17">
        <v>8.8922191648995001E-3</v>
      </c>
      <c r="M1473" s="17"/>
      <c r="N1473" s="17">
        <v>3.3887913192726597E-2</v>
      </c>
      <c r="O1473" s="17">
        <v>1.8306232543643601E-2</v>
      </c>
      <c r="P1473" s="17">
        <v>3.6521935405595403E-2</v>
      </c>
      <c r="Q1473" s="17">
        <v>3.1702736755638498E-2</v>
      </c>
      <c r="R1473" s="17"/>
      <c r="S1473" s="17">
        <v>5.4649644012205803E-2</v>
      </c>
      <c r="T1473" s="17">
        <v>5.4940779188612102E-3</v>
      </c>
      <c r="U1473" s="17">
        <v>8.9718971013394398E-3</v>
      </c>
      <c r="V1473" s="17">
        <v>2.6811972436168501E-2</v>
      </c>
      <c r="W1473" s="17">
        <v>2.9372545440809101E-2</v>
      </c>
      <c r="X1473" s="17">
        <v>6.5600089526596003E-2</v>
      </c>
      <c r="Y1473" s="17">
        <v>7.09883258618744E-3</v>
      </c>
      <c r="Z1473" s="17">
        <v>3.5118151711006199E-2</v>
      </c>
      <c r="AA1473" s="17">
        <v>3.5543906132627E-2</v>
      </c>
      <c r="AB1473" s="17" t="s">
        <v>74</v>
      </c>
      <c r="AC1473" s="17" t="s">
        <v>74</v>
      </c>
      <c r="AD1473" s="17" t="s">
        <v>74</v>
      </c>
      <c r="AE1473" s="17"/>
      <c r="AF1473" s="17">
        <v>2.2784393889160998E-2</v>
      </c>
      <c r="AG1473" s="17">
        <v>2.85768582887783E-2</v>
      </c>
      <c r="AH1473" s="17">
        <v>5.6528733674072698E-2</v>
      </c>
      <c r="AI1473" s="17"/>
      <c r="AJ1473" s="17">
        <v>2.6135452300374701E-2</v>
      </c>
      <c r="AK1473" s="17">
        <v>4.3746590658095698E-2</v>
      </c>
      <c r="AL1473" s="17">
        <v>1.0214889022873199E-2</v>
      </c>
      <c r="AM1473" s="17">
        <v>0</v>
      </c>
      <c r="AN1473" s="17">
        <v>3.7548308504121101E-2</v>
      </c>
      <c r="AO1473" s="17"/>
      <c r="AP1473" s="17">
        <v>3.8233765475706602E-2</v>
      </c>
      <c r="AQ1473" s="17">
        <v>4.7293419434535702E-2</v>
      </c>
      <c r="AR1473" s="17">
        <v>1.01347195553454E-2</v>
      </c>
      <c r="AS1473" s="17"/>
      <c r="AT1473" s="17">
        <v>3.1998785173181499E-2</v>
      </c>
      <c r="AU1473" s="17">
        <v>2.5296011172371399E-2</v>
      </c>
      <c r="AV1473" s="17"/>
      <c r="AW1473" s="17">
        <v>3.0873657210839199E-2</v>
      </c>
      <c r="AX1473" s="17">
        <v>2.94381474391299E-2</v>
      </c>
    </row>
    <row r="1474" spans="2:50" x14ac:dyDescent="0.35">
      <c r="B1474" t="s">
        <v>564</v>
      </c>
      <c r="C1474" s="17">
        <v>8.7040718474637097E-2</v>
      </c>
      <c r="D1474" s="17">
        <v>0.103868243254369</v>
      </c>
      <c r="E1474" s="17">
        <v>7.1654720170746602E-2</v>
      </c>
      <c r="F1474" s="17"/>
      <c r="G1474" s="17">
        <v>0.152088766193928</v>
      </c>
      <c r="H1474" s="17">
        <v>0.123691125436453</v>
      </c>
      <c r="I1474" s="17">
        <v>0.12228830512397</v>
      </c>
      <c r="J1474" s="17">
        <v>6.2384698951461197E-2</v>
      </c>
      <c r="K1474" s="17">
        <v>5.3897077480054401E-2</v>
      </c>
      <c r="L1474" s="17">
        <v>4.68561714843716E-2</v>
      </c>
      <c r="M1474" s="17"/>
      <c r="N1474" s="17">
        <v>0.104242199022513</v>
      </c>
      <c r="O1474" s="17">
        <v>6.7077015717468699E-2</v>
      </c>
      <c r="P1474" s="17">
        <v>0.11235657245899799</v>
      </c>
      <c r="Q1474" s="17">
        <v>6.8053589966806202E-2</v>
      </c>
      <c r="R1474" s="17"/>
      <c r="S1474" s="17">
        <v>0.103493489766198</v>
      </c>
      <c r="T1474" s="17">
        <v>9.72916303233166E-2</v>
      </c>
      <c r="U1474" s="17">
        <v>8.8743797960203999E-2</v>
      </c>
      <c r="V1474" s="17">
        <v>9.36433734385064E-2</v>
      </c>
      <c r="W1474" s="17">
        <v>7.2531685748444999E-2</v>
      </c>
      <c r="X1474" s="17">
        <v>7.37440332362303E-2</v>
      </c>
      <c r="Y1474" s="17">
        <v>8.4395599501996196E-2</v>
      </c>
      <c r="Z1474" s="17">
        <v>5.0008301256184898E-2</v>
      </c>
      <c r="AA1474" s="17">
        <v>8.3674499745358594E-2</v>
      </c>
      <c r="AB1474" s="17" t="s">
        <v>74</v>
      </c>
      <c r="AC1474" s="17" t="s">
        <v>74</v>
      </c>
      <c r="AD1474" s="17" t="s">
        <v>74</v>
      </c>
      <c r="AE1474" s="17"/>
      <c r="AF1474" s="17">
        <v>8.0607315327778303E-2</v>
      </c>
      <c r="AG1474" s="17">
        <v>9.4247913272357098E-2</v>
      </c>
      <c r="AH1474" s="17">
        <v>0.10702304658416301</v>
      </c>
      <c r="AI1474" s="17"/>
      <c r="AJ1474" s="17">
        <v>8.1068985016105405E-2</v>
      </c>
      <c r="AK1474" s="17">
        <v>9.9373408018821399E-2</v>
      </c>
      <c r="AL1474" s="17">
        <v>6.4843136805611906E-2</v>
      </c>
      <c r="AM1474" s="17">
        <v>0</v>
      </c>
      <c r="AN1474" s="17">
        <v>0.10473446538577801</v>
      </c>
      <c r="AO1474" s="17"/>
      <c r="AP1474" s="17">
        <v>0.111133372885259</v>
      </c>
      <c r="AQ1474" s="17">
        <v>0.10657230488521501</v>
      </c>
      <c r="AR1474" s="17">
        <v>6.4334228706963106E-2</v>
      </c>
      <c r="AS1474" s="17"/>
      <c r="AT1474" s="17">
        <v>9.0426349616421403E-2</v>
      </c>
      <c r="AU1474" s="17">
        <v>7.7982786516208005E-2</v>
      </c>
      <c r="AV1474" s="17"/>
      <c r="AW1474" s="17">
        <v>0.11684313089481201</v>
      </c>
      <c r="AX1474" s="17">
        <v>7.7591688749836601E-2</v>
      </c>
    </row>
    <row r="1475" spans="2:50" x14ac:dyDescent="0.35">
      <c r="B1475" t="s">
        <v>565</v>
      </c>
      <c r="C1475" s="17">
        <v>0.37537028510827702</v>
      </c>
      <c r="D1475" s="17">
        <v>0.37927936943928803</v>
      </c>
      <c r="E1475" s="17">
        <v>0.37315818627957198</v>
      </c>
      <c r="F1475" s="17"/>
      <c r="G1475" s="17">
        <v>0.32993510450639202</v>
      </c>
      <c r="H1475" s="17">
        <v>0.36208559713060001</v>
      </c>
      <c r="I1475" s="17">
        <v>0.37586319520256201</v>
      </c>
      <c r="J1475" s="17">
        <v>0.40015836863342702</v>
      </c>
      <c r="K1475" s="17">
        <v>0.36562251370059201</v>
      </c>
      <c r="L1475" s="17">
        <v>0.39390600665715603</v>
      </c>
      <c r="M1475" s="17"/>
      <c r="N1475" s="17">
        <v>0.30496934740405102</v>
      </c>
      <c r="O1475" s="17">
        <v>0.361204426545983</v>
      </c>
      <c r="P1475" s="17">
        <v>0.44431231199753801</v>
      </c>
      <c r="Q1475" s="17">
        <v>0.40975864270907902</v>
      </c>
      <c r="R1475" s="17"/>
      <c r="S1475" s="17">
        <v>0.35780126690688802</v>
      </c>
      <c r="T1475" s="17">
        <v>0.39850524327870102</v>
      </c>
      <c r="U1475" s="17">
        <v>0.43418436278126299</v>
      </c>
      <c r="V1475" s="17">
        <v>0.40507989940456901</v>
      </c>
      <c r="W1475" s="17">
        <v>0.39388872153059101</v>
      </c>
      <c r="X1475" s="17">
        <v>0.38632876927423498</v>
      </c>
      <c r="Y1475" s="17">
        <v>0.35778674854377401</v>
      </c>
      <c r="Z1475" s="17">
        <v>0.33204682423753401</v>
      </c>
      <c r="AA1475" s="17">
        <v>0.30452646359466601</v>
      </c>
      <c r="AB1475" s="17" t="s">
        <v>74</v>
      </c>
      <c r="AC1475" s="17" t="s">
        <v>74</v>
      </c>
      <c r="AD1475" s="17" t="s">
        <v>74</v>
      </c>
      <c r="AE1475" s="17"/>
      <c r="AF1475" s="17">
        <v>0.43775449356350898</v>
      </c>
      <c r="AG1475" s="17">
        <v>0.29397269195173298</v>
      </c>
      <c r="AH1475" s="17">
        <v>0.43697981379170397</v>
      </c>
      <c r="AI1475" s="17"/>
      <c r="AJ1475" s="17">
        <v>0.40951276903483802</v>
      </c>
      <c r="AK1475" s="17">
        <v>0.273478547970674</v>
      </c>
      <c r="AL1475" s="17">
        <v>0.32345726165565902</v>
      </c>
      <c r="AM1475" s="17">
        <v>0.47408261441042898</v>
      </c>
      <c r="AN1475" s="17">
        <v>0.448310912842183</v>
      </c>
      <c r="AO1475" s="17"/>
      <c r="AP1475" s="17">
        <v>0.396921602434823</v>
      </c>
      <c r="AQ1475" s="17">
        <v>0.28488936833482298</v>
      </c>
      <c r="AR1475" s="17">
        <v>0.40596763679307202</v>
      </c>
      <c r="AS1475" s="17"/>
      <c r="AT1475" s="17">
        <v>0.39521698711946301</v>
      </c>
      <c r="AU1475" s="17">
        <v>0.33571186271179498</v>
      </c>
      <c r="AV1475" s="17"/>
      <c r="AW1475" s="17">
        <v>0.378459243899194</v>
      </c>
      <c r="AX1475" s="17">
        <v>0.37439091259901303</v>
      </c>
    </row>
    <row r="1476" spans="2:50" x14ac:dyDescent="0.35">
      <c r="B1476" t="s">
        <v>566</v>
      </c>
      <c r="C1476" s="17">
        <v>0.34331364492351002</v>
      </c>
      <c r="D1476" s="17">
        <v>0.34660453207368602</v>
      </c>
      <c r="E1476" s="17">
        <v>0.33772078519989401</v>
      </c>
      <c r="F1476" s="17"/>
      <c r="G1476" s="17">
        <v>0.29205541332292201</v>
      </c>
      <c r="H1476" s="17">
        <v>0.30094344726529398</v>
      </c>
      <c r="I1476" s="17">
        <v>0.318011731610228</v>
      </c>
      <c r="J1476" s="17">
        <v>0.36715811036465601</v>
      </c>
      <c r="K1476" s="17">
        <v>0.39292178616648199</v>
      </c>
      <c r="L1476" s="17">
        <v>0.36381966900542401</v>
      </c>
      <c r="M1476" s="17"/>
      <c r="N1476" s="17">
        <v>0.39773381278387399</v>
      </c>
      <c r="O1476" s="17">
        <v>0.38763985113219401</v>
      </c>
      <c r="P1476" s="17">
        <v>0.281097862796095</v>
      </c>
      <c r="Q1476" s="17">
        <v>0.29753040474217701</v>
      </c>
      <c r="R1476" s="17"/>
      <c r="S1476" s="17">
        <v>0.34188997657676801</v>
      </c>
      <c r="T1476" s="17">
        <v>0.317336503371837</v>
      </c>
      <c r="U1476" s="17">
        <v>0.30072229513573701</v>
      </c>
      <c r="V1476" s="17">
        <v>0.25839049669727199</v>
      </c>
      <c r="W1476" s="17">
        <v>0.37748579134361698</v>
      </c>
      <c r="X1476" s="17">
        <v>0.40286786584641399</v>
      </c>
      <c r="Y1476" s="17">
        <v>0.38696581916139899</v>
      </c>
      <c r="Z1476" s="17">
        <v>0.378936454489601</v>
      </c>
      <c r="AA1476" s="17">
        <v>0.365849686417696</v>
      </c>
      <c r="AB1476" s="17" t="s">
        <v>74</v>
      </c>
      <c r="AC1476" s="17" t="s">
        <v>74</v>
      </c>
      <c r="AD1476" s="17" t="s">
        <v>74</v>
      </c>
      <c r="AE1476" s="17"/>
      <c r="AF1476" s="17">
        <v>0.30169210014104098</v>
      </c>
      <c r="AG1476" s="17">
        <v>0.41905342431604498</v>
      </c>
      <c r="AH1476" s="17">
        <v>0.23460846868084101</v>
      </c>
      <c r="AI1476" s="17"/>
      <c r="AJ1476" s="17">
        <v>0.33511330575790199</v>
      </c>
      <c r="AK1476" s="17">
        <v>0.39360296398207101</v>
      </c>
      <c r="AL1476" s="17">
        <v>0.462903216846411</v>
      </c>
      <c r="AM1476" s="17">
        <v>0.30675729404625501</v>
      </c>
      <c r="AN1476" s="17">
        <v>0.25083075991606202</v>
      </c>
      <c r="AO1476" s="17"/>
      <c r="AP1476" s="17">
        <v>0.315169413913648</v>
      </c>
      <c r="AQ1476" s="17">
        <v>0.39030112994584398</v>
      </c>
      <c r="AR1476" s="17">
        <v>0.38075496436860801</v>
      </c>
      <c r="AS1476" s="17"/>
      <c r="AT1476" s="17">
        <v>0.33905602207914098</v>
      </c>
      <c r="AU1476" s="17">
        <v>0.35397294587474099</v>
      </c>
      <c r="AV1476" s="17"/>
      <c r="AW1476" s="17">
        <v>0.34680525877254997</v>
      </c>
      <c r="AX1476" s="17">
        <v>0.342206608265472</v>
      </c>
    </row>
    <row r="1477" spans="2:50" x14ac:dyDescent="0.35">
      <c r="B1477" t="s">
        <v>424</v>
      </c>
      <c r="C1477" s="17">
        <v>7.4213431852972703E-2</v>
      </c>
      <c r="D1477" s="17">
        <v>6.40766245317934E-2</v>
      </c>
      <c r="E1477" s="17">
        <v>8.3967600250866498E-2</v>
      </c>
      <c r="F1477" s="17"/>
      <c r="G1477" s="17">
        <v>0.10003039952029801</v>
      </c>
      <c r="H1477" s="17">
        <v>7.6820085415682499E-2</v>
      </c>
      <c r="I1477" s="17">
        <v>6.5857203022371899E-2</v>
      </c>
      <c r="J1477" s="17">
        <v>6.4774926020108106E-2</v>
      </c>
      <c r="K1477" s="17">
        <v>7.4776058774917303E-2</v>
      </c>
      <c r="L1477" s="17">
        <v>7.3001838706236999E-2</v>
      </c>
      <c r="M1477" s="17"/>
      <c r="N1477" s="17">
        <v>7.9512429256226105E-2</v>
      </c>
      <c r="O1477" s="17">
        <v>7.56221840640392E-2</v>
      </c>
      <c r="P1477" s="17">
        <v>6.0001316856740497E-2</v>
      </c>
      <c r="Q1477" s="17">
        <v>7.6459722196464006E-2</v>
      </c>
      <c r="R1477" s="17"/>
      <c r="S1477" s="17">
        <v>6.8765723745151802E-2</v>
      </c>
      <c r="T1477" s="17">
        <v>6.7847993733985798E-2</v>
      </c>
      <c r="U1477" s="17">
        <v>7.9750776402969806E-2</v>
      </c>
      <c r="V1477" s="17">
        <v>9.0290201507923704E-2</v>
      </c>
      <c r="W1477" s="17">
        <v>7.0963385182590502E-2</v>
      </c>
      <c r="X1477" s="17">
        <v>0</v>
      </c>
      <c r="Y1477" s="17">
        <v>0.124498793969783</v>
      </c>
      <c r="Z1477" s="17">
        <v>4.4933680950340199E-2</v>
      </c>
      <c r="AA1477" s="17">
        <v>0.10588581905686199</v>
      </c>
      <c r="AB1477" s="17" t="s">
        <v>74</v>
      </c>
      <c r="AC1477" s="17" t="s">
        <v>74</v>
      </c>
      <c r="AD1477" s="17" t="s">
        <v>74</v>
      </c>
      <c r="AE1477" s="17"/>
      <c r="AF1477" s="17">
        <v>5.8564152028986301E-2</v>
      </c>
      <c r="AG1477" s="17">
        <v>8.5342121942573596E-2</v>
      </c>
      <c r="AH1477" s="17">
        <v>7.4618011346079899E-2</v>
      </c>
      <c r="AI1477" s="17"/>
      <c r="AJ1477" s="17">
        <v>6.4450371880676996E-2</v>
      </c>
      <c r="AK1477" s="17">
        <v>0.10383784721891801</v>
      </c>
      <c r="AL1477" s="17">
        <v>5.7427228278146197E-2</v>
      </c>
      <c r="AM1477" s="17">
        <v>0.15449719311368901</v>
      </c>
      <c r="AN1477" s="17">
        <v>6.6429047359860396E-2</v>
      </c>
      <c r="AO1477" s="17"/>
      <c r="AP1477" s="17">
        <v>6.5794633339907496E-2</v>
      </c>
      <c r="AQ1477" s="17">
        <v>8.5165113652004798E-2</v>
      </c>
      <c r="AR1477" s="17">
        <v>7.2243446892697405E-2</v>
      </c>
      <c r="AS1477" s="17"/>
      <c r="AT1477" s="17">
        <v>6.3411356938296401E-2</v>
      </c>
      <c r="AU1477" s="17">
        <v>9.4545477182894896E-2</v>
      </c>
      <c r="AV1477" s="17"/>
      <c r="AW1477" s="17">
        <v>5.5179756777625801E-2</v>
      </c>
      <c r="AX1477" s="17">
        <v>8.02481702165488E-2</v>
      </c>
    </row>
    <row r="1478" spans="2:50" x14ac:dyDescent="0.35">
      <c r="B1478" t="s">
        <v>70</v>
      </c>
      <c r="C1478" s="17">
        <v>9.0278200834871605E-2</v>
      </c>
      <c r="D1478" s="17">
        <v>7.5040997027715106E-2</v>
      </c>
      <c r="E1478" s="17">
        <v>0.10485863774495501</v>
      </c>
      <c r="F1478" s="17"/>
      <c r="G1478" s="17">
        <v>6.7918729487050106E-2</v>
      </c>
      <c r="H1478" s="17">
        <v>5.7219327246972498E-2</v>
      </c>
      <c r="I1478" s="17">
        <v>7.8468524297664002E-2</v>
      </c>
      <c r="J1478" s="17">
        <v>0.101139020644474</v>
      </c>
      <c r="K1478" s="17">
        <v>0.106793981312842</v>
      </c>
      <c r="L1478" s="17">
        <v>0.113524094981912</v>
      </c>
      <c r="M1478" s="17"/>
      <c r="N1478" s="17">
        <v>7.9654298340609303E-2</v>
      </c>
      <c r="O1478" s="17">
        <v>9.0150289996671407E-2</v>
      </c>
      <c r="P1478" s="17">
        <v>6.5710000485032699E-2</v>
      </c>
      <c r="Q1478" s="17">
        <v>0.116494903629835</v>
      </c>
      <c r="R1478" s="17"/>
      <c r="S1478" s="17">
        <v>7.3399898992787801E-2</v>
      </c>
      <c r="T1478" s="17">
        <v>0.113524551373299</v>
      </c>
      <c r="U1478" s="17">
        <v>8.7626870618486896E-2</v>
      </c>
      <c r="V1478" s="17">
        <v>0.12578405651556099</v>
      </c>
      <c r="W1478" s="17">
        <v>5.5757870753947503E-2</v>
      </c>
      <c r="X1478" s="17">
        <v>7.1459242116524893E-2</v>
      </c>
      <c r="Y1478" s="17">
        <v>3.9254206236860698E-2</v>
      </c>
      <c r="Z1478" s="17">
        <v>0.15895658735533399</v>
      </c>
      <c r="AA1478" s="17">
        <v>0.10451962505279</v>
      </c>
      <c r="AB1478" s="17" t="s">
        <v>74</v>
      </c>
      <c r="AC1478" s="17" t="s">
        <v>74</v>
      </c>
      <c r="AD1478" s="17" t="s">
        <v>74</v>
      </c>
      <c r="AE1478" s="17"/>
      <c r="AF1478" s="17">
        <v>9.8597545049524907E-2</v>
      </c>
      <c r="AG1478" s="17">
        <v>7.8806990228513105E-2</v>
      </c>
      <c r="AH1478" s="17">
        <v>9.0241925923139496E-2</v>
      </c>
      <c r="AI1478" s="17"/>
      <c r="AJ1478" s="17">
        <v>8.3719116010102498E-2</v>
      </c>
      <c r="AK1478" s="17">
        <v>8.5960642151420005E-2</v>
      </c>
      <c r="AL1478" s="17">
        <v>8.1154267391299495E-2</v>
      </c>
      <c r="AM1478" s="17">
        <v>6.46628984296269E-2</v>
      </c>
      <c r="AN1478" s="17">
        <v>9.2146505991996003E-2</v>
      </c>
      <c r="AO1478" s="17"/>
      <c r="AP1478" s="17">
        <v>7.2747211950656504E-2</v>
      </c>
      <c r="AQ1478" s="17">
        <v>8.57786637475762E-2</v>
      </c>
      <c r="AR1478" s="17">
        <v>6.6565003683314805E-2</v>
      </c>
      <c r="AS1478" s="17"/>
      <c r="AT1478" s="17">
        <v>7.9890499073496796E-2</v>
      </c>
      <c r="AU1478" s="17">
        <v>0.11249091654199</v>
      </c>
      <c r="AV1478" s="17"/>
      <c r="AW1478" s="17">
        <v>7.1838952444979398E-2</v>
      </c>
      <c r="AX1478" s="17">
        <v>9.6124472729999202E-2</v>
      </c>
    </row>
    <row r="1479" spans="2:50" x14ac:dyDescent="0.35">
      <c r="C1479" s="17"/>
      <c r="D1479" s="17"/>
      <c r="E1479" s="17"/>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17"/>
      <c r="AE1479" s="17"/>
      <c r="AF1479" s="17"/>
      <c r="AG1479" s="17"/>
      <c r="AH1479" s="17"/>
      <c r="AI1479" s="17"/>
      <c r="AJ1479" s="17"/>
      <c r="AK1479" s="17"/>
      <c r="AL1479" s="17"/>
      <c r="AM1479" s="17"/>
      <c r="AN1479" s="17"/>
      <c r="AO1479" s="17"/>
      <c r="AP1479" s="17"/>
      <c r="AQ1479" s="17"/>
      <c r="AR1479" s="17"/>
      <c r="AS1479" s="17"/>
      <c r="AT1479" s="17"/>
      <c r="AU1479" s="17"/>
      <c r="AV1479" s="17"/>
      <c r="AW1479" s="17"/>
      <c r="AX1479" s="17"/>
    </row>
    <row r="1480" spans="2:50" x14ac:dyDescent="0.35">
      <c r="B1480" s="6" t="s">
        <v>572</v>
      </c>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row>
    <row r="1481" spans="2:50" x14ac:dyDescent="0.35">
      <c r="B1481" s="24" t="s">
        <v>76</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row>
    <row r="1482" spans="2:50" x14ac:dyDescent="0.35">
      <c r="B1482" t="s">
        <v>428</v>
      </c>
      <c r="C1482" s="17">
        <v>3.5982836632339699E-2</v>
      </c>
      <c r="D1482" s="17">
        <v>3.2103609634818397E-2</v>
      </c>
      <c r="E1482" s="17">
        <v>3.9744713120305003E-2</v>
      </c>
      <c r="F1482" s="17"/>
      <c r="G1482" s="17">
        <v>3.9857589960341097E-2</v>
      </c>
      <c r="H1482" s="17">
        <v>0.10205113694194599</v>
      </c>
      <c r="I1482" s="17">
        <v>3.4559506046153897E-2</v>
      </c>
      <c r="J1482" s="17">
        <v>2.4132785546429999E-2</v>
      </c>
      <c r="K1482" s="17">
        <v>1.8523538988529702E-2</v>
      </c>
      <c r="L1482" s="17">
        <v>7.6960510474279502E-3</v>
      </c>
      <c r="M1482" s="17"/>
      <c r="N1482" s="17">
        <v>4.91991430573262E-2</v>
      </c>
      <c r="O1482" s="17">
        <v>1.6465185137055801E-2</v>
      </c>
      <c r="P1482" s="17">
        <v>3.6492183987734503E-2</v>
      </c>
      <c r="Q1482" s="17">
        <v>4.1966450693659098E-2</v>
      </c>
      <c r="R1482" s="17"/>
      <c r="S1482" s="17">
        <v>8.0075604463434799E-2</v>
      </c>
      <c r="T1482" s="17">
        <v>4.4680876356310998E-3</v>
      </c>
      <c r="U1482" s="17">
        <v>8.9718971013394398E-3</v>
      </c>
      <c r="V1482" s="17">
        <v>1.5241448370212501E-2</v>
      </c>
      <c r="W1482" s="17">
        <v>2.9572488468344298E-2</v>
      </c>
      <c r="X1482" s="17">
        <v>0.103161542799332</v>
      </c>
      <c r="Y1482" s="17">
        <v>2.4933744830887401E-2</v>
      </c>
      <c r="Z1482" s="17">
        <v>0</v>
      </c>
      <c r="AA1482" s="17">
        <v>3.2833209608407098E-2</v>
      </c>
      <c r="AB1482" s="17" t="s">
        <v>74</v>
      </c>
      <c r="AC1482" s="17" t="s">
        <v>74</v>
      </c>
      <c r="AD1482" s="17" t="s">
        <v>74</v>
      </c>
      <c r="AE1482" s="17"/>
      <c r="AF1482" s="17">
        <v>2.7738217682419099E-2</v>
      </c>
      <c r="AG1482" s="17">
        <v>4.6436524493392903E-2</v>
      </c>
      <c r="AH1482" s="17">
        <v>4.00680301194812E-2</v>
      </c>
      <c r="AI1482" s="17"/>
      <c r="AJ1482" s="17">
        <v>1.7098357762731799E-2</v>
      </c>
      <c r="AK1482" s="17">
        <v>6.0505023835140899E-2</v>
      </c>
      <c r="AL1482" s="17">
        <v>7.3464150900597103E-2</v>
      </c>
      <c r="AM1482" s="17">
        <v>0</v>
      </c>
      <c r="AN1482" s="17">
        <v>3.4683649579583697E-2</v>
      </c>
      <c r="AO1482" s="17"/>
      <c r="AP1482" s="17">
        <v>3.8731353451252601E-2</v>
      </c>
      <c r="AQ1482" s="17">
        <v>5.4443831729047702E-2</v>
      </c>
      <c r="AR1482" s="17">
        <v>4.5941126376029102E-2</v>
      </c>
      <c r="AS1482" s="17"/>
      <c r="AT1482" s="17">
        <v>4.4067631686280001E-2</v>
      </c>
      <c r="AU1482" s="17">
        <v>1.92339254739461E-2</v>
      </c>
      <c r="AV1482" s="17"/>
      <c r="AW1482" s="17">
        <v>5.6464198964966003E-2</v>
      </c>
      <c r="AX1482" s="17">
        <v>2.9489100529473601E-2</v>
      </c>
    </row>
    <row r="1483" spans="2:50" x14ac:dyDescent="0.35">
      <c r="B1483" t="s">
        <v>564</v>
      </c>
      <c r="C1483" s="17">
        <v>8.6757618963115499E-2</v>
      </c>
      <c r="D1483" s="17">
        <v>0.100648053786718</v>
      </c>
      <c r="E1483" s="17">
        <v>7.4114286369080795E-2</v>
      </c>
      <c r="F1483" s="17"/>
      <c r="G1483" s="17">
        <v>0.156211384388035</v>
      </c>
      <c r="H1483" s="17">
        <v>0.10654401251380601</v>
      </c>
      <c r="I1483" s="17">
        <v>0.12351339897274601</v>
      </c>
      <c r="J1483" s="17">
        <v>8.3343104321926598E-2</v>
      </c>
      <c r="K1483" s="17">
        <v>5.9573372705694898E-2</v>
      </c>
      <c r="L1483" s="17">
        <v>3.6455649986542597E-2</v>
      </c>
      <c r="M1483" s="17"/>
      <c r="N1483" s="17">
        <v>8.8420749020521397E-2</v>
      </c>
      <c r="O1483" s="17">
        <v>7.4272490545899406E-2</v>
      </c>
      <c r="P1483" s="17">
        <v>0.118322827552043</v>
      </c>
      <c r="Q1483" s="17">
        <v>7.1250761939594606E-2</v>
      </c>
      <c r="R1483" s="17"/>
      <c r="S1483" s="17">
        <v>0.11011822506376499</v>
      </c>
      <c r="T1483" s="17">
        <v>6.7967470002072594E-2</v>
      </c>
      <c r="U1483" s="17">
        <v>0.107065416388024</v>
      </c>
      <c r="V1483" s="17">
        <v>0.10555221313532</v>
      </c>
      <c r="W1483" s="17">
        <v>6.4685634457591207E-2</v>
      </c>
      <c r="X1483" s="17">
        <v>0.106163117368983</v>
      </c>
      <c r="Y1483" s="17">
        <v>6.9660988551661696E-2</v>
      </c>
      <c r="Z1483" s="17">
        <v>9.2472297439020704E-2</v>
      </c>
      <c r="AA1483" s="17">
        <v>5.9970079213921598E-2</v>
      </c>
      <c r="AB1483" s="17" t="s">
        <v>74</v>
      </c>
      <c r="AC1483" s="17" t="s">
        <v>74</v>
      </c>
      <c r="AD1483" s="17" t="s">
        <v>74</v>
      </c>
      <c r="AE1483" s="17"/>
      <c r="AF1483" s="17">
        <v>8.8244459170497905E-2</v>
      </c>
      <c r="AG1483" s="17">
        <v>7.7699506741019497E-2</v>
      </c>
      <c r="AH1483" s="17">
        <v>0.124526076667955</v>
      </c>
      <c r="AI1483" s="17"/>
      <c r="AJ1483" s="17">
        <v>7.6268719532329596E-2</v>
      </c>
      <c r="AK1483" s="17">
        <v>0.119639068091454</v>
      </c>
      <c r="AL1483" s="17">
        <v>2.1257812931129699E-2</v>
      </c>
      <c r="AM1483" s="17">
        <v>0</v>
      </c>
      <c r="AN1483" s="17">
        <v>9.1904421303899697E-2</v>
      </c>
      <c r="AO1483" s="17"/>
      <c r="AP1483" s="17">
        <v>9.2944035384292398E-2</v>
      </c>
      <c r="AQ1483" s="17">
        <v>0.117194921270842</v>
      </c>
      <c r="AR1483" s="17">
        <v>5.1916876559841903E-2</v>
      </c>
      <c r="AS1483" s="17"/>
      <c r="AT1483" s="17">
        <v>8.6599203938219294E-2</v>
      </c>
      <c r="AU1483" s="17">
        <v>8.5120364410947794E-2</v>
      </c>
      <c r="AV1483" s="17"/>
      <c r="AW1483" s="17">
        <v>9.9474032477099697E-2</v>
      </c>
      <c r="AX1483" s="17">
        <v>8.2725805444383294E-2</v>
      </c>
    </row>
    <row r="1484" spans="2:50" x14ac:dyDescent="0.35">
      <c r="B1484" t="s">
        <v>565</v>
      </c>
      <c r="C1484" s="17">
        <v>0.39208929753466698</v>
      </c>
      <c r="D1484" s="17">
        <v>0.42066645275609299</v>
      </c>
      <c r="E1484" s="17">
        <v>0.365383171235659</v>
      </c>
      <c r="F1484" s="17"/>
      <c r="G1484" s="17">
        <v>0.29106001665958298</v>
      </c>
      <c r="H1484" s="17">
        <v>0.34709082376603301</v>
      </c>
      <c r="I1484" s="17">
        <v>0.30073931468314002</v>
      </c>
      <c r="J1484" s="17">
        <v>0.40504351329925198</v>
      </c>
      <c r="K1484" s="17">
        <v>0.45825924534349799</v>
      </c>
      <c r="L1484" s="17">
        <v>0.47970216383921799</v>
      </c>
      <c r="M1484" s="17"/>
      <c r="N1484" s="17">
        <v>0.33543089333874798</v>
      </c>
      <c r="O1484" s="17">
        <v>0.39018096991907802</v>
      </c>
      <c r="P1484" s="17">
        <v>0.43074880633902701</v>
      </c>
      <c r="Q1484" s="17">
        <v>0.42576000186642499</v>
      </c>
      <c r="R1484" s="17"/>
      <c r="S1484" s="17">
        <v>0.34208237258165403</v>
      </c>
      <c r="T1484" s="17">
        <v>0.41069573075660298</v>
      </c>
      <c r="U1484" s="17">
        <v>0.33813069814094199</v>
      </c>
      <c r="V1484" s="17">
        <v>0.42249243579299001</v>
      </c>
      <c r="W1484" s="17">
        <v>0.53007013644478296</v>
      </c>
      <c r="X1484" s="17">
        <v>0.37019383351673402</v>
      </c>
      <c r="Y1484" s="17">
        <v>0.38950372278250001</v>
      </c>
      <c r="Z1484" s="17">
        <v>0.45208655198873599</v>
      </c>
      <c r="AA1484" s="17">
        <v>0.35133317882222298</v>
      </c>
      <c r="AB1484" s="17" t="s">
        <v>74</v>
      </c>
      <c r="AC1484" s="17" t="s">
        <v>74</v>
      </c>
      <c r="AD1484" s="17" t="s">
        <v>74</v>
      </c>
      <c r="AE1484" s="17"/>
      <c r="AF1484" s="17">
        <v>0.44982546699222098</v>
      </c>
      <c r="AG1484" s="17">
        <v>0.34042430999210499</v>
      </c>
      <c r="AH1484" s="17">
        <v>0.39108850862885902</v>
      </c>
      <c r="AI1484" s="17"/>
      <c r="AJ1484" s="17">
        <v>0.47608097864267201</v>
      </c>
      <c r="AK1484" s="17">
        <v>0.27279164133878198</v>
      </c>
      <c r="AL1484" s="17">
        <v>0.369766970391187</v>
      </c>
      <c r="AM1484" s="17">
        <v>0.52750287731902401</v>
      </c>
      <c r="AN1484" s="17">
        <v>0.41387101278348898</v>
      </c>
      <c r="AO1484" s="17"/>
      <c r="AP1484" s="17">
        <v>0.468805982273507</v>
      </c>
      <c r="AQ1484" s="17">
        <v>0.32603880502368898</v>
      </c>
      <c r="AR1484" s="17">
        <v>0.366996076543812</v>
      </c>
      <c r="AS1484" s="17"/>
      <c r="AT1484" s="17">
        <v>0.397318957303191</v>
      </c>
      <c r="AU1484" s="17">
        <v>0.38312747018374399</v>
      </c>
      <c r="AV1484" s="17"/>
      <c r="AW1484" s="17">
        <v>0.33909245997399101</v>
      </c>
      <c r="AX1484" s="17">
        <v>0.40889225584458699</v>
      </c>
    </row>
    <row r="1485" spans="2:50" x14ac:dyDescent="0.35">
      <c r="B1485" t="s">
        <v>566</v>
      </c>
      <c r="C1485" s="17">
        <v>0.31900095998713401</v>
      </c>
      <c r="D1485" s="17">
        <v>0.28415165718699698</v>
      </c>
      <c r="E1485" s="17">
        <v>0.35277972353647102</v>
      </c>
      <c r="F1485" s="17"/>
      <c r="G1485" s="17">
        <v>0.30023499443117502</v>
      </c>
      <c r="H1485" s="17">
        <v>0.32791531423720199</v>
      </c>
      <c r="I1485" s="17">
        <v>0.34161106771706301</v>
      </c>
      <c r="J1485" s="17">
        <v>0.34324229633134801</v>
      </c>
      <c r="K1485" s="17">
        <v>0.25214472563757301</v>
      </c>
      <c r="L1485" s="17">
        <v>0.33333450301339901</v>
      </c>
      <c r="M1485" s="17"/>
      <c r="N1485" s="17">
        <v>0.35034887218448402</v>
      </c>
      <c r="O1485" s="17">
        <v>0.33836498837786499</v>
      </c>
      <c r="P1485" s="17">
        <v>0.26831649503277799</v>
      </c>
      <c r="Q1485" s="17">
        <v>0.31348101561972003</v>
      </c>
      <c r="R1485" s="17"/>
      <c r="S1485" s="17">
        <v>0.28874026877558401</v>
      </c>
      <c r="T1485" s="17">
        <v>0.33067652378224599</v>
      </c>
      <c r="U1485" s="17">
        <v>0.37020407283980999</v>
      </c>
      <c r="V1485" s="17">
        <v>0.29882031158581501</v>
      </c>
      <c r="W1485" s="17">
        <v>0.29602513346383702</v>
      </c>
      <c r="X1485" s="17">
        <v>0.244901696299475</v>
      </c>
      <c r="Y1485" s="17">
        <v>0.34350693552998801</v>
      </c>
      <c r="Z1485" s="17">
        <v>0.25723378407071601</v>
      </c>
      <c r="AA1485" s="17">
        <v>0.39746441261906001</v>
      </c>
      <c r="AB1485" s="17" t="s">
        <v>74</v>
      </c>
      <c r="AC1485" s="17" t="s">
        <v>74</v>
      </c>
      <c r="AD1485" s="17" t="s">
        <v>74</v>
      </c>
      <c r="AE1485" s="17"/>
      <c r="AF1485" s="17">
        <v>0.27693184576707602</v>
      </c>
      <c r="AG1485" s="17">
        <v>0.38613877443896999</v>
      </c>
      <c r="AH1485" s="17">
        <v>0.25634539842785198</v>
      </c>
      <c r="AI1485" s="17"/>
      <c r="AJ1485" s="17">
        <v>0.28945575955478398</v>
      </c>
      <c r="AK1485" s="17">
        <v>0.37290584999314402</v>
      </c>
      <c r="AL1485" s="17">
        <v>0.42049941202180002</v>
      </c>
      <c r="AM1485" s="17">
        <v>0.16817489224955801</v>
      </c>
      <c r="AN1485" s="17">
        <v>0.25821053752432699</v>
      </c>
      <c r="AO1485" s="17"/>
      <c r="AP1485" s="17">
        <v>0.27017124360394501</v>
      </c>
      <c r="AQ1485" s="17">
        <v>0.34113993068965698</v>
      </c>
      <c r="AR1485" s="17">
        <v>0.41335555280050301</v>
      </c>
      <c r="AS1485" s="17"/>
      <c r="AT1485" s="17">
        <v>0.32175927920044001</v>
      </c>
      <c r="AU1485" s="17">
        <v>0.31217679238026103</v>
      </c>
      <c r="AV1485" s="17"/>
      <c r="AW1485" s="17">
        <v>0.37146205763812001</v>
      </c>
      <c r="AX1485" s="17">
        <v>0.302367861159059</v>
      </c>
    </row>
    <row r="1486" spans="2:50" x14ac:dyDescent="0.35">
      <c r="B1486" t="s">
        <v>424</v>
      </c>
      <c r="C1486" s="17">
        <v>7.4271661128485406E-2</v>
      </c>
      <c r="D1486" s="17">
        <v>6.9774189073042905E-2</v>
      </c>
      <c r="E1486" s="17">
        <v>7.6436511648025507E-2</v>
      </c>
      <c r="F1486" s="17"/>
      <c r="G1486" s="17">
        <v>0.15575183163102299</v>
      </c>
      <c r="H1486" s="17">
        <v>6.3255321796540101E-2</v>
      </c>
      <c r="I1486" s="17">
        <v>7.7278915067350407E-2</v>
      </c>
      <c r="J1486" s="17">
        <v>6.6717057850837203E-2</v>
      </c>
      <c r="K1486" s="17">
        <v>8.1424992395342594E-2</v>
      </c>
      <c r="L1486" s="17">
        <v>4.4153750704463902E-2</v>
      </c>
      <c r="M1486" s="17"/>
      <c r="N1486" s="17">
        <v>8.6561622171209204E-2</v>
      </c>
      <c r="O1486" s="17">
        <v>9.3652043625556999E-2</v>
      </c>
      <c r="P1486" s="17">
        <v>7.1603045216779695E-2</v>
      </c>
      <c r="Q1486" s="17">
        <v>4.0263644881510199E-2</v>
      </c>
      <c r="R1486" s="17"/>
      <c r="S1486" s="17">
        <v>0.108640003030771</v>
      </c>
      <c r="T1486" s="17">
        <v>8.0231712152478804E-2</v>
      </c>
      <c r="U1486" s="17">
        <v>7.15397467712173E-2</v>
      </c>
      <c r="V1486" s="17">
        <v>4.1382994287584497E-2</v>
      </c>
      <c r="W1486" s="17">
        <v>5.5961022130787103E-2</v>
      </c>
      <c r="X1486" s="17">
        <v>4.9147862012717203E-2</v>
      </c>
      <c r="Y1486" s="17">
        <v>9.7825322629497502E-2</v>
      </c>
      <c r="Z1486" s="17">
        <v>6.2720826860695203E-2</v>
      </c>
      <c r="AA1486" s="17">
        <v>7.4387647513255897E-2</v>
      </c>
      <c r="AB1486" s="17" t="s">
        <v>74</v>
      </c>
      <c r="AC1486" s="17" t="s">
        <v>74</v>
      </c>
      <c r="AD1486" s="17" t="s">
        <v>74</v>
      </c>
      <c r="AE1486" s="17"/>
      <c r="AF1486" s="17">
        <v>5.1565743528786803E-2</v>
      </c>
      <c r="AG1486" s="17">
        <v>7.9253250310869106E-2</v>
      </c>
      <c r="AH1486" s="17">
        <v>7.0071940277280406E-2</v>
      </c>
      <c r="AI1486" s="17"/>
      <c r="AJ1486" s="17">
        <v>6.4713236365735796E-2</v>
      </c>
      <c r="AK1486" s="17">
        <v>9.4296178832431299E-2</v>
      </c>
      <c r="AL1486" s="17">
        <v>4.2509059671474801E-2</v>
      </c>
      <c r="AM1486" s="17">
        <v>0.14141906995522399</v>
      </c>
      <c r="AN1486" s="17">
        <v>7.5875584014391304E-2</v>
      </c>
      <c r="AO1486" s="17"/>
      <c r="AP1486" s="17">
        <v>6.2381423356953798E-2</v>
      </c>
      <c r="AQ1486" s="17">
        <v>8.4927219415597804E-2</v>
      </c>
      <c r="AR1486" s="17">
        <v>5.2369329621355203E-2</v>
      </c>
      <c r="AS1486" s="17"/>
      <c r="AT1486" s="17">
        <v>6.4151036039888601E-2</v>
      </c>
      <c r="AU1486" s="17">
        <v>9.5843797072059506E-2</v>
      </c>
      <c r="AV1486" s="17"/>
      <c r="AW1486" s="17">
        <v>4.7804149423771897E-2</v>
      </c>
      <c r="AX1486" s="17">
        <v>8.2663341013770195E-2</v>
      </c>
    </row>
    <row r="1487" spans="2:50" x14ac:dyDescent="0.35">
      <c r="B1487" t="s">
        <v>70</v>
      </c>
      <c r="C1487" s="17">
        <v>9.18976257542585E-2</v>
      </c>
      <c r="D1487" s="17">
        <v>9.2656037562330304E-2</v>
      </c>
      <c r="E1487" s="17">
        <v>9.1541594090459005E-2</v>
      </c>
      <c r="F1487" s="17"/>
      <c r="G1487" s="17">
        <v>5.6884182929841799E-2</v>
      </c>
      <c r="H1487" s="17">
        <v>5.3143390744473301E-2</v>
      </c>
      <c r="I1487" s="17">
        <v>0.122297797513547</v>
      </c>
      <c r="J1487" s="17">
        <v>7.7521242650205796E-2</v>
      </c>
      <c r="K1487" s="17">
        <v>0.13007412492936099</v>
      </c>
      <c r="L1487" s="17">
        <v>9.8657881408949197E-2</v>
      </c>
      <c r="M1487" s="17"/>
      <c r="N1487" s="17">
        <v>9.00387202277112E-2</v>
      </c>
      <c r="O1487" s="17">
        <v>8.7064322394545202E-2</v>
      </c>
      <c r="P1487" s="17">
        <v>7.4516641871637396E-2</v>
      </c>
      <c r="Q1487" s="17">
        <v>0.10727812499909101</v>
      </c>
      <c r="R1487" s="17"/>
      <c r="S1487" s="17">
        <v>7.0343526084791594E-2</v>
      </c>
      <c r="T1487" s="17">
        <v>0.105960475670969</v>
      </c>
      <c r="U1487" s="17">
        <v>0.104088168758667</v>
      </c>
      <c r="V1487" s="17">
        <v>0.116510596828078</v>
      </c>
      <c r="W1487" s="17">
        <v>2.3685585034658001E-2</v>
      </c>
      <c r="X1487" s="17">
        <v>0.126431948002759</v>
      </c>
      <c r="Y1487" s="17">
        <v>7.4569285675465502E-2</v>
      </c>
      <c r="Z1487" s="17">
        <v>0.13548653964083199</v>
      </c>
      <c r="AA1487" s="17">
        <v>8.4011472223132197E-2</v>
      </c>
      <c r="AB1487" s="17" t="s">
        <v>74</v>
      </c>
      <c r="AC1487" s="17" t="s">
        <v>74</v>
      </c>
      <c r="AD1487" s="17" t="s">
        <v>74</v>
      </c>
      <c r="AE1487" s="17"/>
      <c r="AF1487" s="17">
        <v>0.10569426685899901</v>
      </c>
      <c r="AG1487" s="17">
        <v>7.0047634023642794E-2</v>
      </c>
      <c r="AH1487" s="17">
        <v>0.117900045878572</v>
      </c>
      <c r="AI1487" s="17"/>
      <c r="AJ1487" s="17">
        <v>7.6382948141746607E-2</v>
      </c>
      <c r="AK1487" s="17">
        <v>7.9862237909047396E-2</v>
      </c>
      <c r="AL1487" s="17">
        <v>7.2502594083811697E-2</v>
      </c>
      <c r="AM1487" s="17">
        <v>0.16290316047619499</v>
      </c>
      <c r="AN1487" s="17">
        <v>0.12545479479430899</v>
      </c>
      <c r="AO1487" s="17"/>
      <c r="AP1487" s="17">
        <v>6.6965961930049403E-2</v>
      </c>
      <c r="AQ1487" s="17">
        <v>7.6255291871166003E-2</v>
      </c>
      <c r="AR1487" s="17">
        <v>6.9421038098459106E-2</v>
      </c>
      <c r="AS1487" s="17"/>
      <c r="AT1487" s="17">
        <v>8.6103891831980597E-2</v>
      </c>
      <c r="AU1487" s="17">
        <v>0.104497650479042</v>
      </c>
      <c r="AV1487" s="17"/>
      <c r="AW1487" s="17">
        <v>8.5703101522052003E-2</v>
      </c>
      <c r="AX1487" s="17">
        <v>9.3861636008726698E-2</v>
      </c>
    </row>
    <row r="1488" spans="2:50" x14ac:dyDescent="0.35">
      <c r="C1488" s="17"/>
      <c r="D1488" s="17"/>
      <c r="E1488" s="17"/>
      <c r="F1488" s="17"/>
      <c r="G1488" s="17"/>
      <c r="H1488" s="17"/>
      <c r="I1488" s="17"/>
      <c r="J1488" s="17"/>
      <c r="K1488" s="17"/>
      <c r="L1488" s="17"/>
      <c r="M1488" s="17"/>
      <c r="N1488" s="17"/>
      <c r="O1488" s="17"/>
      <c r="P1488" s="17"/>
      <c r="Q1488" s="17"/>
      <c r="R1488" s="17"/>
      <c r="S1488" s="17"/>
      <c r="T1488" s="17"/>
      <c r="U1488" s="17"/>
      <c r="V1488" s="17"/>
      <c r="W1488" s="17"/>
      <c r="X1488" s="17"/>
      <c r="Y1488" s="17"/>
      <c r="Z1488" s="17"/>
      <c r="AA1488" s="17"/>
      <c r="AB1488" s="17"/>
      <c r="AC1488" s="17"/>
      <c r="AD1488" s="17"/>
      <c r="AE1488" s="17"/>
      <c r="AF1488" s="17"/>
      <c r="AG1488" s="17"/>
      <c r="AH1488" s="17"/>
      <c r="AI1488" s="17"/>
      <c r="AJ1488" s="17"/>
      <c r="AK1488" s="17"/>
      <c r="AL1488" s="17"/>
      <c r="AM1488" s="17"/>
      <c r="AN1488" s="17"/>
      <c r="AO1488" s="17"/>
      <c r="AP1488" s="17"/>
      <c r="AQ1488" s="17"/>
      <c r="AR1488" s="17"/>
      <c r="AS1488" s="17"/>
      <c r="AT1488" s="17"/>
      <c r="AU1488" s="17"/>
      <c r="AV1488" s="17"/>
      <c r="AW1488" s="17"/>
      <c r="AX1488" s="17"/>
    </row>
    <row r="1489" spans="2:50" x14ac:dyDescent="0.35">
      <c r="B1489" s="6" t="s">
        <v>573</v>
      </c>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c r="AR1489" s="17"/>
      <c r="AS1489" s="17"/>
      <c r="AT1489" s="17"/>
      <c r="AU1489" s="17"/>
      <c r="AV1489" s="17"/>
      <c r="AW1489" s="17"/>
      <c r="AX1489" s="17"/>
    </row>
    <row r="1490" spans="2:50" x14ac:dyDescent="0.35">
      <c r="B1490" s="24" t="s">
        <v>76</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row>
    <row r="1491" spans="2:50" x14ac:dyDescent="0.35">
      <c r="B1491" t="s">
        <v>428</v>
      </c>
      <c r="C1491" s="17">
        <v>3.6669833500163E-2</v>
      </c>
      <c r="D1491" s="17">
        <v>4.4395555602587899E-2</v>
      </c>
      <c r="E1491" s="17">
        <v>2.9593309386782899E-2</v>
      </c>
      <c r="F1491" s="17"/>
      <c r="G1491" s="17">
        <v>6.2548913217852706E-2</v>
      </c>
      <c r="H1491" s="17">
        <v>5.6113664766022697E-2</v>
      </c>
      <c r="I1491" s="17">
        <v>6.0902282936437298E-2</v>
      </c>
      <c r="J1491" s="17">
        <v>3.6528764680590103E-2</v>
      </c>
      <c r="K1491" s="17">
        <v>1.6666048364032199E-2</v>
      </c>
      <c r="L1491" s="17">
        <v>7.6960510474279502E-3</v>
      </c>
      <c r="M1491" s="17"/>
      <c r="N1491" s="17">
        <v>4.3547794810325197E-2</v>
      </c>
      <c r="O1491" s="17">
        <v>4.2338103071832799E-2</v>
      </c>
      <c r="P1491" s="17">
        <v>2.4548806065205101E-2</v>
      </c>
      <c r="Q1491" s="17">
        <v>3.4469082271458201E-2</v>
      </c>
      <c r="R1491" s="17"/>
      <c r="S1491" s="17">
        <v>5.8262668252739097E-2</v>
      </c>
      <c r="T1491" s="17">
        <v>1.7286987333592699E-2</v>
      </c>
      <c r="U1491" s="17">
        <v>1.7111493159997E-2</v>
      </c>
      <c r="V1491" s="17">
        <v>2.47580056308115E-2</v>
      </c>
      <c r="W1491" s="17">
        <v>3.8604271415414303E-2</v>
      </c>
      <c r="X1491" s="17">
        <v>9.1399487409710503E-2</v>
      </c>
      <c r="Y1491" s="17">
        <v>2.04853943089221E-2</v>
      </c>
      <c r="Z1491" s="17">
        <v>0</v>
      </c>
      <c r="AA1491" s="17">
        <v>4.0780710133103797E-2</v>
      </c>
      <c r="AB1491" s="17" t="s">
        <v>74</v>
      </c>
      <c r="AC1491" s="17" t="s">
        <v>74</v>
      </c>
      <c r="AD1491" s="17" t="s">
        <v>74</v>
      </c>
      <c r="AE1491" s="17"/>
      <c r="AF1491" s="17">
        <v>2.9310325173723999E-2</v>
      </c>
      <c r="AG1491" s="17">
        <v>4.3827065092486898E-2</v>
      </c>
      <c r="AH1491" s="17">
        <v>4.5942909959473102E-2</v>
      </c>
      <c r="AI1491" s="17"/>
      <c r="AJ1491" s="17">
        <v>3.3786095268524698E-2</v>
      </c>
      <c r="AK1491" s="17">
        <v>5.4119659050324599E-2</v>
      </c>
      <c r="AL1491" s="17">
        <v>2.0300502111049199E-2</v>
      </c>
      <c r="AM1491" s="17">
        <v>0</v>
      </c>
      <c r="AN1491" s="17">
        <v>3.73763241739552E-2</v>
      </c>
      <c r="AO1491" s="17"/>
      <c r="AP1491" s="17">
        <v>4.36241644650152E-2</v>
      </c>
      <c r="AQ1491" s="17">
        <v>4.98313607504366E-2</v>
      </c>
      <c r="AR1491" s="17">
        <v>2.0141177771729801E-2</v>
      </c>
      <c r="AS1491" s="17"/>
      <c r="AT1491" s="17">
        <v>4.6386543944582997E-2</v>
      </c>
      <c r="AU1491" s="17">
        <v>1.6506772888690499E-2</v>
      </c>
      <c r="AV1491" s="17"/>
      <c r="AW1491" s="17">
        <v>6.5235757157681803E-2</v>
      </c>
      <c r="AX1491" s="17">
        <v>2.7612839792715501E-2</v>
      </c>
    </row>
    <row r="1492" spans="2:50" x14ac:dyDescent="0.35">
      <c r="B1492" t="s">
        <v>564</v>
      </c>
      <c r="C1492" s="17">
        <v>8.3793373014614203E-2</v>
      </c>
      <c r="D1492" s="17">
        <v>9.1200750934218297E-2</v>
      </c>
      <c r="E1492" s="17">
        <v>7.7194971296338705E-2</v>
      </c>
      <c r="F1492" s="17"/>
      <c r="G1492" s="17">
        <v>9.2983926959341004E-2</v>
      </c>
      <c r="H1492" s="17">
        <v>0.17422462778487099</v>
      </c>
      <c r="I1492" s="17">
        <v>0.10858394998769599</v>
      </c>
      <c r="J1492" s="17">
        <v>5.7405677196989698E-2</v>
      </c>
      <c r="K1492" s="17">
        <v>6.4193913478082801E-2</v>
      </c>
      <c r="L1492" s="17">
        <v>2.8930481539883299E-2</v>
      </c>
      <c r="M1492" s="17"/>
      <c r="N1492" s="17">
        <v>8.5836037117299605E-2</v>
      </c>
      <c r="O1492" s="17">
        <v>3.7647685720873902E-2</v>
      </c>
      <c r="P1492" s="17">
        <v>0.131658994906481</v>
      </c>
      <c r="Q1492" s="17">
        <v>8.8410595605009898E-2</v>
      </c>
      <c r="R1492" s="17"/>
      <c r="S1492" s="17">
        <v>0.10048962423669699</v>
      </c>
      <c r="T1492" s="17">
        <v>7.7550085029847005E-2</v>
      </c>
      <c r="U1492" s="17">
        <v>5.3186359391397799E-2</v>
      </c>
      <c r="V1492" s="17">
        <v>8.2906493781124802E-2</v>
      </c>
      <c r="W1492" s="17">
        <v>9.6795570524378802E-2</v>
      </c>
      <c r="X1492" s="17">
        <v>9.2146438816502196E-2</v>
      </c>
      <c r="Y1492" s="17">
        <v>8.0447411296402802E-2</v>
      </c>
      <c r="Z1492" s="17">
        <v>0.12225865566215501</v>
      </c>
      <c r="AA1492" s="17">
        <v>6.9042751592214693E-2</v>
      </c>
      <c r="AB1492" s="17" t="s">
        <v>74</v>
      </c>
      <c r="AC1492" s="17" t="s">
        <v>74</v>
      </c>
      <c r="AD1492" s="17" t="s">
        <v>74</v>
      </c>
      <c r="AE1492" s="17"/>
      <c r="AF1492" s="17">
        <v>8.4696275543905505E-2</v>
      </c>
      <c r="AG1492" s="17">
        <v>7.74555716844533E-2</v>
      </c>
      <c r="AH1492" s="17">
        <v>0.123991466105783</v>
      </c>
      <c r="AI1492" s="17"/>
      <c r="AJ1492" s="17">
        <v>6.3664115715655195E-2</v>
      </c>
      <c r="AK1492" s="17">
        <v>0.12313387595380899</v>
      </c>
      <c r="AL1492" s="17">
        <v>6.5252935219477406E-2</v>
      </c>
      <c r="AM1492" s="17">
        <v>0</v>
      </c>
      <c r="AN1492" s="17">
        <v>0.10545035928801801</v>
      </c>
      <c r="AO1492" s="17"/>
      <c r="AP1492" s="17">
        <v>0.106333804553278</v>
      </c>
      <c r="AQ1492" s="17">
        <v>0.115326827500317</v>
      </c>
      <c r="AR1492" s="17">
        <v>4.2772292053917901E-2</v>
      </c>
      <c r="AS1492" s="17"/>
      <c r="AT1492" s="17">
        <v>8.8692825960261706E-2</v>
      </c>
      <c r="AU1492" s="17">
        <v>7.1548636869739807E-2</v>
      </c>
      <c r="AV1492" s="17"/>
      <c r="AW1492" s="17">
        <v>0.105068519073631</v>
      </c>
      <c r="AX1492" s="17">
        <v>7.70479631237347E-2</v>
      </c>
    </row>
    <row r="1493" spans="2:50" x14ac:dyDescent="0.35">
      <c r="B1493" t="s">
        <v>565</v>
      </c>
      <c r="C1493" s="17">
        <v>0.27137666141384797</v>
      </c>
      <c r="D1493" s="17">
        <v>0.30666206986232097</v>
      </c>
      <c r="E1493" s="17">
        <v>0.239454784822524</v>
      </c>
      <c r="F1493" s="17"/>
      <c r="G1493" s="17">
        <v>0.16422215875888899</v>
      </c>
      <c r="H1493" s="17">
        <v>0.172427080234937</v>
      </c>
      <c r="I1493" s="17">
        <v>0.25738594589008101</v>
      </c>
      <c r="J1493" s="17">
        <v>0.2283894909816</v>
      </c>
      <c r="K1493" s="17">
        <v>0.37029601581654298</v>
      </c>
      <c r="L1493" s="17">
        <v>0.364435092588627</v>
      </c>
      <c r="M1493" s="17"/>
      <c r="N1493" s="17">
        <v>0.191075823224963</v>
      </c>
      <c r="O1493" s="17">
        <v>0.26299048970383299</v>
      </c>
      <c r="P1493" s="17">
        <v>0.30434846014871397</v>
      </c>
      <c r="Q1493" s="17">
        <v>0.34073253613344101</v>
      </c>
      <c r="R1493" s="17"/>
      <c r="S1493" s="17">
        <v>0.31469216060134803</v>
      </c>
      <c r="T1493" s="17">
        <v>0.26451684078125598</v>
      </c>
      <c r="U1493" s="17">
        <v>0.30999639074325702</v>
      </c>
      <c r="V1493" s="17">
        <v>0.31371911012461001</v>
      </c>
      <c r="W1493" s="17">
        <v>0.31346616921365</v>
      </c>
      <c r="X1493" s="17">
        <v>0.241836079845201</v>
      </c>
      <c r="Y1493" s="17">
        <v>0.21959088142879901</v>
      </c>
      <c r="Z1493" s="17">
        <v>0.230958886028824</v>
      </c>
      <c r="AA1493" s="17">
        <v>0.211671133051654</v>
      </c>
      <c r="AB1493" s="17" t="s">
        <v>74</v>
      </c>
      <c r="AC1493" s="17" t="s">
        <v>74</v>
      </c>
      <c r="AD1493" s="17" t="s">
        <v>74</v>
      </c>
      <c r="AE1493" s="17"/>
      <c r="AF1493" s="17">
        <v>0.35123382141251402</v>
      </c>
      <c r="AG1493" s="17">
        <v>0.19559898212254401</v>
      </c>
      <c r="AH1493" s="17">
        <v>0.25743030671711498</v>
      </c>
      <c r="AI1493" s="17"/>
      <c r="AJ1493" s="17">
        <v>0.338537158361219</v>
      </c>
      <c r="AK1493" s="17">
        <v>0.13947936904382199</v>
      </c>
      <c r="AL1493" s="17">
        <v>0.27992420762834902</v>
      </c>
      <c r="AM1493" s="17">
        <v>0.64259093703112902</v>
      </c>
      <c r="AN1493" s="17">
        <v>0.31465040723496202</v>
      </c>
      <c r="AO1493" s="17"/>
      <c r="AP1493" s="17">
        <v>0.31913183686041502</v>
      </c>
      <c r="AQ1493" s="17">
        <v>0.16502439921033901</v>
      </c>
      <c r="AR1493" s="17">
        <v>0.29851783860082198</v>
      </c>
      <c r="AS1493" s="17"/>
      <c r="AT1493" s="17">
        <v>0.271211109540897</v>
      </c>
      <c r="AU1493" s="17">
        <v>0.27310097042800302</v>
      </c>
      <c r="AV1493" s="17"/>
      <c r="AW1493" s="17">
        <v>0.216601156894494</v>
      </c>
      <c r="AX1493" s="17">
        <v>0.28874355651942502</v>
      </c>
    </row>
    <row r="1494" spans="2:50" x14ac:dyDescent="0.35">
      <c r="B1494" t="s">
        <v>566</v>
      </c>
      <c r="C1494" s="17">
        <v>0.40916779139859499</v>
      </c>
      <c r="D1494" s="17">
        <v>0.37628220191219902</v>
      </c>
      <c r="E1494" s="17">
        <v>0.44145792446159299</v>
      </c>
      <c r="F1494" s="17"/>
      <c r="G1494" s="17">
        <v>0.41951214935929099</v>
      </c>
      <c r="H1494" s="17">
        <v>0.38732857177650398</v>
      </c>
      <c r="I1494" s="17">
        <v>0.33233357309276301</v>
      </c>
      <c r="J1494" s="17">
        <v>0.49255774170549999</v>
      </c>
      <c r="K1494" s="17">
        <v>0.35052463028859299</v>
      </c>
      <c r="L1494" s="17">
        <v>0.45448456785743901</v>
      </c>
      <c r="M1494" s="17"/>
      <c r="N1494" s="17">
        <v>0.46114594903616801</v>
      </c>
      <c r="O1494" s="17">
        <v>0.420981066090374</v>
      </c>
      <c r="P1494" s="17">
        <v>0.42174888162644403</v>
      </c>
      <c r="Q1494" s="17">
        <v>0.33056420548447102</v>
      </c>
      <c r="R1494" s="17"/>
      <c r="S1494" s="17">
        <v>0.33496866525366997</v>
      </c>
      <c r="T1494" s="17">
        <v>0.463011723463297</v>
      </c>
      <c r="U1494" s="17">
        <v>0.37437557700812601</v>
      </c>
      <c r="V1494" s="17">
        <v>0.373746958497302</v>
      </c>
      <c r="W1494" s="17">
        <v>0.37345278939478899</v>
      </c>
      <c r="X1494" s="17">
        <v>0.42857002532044902</v>
      </c>
      <c r="Y1494" s="17">
        <v>0.43643836655812901</v>
      </c>
      <c r="Z1494" s="17">
        <v>0.40762913863686101</v>
      </c>
      <c r="AA1494" s="17">
        <v>0.47660484896155703</v>
      </c>
      <c r="AB1494" s="17" t="s">
        <v>74</v>
      </c>
      <c r="AC1494" s="17" t="s">
        <v>74</v>
      </c>
      <c r="AD1494" s="17" t="s">
        <v>74</v>
      </c>
      <c r="AE1494" s="17"/>
      <c r="AF1494" s="17">
        <v>0.358994885935774</v>
      </c>
      <c r="AG1494" s="17">
        <v>0.47595011913637097</v>
      </c>
      <c r="AH1494" s="17">
        <v>0.395045963106677</v>
      </c>
      <c r="AI1494" s="17"/>
      <c r="AJ1494" s="17">
        <v>0.39731452329164901</v>
      </c>
      <c r="AK1494" s="17">
        <v>0.421571456552777</v>
      </c>
      <c r="AL1494" s="17">
        <v>0.44962524129445702</v>
      </c>
      <c r="AM1494" s="17">
        <v>0.141404368761813</v>
      </c>
      <c r="AN1494" s="17">
        <v>0.40111592568354798</v>
      </c>
      <c r="AO1494" s="17"/>
      <c r="AP1494" s="17">
        <v>0.36994782538937199</v>
      </c>
      <c r="AQ1494" s="17">
        <v>0.44843281728464601</v>
      </c>
      <c r="AR1494" s="17">
        <v>0.44130192079984198</v>
      </c>
      <c r="AS1494" s="17"/>
      <c r="AT1494" s="17">
        <v>0.42706569406439898</v>
      </c>
      <c r="AU1494" s="17">
        <v>0.37376220762175999</v>
      </c>
      <c r="AV1494" s="17"/>
      <c r="AW1494" s="17">
        <v>0.40810065567614501</v>
      </c>
      <c r="AX1494" s="17">
        <v>0.40950613304086397</v>
      </c>
    </row>
    <row r="1495" spans="2:50" x14ac:dyDescent="0.35">
      <c r="B1495" t="s">
        <v>424</v>
      </c>
      <c r="C1495" s="17">
        <v>0.12577255447709301</v>
      </c>
      <c r="D1495" s="17">
        <v>9.9017105732758806E-2</v>
      </c>
      <c r="E1495" s="17">
        <v>0.147413845286884</v>
      </c>
      <c r="F1495" s="17"/>
      <c r="G1495" s="17">
        <v>0.20256954388075801</v>
      </c>
      <c r="H1495" s="17">
        <v>0.168054479248748</v>
      </c>
      <c r="I1495" s="17">
        <v>0.16407813002713501</v>
      </c>
      <c r="J1495" s="17">
        <v>0.129519070108569</v>
      </c>
      <c r="K1495" s="17">
        <v>9.1364695248948899E-2</v>
      </c>
      <c r="L1495" s="17">
        <v>5.4539515607202001E-2</v>
      </c>
      <c r="M1495" s="17"/>
      <c r="N1495" s="17">
        <v>0.144245141523236</v>
      </c>
      <c r="O1495" s="17">
        <v>0.154491428828645</v>
      </c>
      <c r="P1495" s="17">
        <v>6.1644741561169503E-2</v>
      </c>
      <c r="Q1495" s="17">
        <v>0.12995559853580199</v>
      </c>
      <c r="R1495" s="17"/>
      <c r="S1495" s="17">
        <v>0.12637074777010801</v>
      </c>
      <c r="T1495" s="17">
        <v>0.115518648018112</v>
      </c>
      <c r="U1495" s="17">
        <v>0.150016900025293</v>
      </c>
      <c r="V1495" s="17">
        <v>8.4377758469089403E-2</v>
      </c>
      <c r="W1495" s="17">
        <v>0.15399561441710899</v>
      </c>
      <c r="X1495" s="17">
        <v>0.10983805523168801</v>
      </c>
      <c r="Y1495" s="17">
        <v>0.14454982754874701</v>
      </c>
      <c r="Z1495" s="17">
        <v>0.12149517551131001</v>
      </c>
      <c r="AA1495" s="17">
        <v>0.13545653745827901</v>
      </c>
      <c r="AB1495" s="17" t="s">
        <v>74</v>
      </c>
      <c r="AC1495" s="17" t="s">
        <v>74</v>
      </c>
      <c r="AD1495" s="17" t="s">
        <v>74</v>
      </c>
      <c r="AE1495" s="17"/>
      <c r="AF1495" s="17">
        <v>9.2373632673474093E-2</v>
      </c>
      <c r="AG1495" s="17">
        <v>0.14375295451317999</v>
      </c>
      <c r="AH1495" s="17">
        <v>0.119850127085924</v>
      </c>
      <c r="AI1495" s="17"/>
      <c r="AJ1495" s="17">
        <v>9.9317301499367794E-2</v>
      </c>
      <c r="AK1495" s="17">
        <v>0.18947133455903201</v>
      </c>
      <c r="AL1495" s="17">
        <v>7.9039643548007105E-2</v>
      </c>
      <c r="AM1495" s="17">
        <v>5.3101533730863397E-2</v>
      </c>
      <c r="AN1495" s="17">
        <v>9.6319362747462001E-2</v>
      </c>
      <c r="AO1495" s="17"/>
      <c r="AP1495" s="17">
        <v>9.8316926303919097E-2</v>
      </c>
      <c r="AQ1495" s="17">
        <v>0.16036908350290299</v>
      </c>
      <c r="AR1495" s="17">
        <v>0.118068147963652</v>
      </c>
      <c r="AS1495" s="17"/>
      <c r="AT1495" s="17">
        <v>0.106675010321097</v>
      </c>
      <c r="AU1495" s="17">
        <v>0.16373910852843901</v>
      </c>
      <c r="AV1495" s="17"/>
      <c r="AW1495" s="17">
        <v>0.139620838862688</v>
      </c>
      <c r="AX1495" s="17">
        <v>0.12138187465721401</v>
      </c>
    </row>
    <row r="1496" spans="2:50" x14ac:dyDescent="0.35">
      <c r="B1496" t="s">
        <v>70</v>
      </c>
      <c r="C1496" s="17">
        <v>7.3219786195687198E-2</v>
      </c>
      <c r="D1496" s="17">
        <v>8.24423159559146E-2</v>
      </c>
      <c r="E1496" s="17">
        <v>6.4885164745878507E-2</v>
      </c>
      <c r="F1496" s="17"/>
      <c r="G1496" s="17">
        <v>5.81633078238682E-2</v>
      </c>
      <c r="H1496" s="17">
        <v>4.1851576188917397E-2</v>
      </c>
      <c r="I1496" s="17">
        <v>7.6716118065887406E-2</v>
      </c>
      <c r="J1496" s="17">
        <v>5.5599255326752001E-2</v>
      </c>
      <c r="K1496" s="17">
        <v>0.1069546968038</v>
      </c>
      <c r="L1496" s="17">
        <v>8.9914291359421195E-2</v>
      </c>
      <c r="M1496" s="17"/>
      <c r="N1496" s="17">
        <v>7.4149254288009295E-2</v>
      </c>
      <c r="O1496" s="17">
        <v>8.1551226584441194E-2</v>
      </c>
      <c r="P1496" s="17">
        <v>5.6050115691986098E-2</v>
      </c>
      <c r="Q1496" s="17">
        <v>7.5867981969817894E-2</v>
      </c>
      <c r="R1496" s="17"/>
      <c r="S1496" s="17">
        <v>6.5216133885437497E-2</v>
      </c>
      <c r="T1496" s="17">
        <v>6.2115715373895201E-2</v>
      </c>
      <c r="U1496" s="17">
        <v>9.5313279671929305E-2</v>
      </c>
      <c r="V1496" s="17">
        <v>0.120491673497062</v>
      </c>
      <c r="W1496" s="17">
        <v>2.3685585034658001E-2</v>
      </c>
      <c r="X1496" s="17">
        <v>3.6209913376448799E-2</v>
      </c>
      <c r="Y1496" s="17">
        <v>9.8488118858999205E-2</v>
      </c>
      <c r="Z1496" s="17">
        <v>0.11765814416085001</v>
      </c>
      <c r="AA1496" s="17">
        <v>6.6444018803191701E-2</v>
      </c>
      <c r="AB1496" s="17" t="s">
        <v>74</v>
      </c>
      <c r="AC1496" s="17" t="s">
        <v>74</v>
      </c>
      <c r="AD1496" s="17" t="s">
        <v>74</v>
      </c>
      <c r="AE1496" s="17"/>
      <c r="AF1496" s="17">
        <v>8.3391059260608594E-2</v>
      </c>
      <c r="AG1496" s="17">
        <v>6.3415307450964201E-2</v>
      </c>
      <c r="AH1496" s="17">
        <v>5.7739227025028303E-2</v>
      </c>
      <c r="AI1496" s="17"/>
      <c r="AJ1496" s="17">
        <v>6.7380805863584303E-2</v>
      </c>
      <c r="AK1496" s="17">
        <v>7.2224304840235898E-2</v>
      </c>
      <c r="AL1496" s="17">
        <v>0.105857470198661</v>
      </c>
      <c r="AM1496" s="17">
        <v>0.16290316047619499</v>
      </c>
      <c r="AN1496" s="17">
        <v>4.5087620872054798E-2</v>
      </c>
      <c r="AO1496" s="17"/>
      <c r="AP1496" s="17">
        <v>6.2645442428001005E-2</v>
      </c>
      <c r="AQ1496" s="17">
        <v>6.1015511751358102E-2</v>
      </c>
      <c r="AR1496" s="17">
        <v>7.9198622810036604E-2</v>
      </c>
      <c r="AS1496" s="17"/>
      <c r="AT1496" s="17">
        <v>5.99688161687622E-2</v>
      </c>
      <c r="AU1496" s="17">
        <v>0.10134230366336699</v>
      </c>
      <c r="AV1496" s="17"/>
      <c r="AW1496" s="17">
        <v>6.5373072335361604E-2</v>
      </c>
      <c r="AX1496" s="17">
        <v>7.5707632866046898E-2</v>
      </c>
    </row>
    <row r="1497" spans="2:50" x14ac:dyDescent="0.35">
      <c r="C1497" s="17"/>
      <c r="D1497" s="17"/>
      <c r="E1497" s="17"/>
      <c r="F1497" s="17"/>
      <c r="G1497" s="17"/>
      <c r="H1497" s="17"/>
      <c r="I1497" s="17"/>
      <c r="J1497" s="17"/>
      <c r="K1497" s="17"/>
      <c r="L1497" s="17"/>
      <c r="M1497" s="17"/>
      <c r="N1497" s="17"/>
      <c r="O1497" s="17"/>
      <c r="P1497" s="17"/>
      <c r="Q1497" s="17"/>
      <c r="R1497" s="17"/>
      <c r="S1497" s="17"/>
      <c r="T1497" s="17"/>
      <c r="U1497" s="17"/>
      <c r="V1497" s="17"/>
      <c r="W1497" s="17"/>
      <c r="X1497" s="17"/>
      <c r="Y1497" s="17"/>
      <c r="Z1497" s="17"/>
      <c r="AA1497" s="17"/>
      <c r="AB1497" s="17"/>
      <c r="AC1497" s="17"/>
      <c r="AD1497" s="17"/>
      <c r="AE1497" s="17"/>
      <c r="AF1497" s="17"/>
      <c r="AG1497" s="17"/>
      <c r="AH1497" s="17"/>
      <c r="AI1497" s="17"/>
      <c r="AJ1497" s="17"/>
      <c r="AK1497" s="17"/>
      <c r="AL1497" s="17"/>
      <c r="AM1497" s="17"/>
      <c r="AN1497" s="17"/>
      <c r="AO1497" s="17"/>
      <c r="AP1497" s="17"/>
      <c r="AQ1497" s="17"/>
      <c r="AR1497" s="17"/>
      <c r="AS1497" s="17"/>
      <c r="AT1497" s="17"/>
      <c r="AU1497" s="17"/>
      <c r="AV1497" s="17"/>
      <c r="AW1497" s="17"/>
      <c r="AX1497" s="17"/>
    </row>
    <row r="1498" spans="2:50" x14ac:dyDescent="0.35">
      <c r="B1498" s="6" t="s">
        <v>574</v>
      </c>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row>
    <row r="1499" spans="2:50" x14ac:dyDescent="0.35">
      <c r="B1499" s="24" t="s">
        <v>76</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row>
    <row r="1500" spans="2:50" x14ac:dyDescent="0.35">
      <c r="B1500" t="s">
        <v>428</v>
      </c>
      <c r="C1500" s="17">
        <v>3.4006133025762199E-2</v>
      </c>
      <c r="D1500" s="17">
        <v>2.9875999503250299E-2</v>
      </c>
      <c r="E1500" s="17">
        <v>3.7994818445488902E-2</v>
      </c>
      <c r="F1500" s="17"/>
      <c r="G1500" s="17">
        <v>5.1427432397610898E-2</v>
      </c>
      <c r="H1500" s="17">
        <v>0.108095834586012</v>
      </c>
      <c r="I1500" s="17">
        <v>4.1395898314752898E-2</v>
      </c>
      <c r="J1500" s="17">
        <v>4.3848753858737304E-3</v>
      </c>
      <c r="K1500" s="17">
        <v>1.08682854902637E-2</v>
      </c>
      <c r="L1500" s="17">
        <v>4.27676778029703E-3</v>
      </c>
      <c r="M1500" s="17"/>
      <c r="N1500" s="17">
        <v>3.1537191945512598E-2</v>
      </c>
      <c r="O1500" s="17">
        <v>3.3033556891662402E-2</v>
      </c>
      <c r="P1500" s="17">
        <v>3.06001369952137E-2</v>
      </c>
      <c r="Q1500" s="17">
        <v>4.10603747939218E-2</v>
      </c>
      <c r="R1500" s="17"/>
      <c r="S1500" s="17">
        <v>7.6077539152246298E-2</v>
      </c>
      <c r="T1500" s="17">
        <v>7.57792430418256E-3</v>
      </c>
      <c r="U1500" s="17">
        <v>2.8716536671815299E-2</v>
      </c>
      <c r="V1500" s="17">
        <v>7.3388625074951898E-3</v>
      </c>
      <c r="W1500" s="17">
        <v>2.4686835765235601E-2</v>
      </c>
      <c r="X1500" s="17">
        <v>7.6307115633338696E-2</v>
      </c>
      <c r="Y1500" s="17">
        <v>0</v>
      </c>
      <c r="Z1500" s="17">
        <v>2.3398557035525399E-2</v>
      </c>
      <c r="AA1500" s="17">
        <v>4.4764090781466703E-2</v>
      </c>
      <c r="AB1500" s="17" t="s">
        <v>74</v>
      </c>
      <c r="AC1500" s="17" t="s">
        <v>74</v>
      </c>
      <c r="AD1500" s="17" t="s">
        <v>74</v>
      </c>
      <c r="AE1500" s="17"/>
      <c r="AF1500" s="17">
        <v>2.0898692268974499E-2</v>
      </c>
      <c r="AG1500" s="17">
        <v>4.7008031411656999E-2</v>
      </c>
      <c r="AH1500" s="17">
        <v>3.2540754485759701E-2</v>
      </c>
      <c r="AI1500" s="17"/>
      <c r="AJ1500" s="17">
        <v>2.18055550585162E-2</v>
      </c>
      <c r="AK1500" s="17">
        <v>6.7101455681710095E-2</v>
      </c>
      <c r="AL1500" s="17">
        <v>2.7050398484340401E-2</v>
      </c>
      <c r="AM1500" s="17">
        <v>0</v>
      </c>
      <c r="AN1500" s="17">
        <v>3.1452635692310903E-2</v>
      </c>
      <c r="AO1500" s="17"/>
      <c r="AP1500" s="17">
        <v>3.9176653329523199E-2</v>
      </c>
      <c r="AQ1500" s="17">
        <v>5.1070193395011301E-2</v>
      </c>
      <c r="AR1500" s="17">
        <v>4.2964486376004002E-2</v>
      </c>
      <c r="AS1500" s="17"/>
      <c r="AT1500" s="17">
        <v>3.9447241931162301E-2</v>
      </c>
      <c r="AU1500" s="17">
        <v>2.01168035228582E-2</v>
      </c>
      <c r="AV1500" s="17"/>
      <c r="AW1500" s="17">
        <v>4.6493738558219803E-2</v>
      </c>
      <c r="AX1500" s="17">
        <v>3.0046864420114099E-2</v>
      </c>
    </row>
    <row r="1501" spans="2:50" x14ac:dyDescent="0.35">
      <c r="B1501" t="s">
        <v>564</v>
      </c>
      <c r="C1501" s="17">
        <v>7.48198850143202E-2</v>
      </c>
      <c r="D1501" s="17">
        <v>9.25682995056967E-2</v>
      </c>
      <c r="E1501" s="17">
        <v>5.85267452130213E-2</v>
      </c>
      <c r="F1501" s="17"/>
      <c r="G1501" s="17">
        <v>0.12599721646859199</v>
      </c>
      <c r="H1501" s="17">
        <v>9.4855510842473595E-2</v>
      </c>
      <c r="I1501" s="17">
        <v>9.2212338045223094E-2</v>
      </c>
      <c r="J1501" s="17">
        <v>7.2553956751422094E-2</v>
      </c>
      <c r="K1501" s="17">
        <v>4.9283676097738302E-2</v>
      </c>
      <c r="L1501" s="17">
        <v>4.4176407842606499E-2</v>
      </c>
      <c r="M1501" s="17"/>
      <c r="N1501" s="17">
        <v>9.3845648442490895E-2</v>
      </c>
      <c r="O1501" s="17">
        <v>5.25776895452221E-2</v>
      </c>
      <c r="P1501" s="17">
        <v>9.2310806704573006E-2</v>
      </c>
      <c r="Q1501" s="17">
        <v>6.2947651244071798E-2</v>
      </c>
      <c r="R1501" s="17"/>
      <c r="S1501" s="17">
        <v>0.113757236470779</v>
      </c>
      <c r="T1501" s="17">
        <v>6.69469045272503E-2</v>
      </c>
      <c r="U1501" s="17">
        <v>2.26287803739821E-2</v>
      </c>
      <c r="V1501" s="17">
        <v>6.3054996670255103E-2</v>
      </c>
      <c r="W1501" s="17">
        <v>9.0216244377569199E-2</v>
      </c>
      <c r="X1501" s="17">
        <v>7.3541040543300795E-2</v>
      </c>
      <c r="Y1501" s="17">
        <v>6.7749036925105297E-2</v>
      </c>
      <c r="Z1501" s="17">
        <v>5.47482006696869E-2</v>
      </c>
      <c r="AA1501" s="17">
        <v>9.2382270151990201E-2</v>
      </c>
      <c r="AB1501" s="17" t="s">
        <v>74</v>
      </c>
      <c r="AC1501" s="17" t="s">
        <v>74</v>
      </c>
      <c r="AD1501" s="17" t="s">
        <v>74</v>
      </c>
      <c r="AE1501" s="17"/>
      <c r="AF1501" s="17">
        <v>8.0748729082965098E-2</v>
      </c>
      <c r="AG1501" s="17">
        <v>6.7770368408175796E-2</v>
      </c>
      <c r="AH1501" s="17">
        <v>8.9253287603625706E-2</v>
      </c>
      <c r="AI1501" s="17"/>
      <c r="AJ1501" s="17">
        <v>6.9756285540486004E-2</v>
      </c>
      <c r="AK1501" s="17">
        <v>8.8320182023705104E-2</v>
      </c>
      <c r="AL1501" s="17">
        <v>3.3468968781681499E-2</v>
      </c>
      <c r="AM1501" s="17">
        <v>0</v>
      </c>
      <c r="AN1501" s="17">
        <v>8.8730754916795496E-2</v>
      </c>
      <c r="AO1501" s="17"/>
      <c r="AP1501" s="17">
        <v>8.4841218845314204E-2</v>
      </c>
      <c r="AQ1501" s="17">
        <v>0.10033395148282399</v>
      </c>
      <c r="AR1501" s="17">
        <v>2.1095711280757799E-2</v>
      </c>
      <c r="AS1501" s="17"/>
      <c r="AT1501" s="17">
        <v>6.6244264185031501E-2</v>
      </c>
      <c r="AU1501" s="17">
        <v>9.0749753737395106E-2</v>
      </c>
      <c r="AV1501" s="17"/>
      <c r="AW1501" s="17">
        <v>7.4685695516664E-2</v>
      </c>
      <c r="AX1501" s="17">
        <v>7.4862430581914996E-2</v>
      </c>
    </row>
    <row r="1502" spans="2:50" x14ac:dyDescent="0.35">
      <c r="B1502" t="s">
        <v>565</v>
      </c>
      <c r="C1502" s="17">
        <v>0.256290085083345</v>
      </c>
      <c r="D1502" s="17">
        <v>0.283420407215842</v>
      </c>
      <c r="E1502" s="17">
        <v>0.231928611889715</v>
      </c>
      <c r="F1502" s="17"/>
      <c r="G1502" s="17">
        <v>0.15988751640753701</v>
      </c>
      <c r="H1502" s="17">
        <v>0.206086088417996</v>
      </c>
      <c r="I1502" s="17">
        <v>0.26689892574395702</v>
      </c>
      <c r="J1502" s="17">
        <v>0.23001162584214299</v>
      </c>
      <c r="K1502" s="17">
        <v>0.267888155045648</v>
      </c>
      <c r="L1502" s="17">
        <v>0.33950673426268602</v>
      </c>
      <c r="M1502" s="17"/>
      <c r="N1502" s="17">
        <v>0.21874798696487199</v>
      </c>
      <c r="O1502" s="17">
        <v>0.22563460066775401</v>
      </c>
      <c r="P1502" s="17">
        <v>0.31283637593962699</v>
      </c>
      <c r="Q1502" s="17">
        <v>0.27756504273701099</v>
      </c>
      <c r="R1502" s="17"/>
      <c r="S1502" s="17">
        <v>0.22805066826610501</v>
      </c>
      <c r="T1502" s="17">
        <v>0.20919722809615701</v>
      </c>
      <c r="U1502" s="17">
        <v>0.29041050002771701</v>
      </c>
      <c r="V1502" s="17">
        <v>0.29896826004836002</v>
      </c>
      <c r="W1502" s="17">
        <v>0.27919930117904701</v>
      </c>
      <c r="X1502" s="17">
        <v>0.26581711894613003</v>
      </c>
      <c r="Y1502" s="17">
        <v>0.29530514600866398</v>
      </c>
      <c r="Z1502" s="17">
        <v>0.29659210395607499</v>
      </c>
      <c r="AA1502" s="17">
        <v>0.21883364137889399</v>
      </c>
      <c r="AB1502" s="17" t="s">
        <v>74</v>
      </c>
      <c r="AC1502" s="17" t="s">
        <v>74</v>
      </c>
      <c r="AD1502" s="17" t="s">
        <v>74</v>
      </c>
      <c r="AE1502" s="17"/>
      <c r="AF1502" s="17">
        <v>0.29694517410746502</v>
      </c>
      <c r="AG1502" s="17">
        <v>0.21937683149471801</v>
      </c>
      <c r="AH1502" s="17">
        <v>0.28730682187894202</v>
      </c>
      <c r="AI1502" s="17"/>
      <c r="AJ1502" s="17">
        <v>0.29789248444765698</v>
      </c>
      <c r="AK1502" s="17">
        <v>0.17877453798361501</v>
      </c>
      <c r="AL1502" s="17">
        <v>0.30176095657933999</v>
      </c>
      <c r="AM1502" s="17">
        <v>0.38558339849372097</v>
      </c>
      <c r="AN1502" s="17">
        <v>0.27766517891930997</v>
      </c>
      <c r="AO1502" s="17"/>
      <c r="AP1502" s="17">
        <v>0.33304629894103999</v>
      </c>
      <c r="AQ1502" s="17">
        <v>0.20694084163771201</v>
      </c>
      <c r="AR1502" s="17">
        <v>0.32702968863911902</v>
      </c>
      <c r="AS1502" s="17"/>
      <c r="AT1502" s="17">
        <v>0.27250331821597301</v>
      </c>
      <c r="AU1502" s="17">
        <v>0.22363655815470901</v>
      </c>
      <c r="AV1502" s="17"/>
      <c r="AW1502" s="17">
        <v>0.226863921008084</v>
      </c>
      <c r="AX1502" s="17">
        <v>0.26561982306273701</v>
      </c>
    </row>
    <row r="1503" spans="2:50" x14ac:dyDescent="0.35">
      <c r="B1503" t="s">
        <v>566</v>
      </c>
      <c r="C1503" s="17">
        <v>0.41334913120451799</v>
      </c>
      <c r="D1503" s="17">
        <v>0.39887285156744801</v>
      </c>
      <c r="E1503" s="17">
        <v>0.42613638848581997</v>
      </c>
      <c r="F1503" s="17"/>
      <c r="G1503" s="17">
        <v>0.377080196601354</v>
      </c>
      <c r="H1503" s="17">
        <v>0.39165378757677799</v>
      </c>
      <c r="I1503" s="17">
        <v>0.36822354000378599</v>
      </c>
      <c r="J1503" s="17">
        <v>0.46562564844815602</v>
      </c>
      <c r="K1503" s="17">
        <v>0.427066512516243</v>
      </c>
      <c r="L1503" s="17">
        <v>0.430125229671804</v>
      </c>
      <c r="M1503" s="17"/>
      <c r="N1503" s="17">
        <v>0.46080434635395501</v>
      </c>
      <c r="O1503" s="17">
        <v>0.44456157033091698</v>
      </c>
      <c r="P1503" s="17">
        <v>0.35684143413362401</v>
      </c>
      <c r="Q1503" s="17">
        <v>0.38446595076322099</v>
      </c>
      <c r="R1503" s="17"/>
      <c r="S1503" s="17">
        <v>0.37712155251201701</v>
      </c>
      <c r="T1503" s="17">
        <v>0.457082063162425</v>
      </c>
      <c r="U1503" s="17">
        <v>0.43952375050174203</v>
      </c>
      <c r="V1503" s="17">
        <v>0.45360517825768099</v>
      </c>
      <c r="W1503" s="17">
        <v>0.431968889680655</v>
      </c>
      <c r="X1503" s="17">
        <v>0.29334855232440199</v>
      </c>
      <c r="Y1503" s="17">
        <v>0.43898316725194197</v>
      </c>
      <c r="Z1503" s="17">
        <v>0.4164471964243</v>
      </c>
      <c r="AA1503" s="17">
        <v>0.41171975016103901</v>
      </c>
      <c r="AB1503" s="17" t="s">
        <v>74</v>
      </c>
      <c r="AC1503" s="17" t="s">
        <v>74</v>
      </c>
      <c r="AD1503" s="17" t="s">
        <v>74</v>
      </c>
      <c r="AE1503" s="17"/>
      <c r="AF1503" s="17">
        <v>0.37924830262030002</v>
      </c>
      <c r="AG1503" s="17">
        <v>0.46768269012147501</v>
      </c>
      <c r="AH1503" s="17">
        <v>0.35105629631642599</v>
      </c>
      <c r="AI1503" s="17"/>
      <c r="AJ1503" s="17">
        <v>0.39374224222918303</v>
      </c>
      <c r="AK1503" s="17">
        <v>0.45509170616095601</v>
      </c>
      <c r="AL1503" s="17">
        <v>0.431040875102841</v>
      </c>
      <c r="AM1503" s="17">
        <v>0.407819523057938</v>
      </c>
      <c r="AN1503" s="17">
        <v>0.35667720614327703</v>
      </c>
      <c r="AO1503" s="17"/>
      <c r="AP1503" s="17">
        <v>0.36967860898937399</v>
      </c>
      <c r="AQ1503" s="17">
        <v>0.43488648325099599</v>
      </c>
      <c r="AR1503" s="17">
        <v>0.43185358172926203</v>
      </c>
      <c r="AS1503" s="17"/>
      <c r="AT1503" s="17">
        <v>0.40612141952216002</v>
      </c>
      <c r="AU1503" s="17">
        <v>0.43058406166860003</v>
      </c>
      <c r="AV1503" s="17"/>
      <c r="AW1503" s="17">
        <v>0.44059690073707902</v>
      </c>
      <c r="AX1503" s="17">
        <v>0.404710065996716</v>
      </c>
    </row>
    <row r="1504" spans="2:50" x14ac:dyDescent="0.35">
      <c r="B1504" t="s">
        <v>424</v>
      </c>
      <c r="C1504" s="17">
        <v>0.13857844321096</v>
      </c>
      <c r="D1504" s="17">
        <v>0.105956490683538</v>
      </c>
      <c r="E1504" s="17">
        <v>0.168070604668386</v>
      </c>
      <c r="F1504" s="17"/>
      <c r="G1504" s="17">
        <v>0.21880780373586101</v>
      </c>
      <c r="H1504" s="17">
        <v>0.14604238173762199</v>
      </c>
      <c r="I1504" s="17">
        <v>0.158989956170698</v>
      </c>
      <c r="J1504" s="17">
        <v>0.15332692677184501</v>
      </c>
      <c r="K1504" s="17">
        <v>0.116756158924596</v>
      </c>
      <c r="L1504" s="17">
        <v>8.7154773770458105E-2</v>
      </c>
      <c r="M1504" s="17"/>
      <c r="N1504" s="17">
        <v>0.119412087519618</v>
      </c>
      <c r="O1504" s="17">
        <v>0.16539826936011201</v>
      </c>
      <c r="P1504" s="17">
        <v>0.13332950885595299</v>
      </c>
      <c r="Q1504" s="17">
        <v>0.133721767297144</v>
      </c>
      <c r="R1504" s="17"/>
      <c r="S1504" s="17">
        <v>0.10792299677818799</v>
      </c>
      <c r="T1504" s="17">
        <v>0.17243958514417801</v>
      </c>
      <c r="U1504" s="17">
        <v>0.162480661064315</v>
      </c>
      <c r="V1504" s="17">
        <v>8.37158173936835E-2</v>
      </c>
      <c r="W1504" s="17">
        <v>0.12998243158915501</v>
      </c>
      <c r="X1504" s="17">
        <v>0.166770824724087</v>
      </c>
      <c r="Y1504" s="17">
        <v>0.141779910363655</v>
      </c>
      <c r="Z1504" s="17">
        <v>9.2924683958964402E-2</v>
      </c>
      <c r="AA1504" s="17">
        <v>0.15843375483665301</v>
      </c>
      <c r="AB1504" s="17" t="s">
        <v>74</v>
      </c>
      <c r="AC1504" s="17" t="s">
        <v>74</v>
      </c>
      <c r="AD1504" s="17" t="s">
        <v>74</v>
      </c>
      <c r="AE1504" s="17"/>
      <c r="AF1504" s="17">
        <v>0.12399894999547199</v>
      </c>
      <c r="AG1504" s="17">
        <v>0.139331497271619</v>
      </c>
      <c r="AH1504" s="17">
        <v>0.14551255425324999</v>
      </c>
      <c r="AI1504" s="17"/>
      <c r="AJ1504" s="17">
        <v>0.13761509265319699</v>
      </c>
      <c r="AK1504" s="17">
        <v>0.15334004838764401</v>
      </c>
      <c r="AL1504" s="17">
        <v>0.14686074089215201</v>
      </c>
      <c r="AM1504" s="17">
        <v>0.141934180018714</v>
      </c>
      <c r="AN1504" s="17">
        <v>0.13150134558917401</v>
      </c>
      <c r="AO1504" s="17"/>
      <c r="AP1504" s="17">
        <v>0.102382759645664</v>
      </c>
      <c r="AQ1504" s="17">
        <v>0.14924284161554999</v>
      </c>
      <c r="AR1504" s="17">
        <v>0.14230054110835</v>
      </c>
      <c r="AS1504" s="17"/>
      <c r="AT1504" s="17">
        <v>0.13776418134992199</v>
      </c>
      <c r="AU1504" s="17">
        <v>0.14098718247050401</v>
      </c>
      <c r="AV1504" s="17"/>
      <c r="AW1504" s="17">
        <v>0.121163935605391</v>
      </c>
      <c r="AX1504" s="17">
        <v>0.144099815027706</v>
      </c>
    </row>
    <row r="1505" spans="2:50" x14ac:dyDescent="0.35">
      <c r="B1505" t="s">
        <v>70</v>
      </c>
      <c r="C1505" s="17">
        <v>8.2956322461093898E-2</v>
      </c>
      <c r="D1505" s="17">
        <v>8.9305951524225394E-2</v>
      </c>
      <c r="E1505" s="17">
        <v>7.7342831297569095E-2</v>
      </c>
      <c r="F1505" s="17"/>
      <c r="G1505" s="17">
        <v>6.6799834389044202E-2</v>
      </c>
      <c r="H1505" s="17">
        <v>5.32663968391177E-2</v>
      </c>
      <c r="I1505" s="17">
        <v>7.2279341721581902E-2</v>
      </c>
      <c r="J1505" s="17">
        <v>7.4096966800560105E-2</v>
      </c>
      <c r="K1505" s="17">
        <v>0.12813721192551</v>
      </c>
      <c r="L1505" s="17">
        <v>9.4760086672148205E-2</v>
      </c>
      <c r="M1505" s="17"/>
      <c r="N1505" s="17">
        <v>7.5652738773550901E-2</v>
      </c>
      <c r="O1505" s="17">
        <v>7.8794313204331806E-2</v>
      </c>
      <c r="P1505" s="17">
        <v>7.4081737371009093E-2</v>
      </c>
      <c r="Q1505" s="17">
        <v>0.10023921316463</v>
      </c>
      <c r="R1505" s="17"/>
      <c r="S1505" s="17">
        <v>9.70700068206653E-2</v>
      </c>
      <c r="T1505" s="17">
        <v>8.6756294765807193E-2</v>
      </c>
      <c r="U1505" s="17">
        <v>5.6239771360429403E-2</v>
      </c>
      <c r="V1505" s="17">
        <v>9.3316885122525006E-2</v>
      </c>
      <c r="W1505" s="17">
        <v>4.3946297408337803E-2</v>
      </c>
      <c r="X1505" s="17">
        <v>0.124215347828741</v>
      </c>
      <c r="Y1505" s="17">
        <v>5.6182739450633901E-2</v>
      </c>
      <c r="Z1505" s="17">
        <v>0.11588925795544799</v>
      </c>
      <c r="AA1505" s="17">
        <v>7.3866492689957E-2</v>
      </c>
      <c r="AB1505" s="17" t="s">
        <v>74</v>
      </c>
      <c r="AC1505" s="17" t="s">
        <v>74</v>
      </c>
      <c r="AD1505" s="17" t="s">
        <v>74</v>
      </c>
      <c r="AE1505" s="17"/>
      <c r="AF1505" s="17">
        <v>9.8160151924823302E-2</v>
      </c>
      <c r="AG1505" s="17">
        <v>5.88305812923553E-2</v>
      </c>
      <c r="AH1505" s="17">
        <v>9.4330285461996705E-2</v>
      </c>
      <c r="AI1505" s="17"/>
      <c r="AJ1505" s="17">
        <v>7.9188340070960705E-2</v>
      </c>
      <c r="AK1505" s="17">
        <v>5.73720697623692E-2</v>
      </c>
      <c r="AL1505" s="17">
        <v>5.9818060159645303E-2</v>
      </c>
      <c r="AM1505" s="17">
        <v>6.46628984296269E-2</v>
      </c>
      <c r="AN1505" s="17">
        <v>0.113972878739133</v>
      </c>
      <c r="AO1505" s="17"/>
      <c r="AP1505" s="17">
        <v>7.0874460249084906E-2</v>
      </c>
      <c r="AQ1505" s="17">
        <v>5.7525688617905898E-2</v>
      </c>
      <c r="AR1505" s="17">
        <v>3.4755990866507498E-2</v>
      </c>
      <c r="AS1505" s="17"/>
      <c r="AT1505" s="17">
        <v>7.7919574795750499E-2</v>
      </c>
      <c r="AU1505" s="17">
        <v>9.3925640445933503E-2</v>
      </c>
      <c r="AV1505" s="17"/>
      <c r="AW1505" s="17">
        <v>9.0195808574562705E-2</v>
      </c>
      <c r="AX1505" s="17">
        <v>8.0661000910811007E-2</v>
      </c>
    </row>
    <row r="1506" spans="2:50" x14ac:dyDescent="0.35">
      <c r="C1506" s="17"/>
      <c r="D1506" s="17"/>
      <c r="E1506" s="17"/>
      <c r="F1506" s="17"/>
      <c r="G1506" s="17"/>
      <c r="H1506" s="17"/>
      <c r="I1506" s="17"/>
      <c r="J1506" s="17"/>
      <c r="K1506" s="17"/>
      <c r="L1506" s="17"/>
      <c r="M1506" s="17"/>
      <c r="N1506" s="17"/>
      <c r="O1506" s="17"/>
      <c r="P1506" s="17"/>
      <c r="Q1506" s="17"/>
      <c r="R1506" s="17"/>
      <c r="S1506" s="17"/>
      <c r="T1506" s="17"/>
      <c r="U1506" s="17"/>
      <c r="V1506" s="17"/>
      <c r="W1506" s="17"/>
      <c r="X1506" s="17"/>
      <c r="Y1506" s="17"/>
      <c r="Z1506" s="17"/>
      <c r="AA1506" s="17"/>
      <c r="AB1506" s="17"/>
      <c r="AC1506" s="17"/>
      <c r="AD1506" s="17"/>
      <c r="AE1506" s="17"/>
      <c r="AF1506" s="17"/>
      <c r="AG1506" s="17"/>
      <c r="AH1506" s="17"/>
      <c r="AI1506" s="17"/>
      <c r="AJ1506" s="17"/>
      <c r="AK1506" s="17"/>
      <c r="AL1506" s="17"/>
      <c r="AM1506" s="17"/>
      <c r="AN1506" s="17"/>
      <c r="AO1506" s="17"/>
      <c r="AP1506" s="17"/>
      <c r="AQ1506" s="17"/>
      <c r="AR1506" s="17"/>
      <c r="AS1506" s="17"/>
      <c r="AT1506" s="17"/>
      <c r="AU1506" s="17"/>
      <c r="AV1506" s="17"/>
      <c r="AW1506" s="17"/>
      <c r="AX1506" s="17"/>
    </row>
    <row r="1507" spans="2:50" x14ac:dyDescent="0.35">
      <c r="B1507" s="6" t="s">
        <v>583</v>
      </c>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c r="AF1507" s="17"/>
      <c r="AG1507" s="17"/>
      <c r="AH1507" s="17"/>
      <c r="AI1507" s="17"/>
      <c r="AJ1507" s="17"/>
      <c r="AK1507" s="17"/>
      <c r="AL1507" s="17"/>
      <c r="AM1507" s="17"/>
      <c r="AN1507" s="17"/>
      <c r="AO1507" s="17"/>
      <c r="AP1507" s="17"/>
      <c r="AQ1507" s="17"/>
      <c r="AR1507" s="17"/>
      <c r="AS1507" s="17"/>
      <c r="AT1507" s="17"/>
      <c r="AU1507" s="17"/>
      <c r="AV1507" s="17"/>
      <c r="AW1507" s="17"/>
      <c r="AX1507" s="17"/>
    </row>
    <row r="1508" spans="2:50" x14ac:dyDescent="0.35">
      <c r="B1508" s="24" t="s">
        <v>76</v>
      </c>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row>
    <row r="1509" spans="2:50" x14ac:dyDescent="0.35">
      <c r="B1509" t="s">
        <v>428</v>
      </c>
      <c r="C1509" s="17">
        <v>2.29414197853356E-2</v>
      </c>
      <c r="D1509" s="17">
        <v>2.5885750169660798E-2</v>
      </c>
      <c r="E1509" s="17">
        <v>2.0278892098739801E-2</v>
      </c>
      <c r="F1509" s="17"/>
      <c r="G1509" s="17">
        <v>4.6824870627803897E-2</v>
      </c>
      <c r="H1509" s="17">
        <v>3.7011140470153199E-2</v>
      </c>
      <c r="I1509" s="17">
        <v>3.0349466357434299E-2</v>
      </c>
      <c r="J1509" s="17">
        <v>4.3848753858737304E-3</v>
      </c>
      <c r="K1509" s="17">
        <v>5.7291891442667496E-3</v>
      </c>
      <c r="L1509" s="17">
        <v>2.1899472080733701E-2</v>
      </c>
      <c r="M1509" s="17"/>
      <c r="N1509" s="17">
        <v>2.1852602422241799E-2</v>
      </c>
      <c r="O1509" s="17">
        <v>1.5456255356408599E-2</v>
      </c>
      <c r="P1509" s="17">
        <v>1.33699371932583E-2</v>
      </c>
      <c r="Q1509" s="17">
        <v>4.0531972696261902E-2</v>
      </c>
      <c r="R1509" s="17"/>
      <c r="S1509" s="17">
        <v>3.0957272799803599E-2</v>
      </c>
      <c r="T1509" s="17">
        <v>1.7464838916283702E-2</v>
      </c>
      <c r="U1509" s="17">
        <v>9.5727247576811603E-3</v>
      </c>
      <c r="V1509" s="17">
        <v>2.76021337260858E-2</v>
      </c>
      <c r="W1509" s="17">
        <v>1.9856006679003599E-2</v>
      </c>
      <c r="X1509" s="17">
        <v>4.75533454740108E-2</v>
      </c>
      <c r="Y1509" s="17">
        <v>2.2733140451685702E-2</v>
      </c>
      <c r="Z1509" s="17">
        <v>0</v>
      </c>
      <c r="AA1509" s="17">
        <v>1.7584263283813802E-2</v>
      </c>
      <c r="AB1509" s="17" t="s">
        <v>74</v>
      </c>
      <c r="AC1509" s="17" t="s">
        <v>74</v>
      </c>
      <c r="AD1509" s="17" t="s">
        <v>74</v>
      </c>
      <c r="AE1509" s="17"/>
      <c r="AF1509" s="17">
        <v>2.2532527678898299E-2</v>
      </c>
      <c r="AG1509" s="17">
        <v>2.29048873669839E-2</v>
      </c>
      <c r="AH1509" s="17">
        <v>4.0416770607263397E-2</v>
      </c>
      <c r="AI1509" s="17"/>
      <c r="AJ1509" s="17">
        <v>2.4153846520525001E-2</v>
      </c>
      <c r="AK1509" s="17">
        <v>2.7573576030163999E-2</v>
      </c>
      <c r="AL1509" s="17">
        <v>1.0214889022873199E-2</v>
      </c>
      <c r="AM1509" s="17">
        <v>0</v>
      </c>
      <c r="AN1509" s="17">
        <v>2.2292888600717198E-2</v>
      </c>
      <c r="AO1509" s="17"/>
      <c r="AP1509" s="17">
        <v>2.96549364337109E-2</v>
      </c>
      <c r="AQ1509" s="17">
        <v>3.19240160544184E-2</v>
      </c>
      <c r="AR1509" s="17">
        <v>2.35998296733799E-2</v>
      </c>
      <c r="AS1509" s="17"/>
      <c r="AT1509" s="17">
        <v>2.9033930687821199E-2</v>
      </c>
      <c r="AU1509" s="17">
        <v>1.02986446067435E-2</v>
      </c>
      <c r="AV1509" s="17"/>
      <c r="AW1509" s="17">
        <v>2.5144549931695601E-2</v>
      </c>
      <c r="AX1509" s="17">
        <v>2.2242904445467698E-2</v>
      </c>
    </row>
    <row r="1510" spans="2:50" x14ac:dyDescent="0.35">
      <c r="B1510" t="s">
        <v>564</v>
      </c>
      <c r="C1510" s="17">
        <v>0.101941894830504</v>
      </c>
      <c r="D1510" s="17">
        <v>0.125121106377617</v>
      </c>
      <c r="E1510" s="17">
        <v>8.0679470057060804E-2</v>
      </c>
      <c r="F1510" s="17"/>
      <c r="G1510" s="17">
        <v>0.12820817663758699</v>
      </c>
      <c r="H1510" s="17">
        <v>0.149336144489119</v>
      </c>
      <c r="I1510" s="17">
        <v>0.14447560041104801</v>
      </c>
      <c r="J1510" s="17">
        <v>5.5943858592884199E-2</v>
      </c>
      <c r="K1510" s="17">
        <v>9.0373167721227193E-2</v>
      </c>
      <c r="L1510" s="17">
        <v>6.6826567768793296E-2</v>
      </c>
      <c r="M1510" s="17"/>
      <c r="N1510" s="17">
        <v>8.7738372259410294E-2</v>
      </c>
      <c r="O1510" s="17">
        <v>8.0238254269494005E-2</v>
      </c>
      <c r="P1510" s="17">
        <v>0.16679024830285399</v>
      </c>
      <c r="Q1510" s="17">
        <v>8.4037705823728007E-2</v>
      </c>
      <c r="R1510" s="17"/>
      <c r="S1510" s="17">
        <v>0.16325896407253801</v>
      </c>
      <c r="T1510" s="17">
        <v>6.4152656134329397E-2</v>
      </c>
      <c r="U1510" s="17">
        <v>6.4766417563002804E-2</v>
      </c>
      <c r="V1510" s="17">
        <v>0.12391844886523599</v>
      </c>
      <c r="W1510" s="17">
        <v>9.4914643802135504E-2</v>
      </c>
      <c r="X1510" s="17">
        <v>0.134418839047729</v>
      </c>
      <c r="Y1510" s="17">
        <v>6.4360722053837804E-2</v>
      </c>
      <c r="Z1510" s="17">
        <v>8.0520849098677294E-2</v>
      </c>
      <c r="AA1510" s="17">
        <v>0.100727523527921</v>
      </c>
      <c r="AB1510" s="17" t="s">
        <v>74</v>
      </c>
      <c r="AC1510" s="17" t="s">
        <v>74</v>
      </c>
      <c r="AD1510" s="17" t="s">
        <v>74</v>
      </c>
      <c r="AE1510" s="17"/>
      <c r="AF1510" s="17">
        <v>0.11679803953793</v>
      </c>
      <c r="AG1510" s="17">
        <v>9.0423668003727406E-2</v>
      </c>
      <c r="AH1510" s="17">
        <v>0.14029322830200999</v>
      </c>
      <c r="AI1510" s="17"/>
      <c r="AJ1510" s="17">
        <v>0.111177873843051</v>
      </c>
      <c r="AK1510" s="17">
        <v>0.109952800883417</v>
      </c>
      <c r="AL1510" s="17">
        <v>7.7344841666074096E-2</v>
      </c>
      <c r="AM1510" s="17">
        <v>0</v>
      </c>
      <c r="AN1510" s="17">
        <v>0.100781444690192</v>
      </c>
      <c r="AO1510" s="17"/>
      <c r="AP1510" s="17">
        <v>0.16759152142984601</v>
      </c>
      <c r="AQ1510" s="17">
        <v>0.10480665034042</v>
      </c>
      <c r="AR1510" s="17">
        <v>6.5917747745942903E-2</v>
      </c>
      <c r="AS1510" s="17"/>
      <c r="AT1510" s="17">
        <v>0.102054514656459</v>
      </c>
      <c r="AU1510" s="17">
        <v>0.102223533361159</v>
      </c>
      <c r="AV1510" s="17"/>
      <c r="AW1510" s="17">
        <v>0.10825445836871</v>
      </c>
      <c r="AX1510" s="17">
        <v>9.99404595214681E-2</v>
      </c>
    </row>
    <row r="1511" spans="2:50" x14ac:dyDescent="0.35">
      <c r="B1511" t="s">
        <v>565</v>
      </c>
      <c r="C1511" s="17">
        <v>0.226201204276097</v>
      </c>
      <c r="D1511" s="17">
        <v>0.25166819640202898</v>
      </c>
      <c r="E1511" s="17">
        <v>0.20327816943591301</v>
      </c>
      <c r="F1511" s="17"/>
      <c r="G1511" s="17">
        <v>0.21169125670410499</v>
      </c>
      <c r="H1511" s="17">
        <v>0.226916856234117</v>
      </c>
      <c r="I1511" s="17">
        <v>0.21439076165593901</v>
      </c>
      <c r="J1511" s="17">
        <v>0.20434651398856299</v>
      </c>
      <c r="K1511" s="17">
        <v>0.254761146770703</v>
      </c>
      <c r="L1511" s="17">
        <v>0.23666845428292199</v>
      </c>
      <c r="M1511" s="17"/>
      <c r="N1511" s="17">
        <v>0.197744291723189</v>
      </c>
      <c r="O1511" s="17">
        <v>0.220696711847991</v>
      </c>
      <c r="P1511" s="17">
        <v>0.22451616668430299</v>
      </c>
      <c r="Q1511" s="17">
        <v>0.26667538184033701</v>
      </c>
      <c r="R1511" s="17"/>
      <c r="S1511" s="17">
        <v>0.19223012466311701</v>
      </c>
      <c r="T1511" s="17">
        <v>0.19084091070567</v>
      </c>
      <c r="U1511" s="17">
        <v>0.272297061814747</v>
      </c>
      <c r="V1511" s="17">
        <v>0.220633166439312</v>
      </c>
      <c r="W1511" s="17">
        <v>0.23206931470643499</v>
      </c>
      <c r="X1511" s="17">
        <v>0.224287223548649</v>
      </c>
      <c r="Y1511" s="17">
        <v>0.213653101899417</v>
      </c>
      <c r="Z1511" s="17">
        <v>0.31402175111378799</v>
      </c>
      <c r="AA1511" s="17">
        <v>0.25417499732892201</v>
      </c>
      <c r="AB1511" s="17" t="s">
        <v>74</v>
      </c>
      <c r="AC1511" s="17" t="s">
        <v>74</v>
      </c>
      <c r="AD1511" s="17" t="s">
        <v>74</v>
      </c>
      <c r="AE1511" s="17"/>
      <c r="AF1511" s="17">
        <v>0.25063915271927001</v>
      </c>
      <c r="AG1511" s="17">
        <v>0.199045462611283</v>
      </c>
      <c r="AH1511" s="17">
        <v>0.246386375409237</v>
      </c>
      <c r="AI1511" s="17"/>
      <c r="AJ1511" s="17">
        <v>0.23767954713190201</v>
      </c>
      <c r="AK1511" s="17">
        <v>0.19290590357088999</v>
      </c>
      <c r="AL1511" s="17">
        <v>0.21420851782289299</v>
      </c>
      <c r="AM1511" s="17">
        <v>0.33625755639257798</v>
      </c>
      <c r="AN1511" s="17">
        <v>0.282166495654815</v>
      </c>
      <c r="AO1511" s="17"/>
      <c r="AP1511" s="17">
        <v>0.206579360907132</v>
      </c>
      <c r="AQ1511" s="17">
        <v>0.211469175547361</v>
      </c>
      <c r="AR1511" s="17">
        <v>0.19478872355256499</v>
      </c>
      <c r="AS1511" s="17"/>
      <c r="AT1511" s="17">
        <v>0.221525689410176</v>
      </c>
      <c r="AU1511" s="17">
        <v>0.23473174483133699</v>
      </c>
      <c r="AV1511" s="17"/>
      <c r="AW1511" s="17">
        <v>0.212133857843435</v>
      </c>
      <c r="AX1511" s="17">
        <v>0.230661339003355</v>
      </c>
    </row>
    <row r="1512" spans="2:50" x14ac:dyDescent="0.35">
      <c r="B1512" t="s">
        <v>566</v>
      </c>
      <c r="C1512" s="17">
        <v>0.39818622250667601</v>
      </c>
      <c r="D1512" s="17">
        <v>0.38640375528555299</v>
      </c>
      <c r="E1512" s="17">
        <v>0.409206367982486</v>
      </c>
      <c r="F1512" s="17"/>
      <c r="G1512" s="17">
        <v>0.32836089076504199</v>
      </c>
      <c r="H1512" s="17">
        <v>0.36303401905014698</v>
      </c>
      <c r="I1512" s="17">
        <v>0.363576196323876</v>
      </c>
      <c r="J1512" s="17">
        <v>0.49821828205838897</v>
      </c>
      <c r="K1512" s="17">
        <v>0.38459789791912902</v>
      </c>
      <c r="L1512" s="17">
        <v>0.41675491266895698</v>
      </c>
      <c r="M1512" s="17"/>
      <c r="N1512" s="17">
        <v>0.42995828758898902</v>
      </c>
      <c r="O1512" s="17">
        <v>0.41998556583584501</v>
      </c>
      <c r="P1512" s="17">
        <v>0.37094307051483499</v>
      </c>
      <c r="Q1512" s="17">
        <v>0.36576398576712699</v>
      </c>
      <c r="R1512" s="17"/>
      <c r="S1512" s="17">
        <v>0.34820914811270998</v>
      </c>
      <c r="T1512" s="17">
        <v>0.44586828721963701</v>
      </c>
      <c r="U1512" s="17">
        <v>0.407599274584447</v>
      </c>
      <c r="V1512" s="17">
        <v>0.43722530530381898</v>
      </c>
      <c r="W1512" s="17">
        <v>0.404058957919122</v>
      </c>
      <c r="X1512" s="17">
        <v>0.41201196399818502</v>
      </c>
      <c r="Y1512" s="17">
        <v>0.35641510687543898</v>
      </c>
      <c r="Z1512" s="17">
        <v>0.35248413763904102</v>
      </c>
      <c r="AA1512" s="17">
        <v>0.39185791286073302</v>
      </c>
      <c r="AB1512" s="17" t="s">
        <v>74</v>
      </c>
      <c r="AC1512" s="17" t="s">
        <v>74</v>
      </c>
      <c r="AD1512" s="17" t="s">
        <v>74</v>
      </c>
      <c r="AE1512" s="17"/>
      <c r="AF1512" s="17">
        <v>0.37095195752443</v>
      </c>
      <c r="AG1512" s="17">
        <v>0.43664441942181798</v>
      </c>
      <c r="AH1512" s="17">
        <v>0.33592971775055902</v>
      </c>
      <c r="AI1512" s="17"/>
      <c r="AJ1512" s="17">
        <v>0.42357752952196798</v>
      </c>
      <c r="AK1512" s="17">
        <v>0.34565331816691103</v>
      </c>
      <c r="AL1512" s="17">
        <v>0.45013495190317399</v>
      </c>
      <c r="AM1512" s="17">
        <v>0.20893948446473001</v>
      </c>
      <c r="AN1512" s="17">
        <v>0.35615381650832201</v>
      </c>
      <c r="AO1512" s="17"/>
      <c r="AP1512" s="17">
        <v>0.423004027670975</v>
      </c>
      <c r="AQ1512" s="17">
        <v>0.37402111753519501</v>
      </c>
      <c r="AR1512" s="17">
        <v>0.48162571073488702</v>
      </c>
      <c r="AS1512" s="17"/>
      <c r="AT1512" s="17">
        <v>0.42759656728725598</v>
      </c>
      <c r="AU1512" s="17">
        <v>0.33861497410826902</v>
      </c>
      <c r="AV1512" s="17"/>
      <c r="AW1512" s="17">
        <v>0.44318903907587298</v>
      </c>
      <c r="AX1512" s="17">
        <v>0.38391781545737902</v>
      </c>
    </row>
    <row r="1513" spans="2:50" x14ac:dyDescent="0.35">
      <c r="B1513" t="s">
        <v>424</v>
      </c>
      <c r="C1513" s="17">
        <v>0.15697626860823799</v>
      </c>
      <c r="D1513" s="17">
        <v>0.12445488856689001</v>
      </c>
      <c r="E1513" s="17">
        <v>0.18563750858983899</v>
      </c>
      <c r="F1513" s="17"/>
      <c r="G1513" s="17">
        <v>0.180772374818537</v>
      </c>
      <c r="H1513" s="17">
        <v>0.16306215472660501</v>
      </c>
      <c r="I1513" s="17">
        <v>0.157946090207983</v>
      </c>
      <c r="J1513" s="17">
        <v>0.16011623863456301</v>
      </c>
      <c r="K1513" s="17">
        <v>0.14815335228659901</v>
      </c>
      <c r="L1513" s="17">
        <v>0.144973147273739</v>
      </c>
      <c r="M1513" s="17"/>
      <c r="N1513" s="17">
        <v>0.16077616244676701</v>
      </c>
      <c r="O1513" s="17">
        <v>0.16268370642878499</v>
      </c>
      <c r="P1513" s="17">
        <v>0.15566825327022199</v>
      </c>
      <c r="Q1513" s="17">
        <v>0.14605106136349999</v>
      </c>
      <c r="R1513" s="17"/>
      <c r="S1513" s="17">
        <v>0.17373304126317199</v>
      </c>
      <c r="T1513" s="17">
        <v>0.19108946402041499</v>
      </c>
      <c r="U1513" s="17">
        <v>0.121423381171388</v>
      </c>
      <c r="V1513" s="17">
        <v>9.0363943465552696E-2</v>
      </c>
      <c r="W1513" s="17">
        <v>0.225124547317748</v>
      </c>
      <c r="X1513" s="17">
        <v>0.12995168080894401</v>
      </c>
      <c r="Y1513" s="17">
        <v>0.22151881494658099</v>
      </c>
      <c r="Z1513" s="17">
        <v>0.16129484841988201</v>
      </c>
      <c r="AA1513" s="17">
        <v>0.10469355118401701</v>
      </c>
      <c r="AB1513" s="17" t="s">
        <v>74</v>
      </c>
      <c r="AC1513" s="17" t="s">
        <v>74</v>
      </c>
      <c r="AD1513" s="17" t="s">
        <v>74</v>
      </c>
      <c r="AE1513" s="17"/>
      <c r="AF1513" s="17">
        <v>0.15349439332229101</v>
      </c>
      <c r="AG1513" s="17">
        <v>0.153323200522996</v>
      </c>
      <c r="AH1513" s="17">
        <v>0.158447026683112</v>
      </c>
      <c r="AI1513" s="17"/>
      <c r="AJ1513" s="17">
        <v>0.13769359513462301</v>
      </c>
      <c r="AK1513" s="17">
        <v>0.22863708612786501</v>
      </c>
      <c r="AL1513" s="17">
        <v>0.119090645346362</v>
      </c>
      <c r="AM1513" s="17">
        <v>0.24332983940153999</v>
      </c>
      <c r="AN1513" s="17">
        <v>0.13538103442020499</v>
      </c>
      <c r="AO1513" s="17"/>
      <c r="AP1513" s="17">
        <v>0.117049282662311</v>
      </c>
      <c r="AQ1513" s="17">
        <v>0.19401363657085299</v>
      </c>
      <c r="AR1513" s="17">
        <v>0.10786759047970899</v>
      </c>
      <c r="AS1513" s="17"/>
      <c r="AT1513" s="17">
        <v>0.14932952493983201</v>
      </c>
      <c r="AU1513" s="17">
        <v>0.17112039809339699</v>
      </c>
      <c r="AV1513" s="17"/>
      <c r="AW1513" s="17">
        <v>0.14356526422242</v>
      </c>
      <c r="AX1513" s="17">
        <v>0.16122830623842799</v>
      </c>
    </row>
    <row r="1514" spans="2:50" x14ac:dyDescent="0.35">
      <c r="B1514" t="s">
        <v>70</v>
      </c>
      <c r="C1514" s="17">
        <v>9.3752989993149002E-2</v>
      </c>
      <c r="D1514" s="17">
        <v>8.6466303198251104E-2</v>
      </c>
      <c r="E1514" s="17">
        <v>0.100919591835962</v>
      </c>
      <c r="F1514" s="17"/>
      <c r="G1514" s="17">
        <v>0.104142430446926</v>
      </c>
      <c r="H1514" s="17">
        <v>6.0639685029858698E-2</v>
      </c>
      <c r="I1514" s="17">
        <v>8.9261885043719499E-2</v>
      </c>
      <c r="J1514" s="17">
        <v>7.6990231339727599E-2</v>
      </c>
      <c r="K1514" s="17">
        <v>0.116385246158075</v>
      </c>
      <c r="L1514" s="17">
        <v>0.112877445924855</v>
      </c>
      <c r="M1514" s="17"/>
      <c r="N1514" s="17">
        <v>0.10193028355940199</v>
      </c>
      <c r="O1514" s="17">
        <v>0.10093950626147701</v>
      </c>
      <c r="P1514" s="17">
        <v>6.8712324034528705E-2</v>
      </c>
      <c r="Q1514" s="17">
        <v>9.6939892509047096E-2</v>
      </c>
      <c r="R1514" s="17"/>
      <c r="S1514" s="17">
        <v>9.1611449088659799E-2</v>
      </c>
      <c r="T1514" s="17">
        <v>9.0583843003665399E-2</v>
      </c>
      <c r="U1514" s="17">
        <v>0.124341140108734</v>
      </c>
      <c r="V1514" s="17">
        <v>0.100257002199995</v>
      </c>
      <c r="W1514" s="17">
        <v>2.3976529575556099E-2</v>
      </c>
      <c r="X1514" s="17">
        <v>5.1776947122482E-2</v>
      </c>
      <c r="Y1514" s="17">
        <v>0.121319113773039</v>
      </c>
      <c r="Z1514" s="17">
        <v>9.1678413728612199E-2</v>
      </c>
      <c r="AA1514" s="17">
        <v>0.13096175181459399</v>
      </c>
      <c r="AB1514" s="17" t="s">
        <v>74</v>
      </c>
      <c r="AC1514" s="17" t="s">
        <v>74</v>
      </c>
      <c r="AD1514" s="17" t="s">
        <v>74</v>
      </c>
      <c r="AE1514" s="17"/>
      <c r="AF1514" s="17">
        <v>8.5583929217180804E-2</v>
      </c>
      <c r="AG1514" s="17">
        <v>9.7658362073191701E-2</v>
      </c>
      <c r="AH1514" s="17">
        <v>7.8526881247818398E-2</v>
      </c>
      <c r="AI1514" s="17"/>
      <c r="AJ1514" s="17">
        <v>6.5717607847931403E-2</v>
      </c>
      <c r="AK1514" s="17">
        <v>9.5277315220753001E-2</v>
      </c>
      <c r="AL1514" s="17">
        <v>0.12900615423862399</v>
      </c>
      <c r="AM1514" s="17">
        <v>0.21147311974115299</v>
      </c>
      <c r="AN1514" s="17">
        <v>0.103224320125749</v>
      </c>
      <c r="AO1514" s="17"/>
      <c r="AP1514" s="17">
        <v>5.6120870896025597E-2</v>
      </c>
      <c r="AQ1514" s="17">
        <v>8.3765403951753803E-2</v>
      </c>
      <c r="AR1514" s="17">
        <v>0.126200397813516</v>
      </c>
      <c r="AS1514" s="17"/>
      <c r="AT1514" s="17">
        <v>7.0459773018455907E-2</v>
      </c>
      <c r="AU1514" s="17">
        <v>0.14301070499909399</v>
      </c>
      <c r="AV1514" s="17"/>
      <c r="AW1514" s="17">
        <v>6.7712830557866893E-2</v>
      </c>
      <c r="AX1514" s="17">
        <v>0.102009175333902</v>
      </c>
    </row>
    <row r="1515" spans="2:50" x14ac:dyDescent="0.35">
      <c r="C1515" s="17"/>
      <c r="D1515" s="17"/>
      <c r="E1515" s="17"/>
      <c r="F1515" s="17"/>
      <c r="G1515" s="17"/>
      <c r="H1515" s="17"/>
      <c r="I1515" s="17"/>
      <c r="J1515" s="17"/>
      <c r="K1515" s="17"/>
      <c r="L1515" s="17"/>
      <c r="M1515" s="17"/>
      <c r="N1515" s="17"/>
      <c r="O1515" s="17"/>
      <c r="P1515" s="17"/>
      <c r="Q1515" s="17"/>
      <c r="R1515" s="17"/>
      <c r="S1515" s="17"/>
      <c r="T1515" s="17"/>
      <c r="U1515" s="17"/>
      <c r="V1515" s="17"/>
      <c r="W1515" s="17"/>
      <c r="X1515" s="17"/>
      <c r="Y1515" s="17"/>
      <c r="Z1515" s="17"/>
      <c r="AA1515" s="17"/>
      <c r="AB1515" s="17"/>
      <c r="AC1515" s="17"/>
      <c r="AD1515" s="17"/>
      <c r="AE1515" s="17"/>
      <c r="AF1515" s="17"/>
      <c r="AG1515" s="17"/>
      <c r="AH1515" s="17"/>
      <c r="AI1515" s="17"/>
      <c r="AJ1515" s="17"/>
      <c r="AK1515" s="17"/>
      <c r="AL1515" s="17"/>
      <c r="AM1515" s="17"/>
      <c r="AN1515" s="17"/>
      <c r="AO1515" s="17"/>
      <c r="AP1515" s="17"/>
      <c r="AQ1515" s="17"/>
      <c r="AR1515" s="17"/>
      <c r="AS1515" s="17"/>
      <c r="AT1515" s="17"/>
      <c r="AU1515" s="17"/>
      <c r="AV1515" s="17"/>
      <c r="AW1515" s="17"/>
      <c r="AX1515" s="17"/>
    </row>
    <row r="1516" spans="2:50" x14ac:dyDescent="0.35">
      <c r="B1516" s="6" t="s">
        <v>584</v>
      </c>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row>
    <row r="1517" spans="2:50" x14ac:dyDescent="0.35">
      <c r="B1517" s="24" t="s">
        <v>76</v>
      </c>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row>
    <row r="1518" spans="2:50" x14ac:dyDescent="0.35">
      <c r="B1518" t="s">
        <v>428</v>
      </c>
      <c r="C1518" s="17">
        <v>2.99486267602052E-2</v>
      </c>
      <c r="D1518" s="17">
        <v>3.1419685217301999E-2</v>
      </c>
      <c r="E1518" s="17">
        <v>2.8689265466635899E-2</v>
      </c>
      <c r="F1518" s="17"/>
      <c r="G1518" s="17">
        <v>5.8084416151039403E-2</v>
      </c>
      <c r="H1518" s="17">
        <v>6.1426400486520302E-2</v>
      </c>
      <c r="I1518" s="17">
        <v>3.4759501796104E-2</v>
      </c>
      <c r="J1518" s="17">
        <v>2.4628927409407999E-2</v>
      </c>
      <c r="K1518" s="17">
        <v>1.1231905618900299E-2</v>
      </c>
      <c r="L1518" s="17">
        <v>7.6960510474279502E-3</v>
      </c>
      <c r="M1518" s="17"/>
      <c r="N1518" s="17">
        <v>1.98832778838548E-2</v>
      </c>
      <c r="O1518" s="17">
        <v>2.62131636261685E-2</v>
      </c>
      <c r="P1518" s="17">
        <v>4.0186246379574998E-2</v>
      </c>
      <c r="Q1518" s="17">
        <v>3.6020044886690902E-2</v>
      </c>
      <c r="R1518" s="17"/>
      <c r="S1518" s="17">
        <v>3.97376434722332E-2</v>
      </c>
      <c r="T1518" s="17">
        <v>1.8610682630829298E-2</v>
      </c>
      <c r="U1518" s="17">
        <v>1.11463545291279E-2</v>
      </c>
      <c r="V1518" s="17">
        <v>2.22789865099529E-2</v>
      </c>
      <c r="W1518" s="17">
        <v>2.0335848738714898E-2</v>
      </c>
      <c r="X1518" s="17">
        <v>6.5902130015522101E-2</v>
      </c>
      <c r="Y1518" s="17">
        <v>1.33865617227347E-2</v>
      </c>
      <c r="Z1518" s="17">
        <v>6.0286999593647903E-2</v>
      </c>
      <c r="AA1518" s="17">
        <v>3.2099126895340398E-2</v>
      </c>
      <c r="AB1518" s="17" t="s">
        <v>74</v>
      </c>
      <c r="AC1518" s="17" t="s">
        <v>74</v>
      </c>
      <c r="AD1518" s="17" t="s">
        <v>74</v>
      </c>
      <c r="AE1518" s="17"/>
      <c r="AF1518" s="17">
        <v>2.4738158717754401E-2</v>
      </c>
      <c r="AG1518" s="17">
        <v>3.2957652489876699E-2</v>
      </c>
      <c r="AH1518" s="17">
        <v>4.8476195107556297E-2</v>
      </c>
      <c r="AI1518" s="17"/>
      <c r="AJ1518" s="17">
        <v>2.42245185914878E-2</v>
      </c>
      <c r="AK1518" s="17">
        <v>4.5000010068508699E-2</v>
      </c>
      <c r="AL1518" s="17">
        <v>3.8291810454794503E-2</v>
      </c>
      <c r="AM1518" s="17">
        <v>0</v>
      </c>
      <c r="AN1518" s="17">
        <v>3.1452635692310903E-2</v>
      </c>
      <c r="AO1518" s="17"/>
      <c r="AP1518" s="17">
        <v>3.2874239283431299E-2</v>
      </c>
      <c r="AQ1518" s="17">
        <v>4.5206058120976403E-2</v>
      </c>
      <c r="AR1518" s="17">
        <v>3.7991285011203003E-2</v>
      </c>
      <c r="AS1518" s="17"/>
      <c r="AT1518" s="17">
        <v>3.5267456144246902E-2</v>
      </c>
      <c r="AU1518" s="17">
        <v>1.8961704208603099E-2</v>
      </c>
      <c r="AV1518" s="17"/>
      <c r="AW1518" s="17">
        <v>3.7301209421952398E-2</v>
      </c>
      <c r="AX1518" s="17">
        <v>2.7617447285691502E-2</v>
      </c>
    </row>
    <row r="1519" spans="2:50" x14ac:dyDescent="0.35">
      <c r="B1519" t="s">
        <v>564</v>
      </c>
      <c r="C1519" s="17">
        <v>8.1035136017492806E-2</v>
      </c>
      <c r="D1519" s="17">
        <v>0.10422163895391599</v>
      </c>
      <c r="E1519" s="17">
        <v>5.9685715775858003E-2</v>
      </c>
      <c r="F1519" s="17"/>
      <c r="G1519" s="17">
        <v>0.123040539102202</v>
      </c>
      <c r="H1519" s="17">
        <v>0.12760486824751499</v>
      </c>
      <c r="I1519" s="17">
        <v>0.119703475693415</v>
      </c>
      <c r="J1519" s="17">
        <v>5.4507014140179701E-2</v>
      </c>
      <c r="K1519" s="17">
        <v>3.5340685322705297E-2</v>
      </c>
      <c r="L1519" s="17">
        <v>5.1500293642322101E-2</v>
      </c>
      <c r="M1519" s="17"/>
      <c r="N1519" s="17">
        <v>9.7368321470160904E-2</v>
      </c>
      <c r="O1519" s="17">
        <v>5.2902704182129903E-2</v>
      </c>
      <c r="P1519" s="17">
        <v>9.3086293238335893E-2</v>
      </c>
      <c r="Q1519" s="17">
        <v>8.3003672182583504E-2</v>
      </c>
      <c r="R1519" s="17"/>
      <c r="S1519" s="17">
        <v>0.123696922006239</v>
      </c>
      <c r="T1519" s="17">
        <v>5.4116989534890199E-2</v>
      </c>
      <c r="U1519" s="17">
        <v>6.4766417563002804E-2</v>
      </c>
      <c r="V1519" s="17">
        <v>0.10874261325067799</v>
      </c>
      <c r="W1519" s="17">
        <v>0.11571974678357499</v>
      </c>
      <c r="X1519" s="17">
        <v>9.9014089818785594E-2</v>
      </c>
      <c r="Y1519" s="17">
        <v>5.8565366399159199E-2</v>
      </c>
      <c r="Z1519" s="17">
        <v>3.1809794315589203E-2</v>
      </c>
      <c r="AA1519" s="17">
        <v>5.0423448716579902E-2</v>
      </c>
      <c r="AB1519" s="17" t="s">
        <v>74</v>
      </c>
      <c r="AC1519" s="17" t="s">
        <v>74</v>
      </c>
      <c r="AD1519" s="17" t="s">
        <v>74</v>
      </c>
      <c r="AE1519" s="17"/>
      <c r="AF1519" s="17">
        <v>9.1752267899045295E-2</v>
      </c>
      <c r="AG1519" s="17">
        <v>6.8540949227484896E-2</v>
      </c>
      <c r="AH1519" s="17">
        <v>0.10312871185540599</v>
      </c>
      <c r="AI1519" s="17"/>
      <c r="AJ1519" s="17">
        <v>8.3117057414919607E-2</v>
      </c>
      <c r="AK1519" s="17">
        <v>0.101348399914135</v>
      </c>
      <c r="AL1519" s="17">
        <v>2.21083074072723E-2</v>
      </c>
      <c r="AM1519" s="17">
        <v>0</v>
      </c>
      <c r="AN1519" s="17">
        <v>7.5124404825263794E-2</v>
      </c>
      <c r="AO1519" s="17"/>
      <c r="AP1519" s="17">
        <v>0.124517886733438</v>
      </c>
      <c r="AQ1519" s="17">
        <v>8.4554011195861395E-2</v>
      </c>
      <c r="AR1519" s="17">
        <v>4.37751097216771E-2</v>
      </c>
      <c r="AS1519" s="17"/>
      <c r="AT1519" s="17">
        <v>8.1667036855698094E-2</v>
      </c>
      <c r="AU1519" s="17">
        <v>8.0123140928859499E-2</v>
      </c>
      <c r="AV1519" s="17"/>
      <c r="AW1519" s="17">
        <v>0.106530132486207</v>
      </c>
      <c r="AX1519" s="17">
        <v>7.2951797794058207E-2</v>
      </c>
    </row>
    <row r="1520" spans="2:50" x14ac:dyDescent="0.35">
      <c r="B1520" t="s">
        <v>565</v>
      </c>
      <c r="C1520" s="17">
        <v>0.33949064892442499</v>
      </c>
      <c r="D1520" s="17">
        <v>0.36297337010060798</v>
      </c>
      <c r="E1520" s="17">
        <v>0.318855768266529</v>
      </c>
      <c r="F1520" s="17"/>
      <c r="G1520" s="17">
        <v>0.22555820716151501</v>
      </c>
      <c r="H1520" s="17">
        <v>0.30330207589232699</v>
      </c>
      <c r="I1520" s="17">
        <v>0.296784356048369</v>
      </c>
      <c r="J1520" s="17">
        <v>0.307560841252843</v>
      </c>
      <c r="K1520" s="17">
        <v>0.40418686163384598</v>
      </c>
      <c r="L1520" s="17">
        <v>0.42559790606977299</v>
      </c>
      <c r="M1520" s="17"/>
      <c r="N1520" s="17">
        <v>0.26088489918279301</v>
      </c>
      <c r="O1520" s="17">
        <v>0.35707453996887201</v>
      </c>
      <c r="P1520" s="17">
        <v>0.373624625719786</v>
      </c>
      <c r="Q1520" s="17">
        <v>0.37991773500529802</v>
      </c>
      <c r="R1520" s="17"/>
      <c r="S1520" s="17">
        <v>0.36284874644248899</v>
      </c>
      <c r="T1520" s="17">
        <v>0.31389329517054598</v>
      </c>
      <c r="U1520" s="17">
        <v>0.33108209828853002</v>
      </c>
      <c r="V1520" s="17">
        <v>0.35525461877442799</v>
      </c>
      <c r="W1520" s="17">
        <v>0.32248720619344601</v>
      </c>
      <c r="X1520" s="17">
        <v>0.35444450574417902</v>
      </c>
      <c r="Y1520" s="17">
        <v>0.32078272146623998</v>
      </c>
      <c r="Z1520" s="17">
        <v>0.39674169331831999</v>
      </c>
      <c r="AA1520" s="17">
        <v>0.32853892201795698</v>
      </c>
      <c r="AB1520" s="17" t="s">
        <v>74</v>
      </c>
      <c r="AC1520" s="17" t="s">
        <v>74</v>
      </c>
      <c r="AD1520" s="17" t="s">
        <v>74</v>
      </c>
      <c r="AE1520" s="17"/>
      <c r="AF1520" s="17">
        <v>0.391150867898512</v>
      </c>
      <c r="AG1520" s="17">
        <v>0.30359176058272702</v>
      </c>
      <c r="AH1520" s="17">
        <v>0.34318110916776601</v>
      </c>
      <c r="AI1520" s="17"/>
      <c r="AJ1520" s="17">
        <v>0.41262560616051702</v>
      </c>
      <c r="AK1520" s="17">
        <v>0.20545813633118001</v>
      </c>
      <c r="AL1520" s="17">
        <v>0.35933164305913701</v>
      </c>
      <c r="AM1520" s="17">
        <v>0.60684512328073104</v>
      </c>
      <c r="AN1520" s="17">
        <v>0.39682334015957599</v>
      </c>
      <c r="AO1520" s="17"/>
      <c r="AP1520" s="17">
        <v>0.41705782319219697</v>
      </c>
      <c r="AQ1520" s="17">
        <v>0.279154940568065</v>
      </c>
      <c r="AR1520" s="17">
        <v>0.28794375933646399</v>
      </c>
      <c r="AS1520" s="17"/>
      <c r="AT1520" s="17">
        <v>0.33162634980852501</v>
      </c>
      <c r="AU1520" s="17">
        <v>0.352607473200655</v>
      </c>
      <c r="AV1520" s="17"/>
      <c r="AW1520" s="17">
        <v>0.26668554533033101</v>
      </c>
      <c r="AX1520" s="17">
        <v>0.36257393420612499</v>
      </c>
    </row>
    <row r="1521" spans="2:50" x14ac:dyDescent="0.35">
      <c r="B1521" t="s">
        <v>566</v>
      </c>
      <c r="C1521" s="17">
        <v>0.35687467237150799</v>
      </c>
      <c r="D1521" s="17">
        <v>0.32501183390877197</v>
      </c>
      <c r="E1521" s="17">
        <v>0.38800881788798203</v>
      </c>
      <c r="F1521" s="17"/>
      <c r="G1521" s="17">
        <v>0.32896274170338102</v>
      </c>
      <c r="H1521" s="17">
        <v>0.354768775216452</v>
      </c>
      <c r="I1521" s="17">
        <v>0.39352365575093701</v>
      </c>
      <c r="J1521" s="17">
        <v>0.43833831972312098</v>
      </c>
      <c r="K1521" s="17">
        <v>0.32428574032624002</v>
      </c>
      <c r="L1521" s="17">
        <v>0.30893846403912001</v>
      </c>
      <c r="M1521" s="17"/>
      <c r="N1521" s="17">
        <v>0.41814225216690998</v>
      </c>
      <c r="O1521" s="17">
        <v>0.37953188261145199</v>
      </c>
      <c r="P1521" s="17">
        <v>0.31442060686435802</v>
      </c>
      <c r="Q1521" s="17">
        <v>0.304692473272904</v>
      </c>
      <c r="R1521" s="17"/>
      <c r="S1521" s="17">
        <v>0.30958903612628502</v>
      </c>
      <c r="T1521" s="17">
        <v>0.37476188050964598</v>
      </c>
      <c r="U1521" s="17">
        <v>0.34933940342450198</v>
      </c>
      <c r="V1521" s="17">
        <v>0.292594351109212</v>
      </c>
      <c r="W1521" s="17">
        <v>0.41565639921918202</v>
      </c>
      <c r="X1521" s="17">
        <v>0.32509614170444501</v>
      </c>
      <c r="Y1521" s="17">
        <v>0.42932344898723301</v>
      </c>
      <c r="Z1521" s="17">
        <v>0.314682590370925</v>
      </c>
      <c r="AA1521" s="17">
        <v>0.39959499760073097</v>
      </c>
      <c r="AB1521" s="17" t="s">
        <v>74</v>
      </c>
      <c r="AC1521" s="17" t="s">
        <v>74</v>
      </c>
      <c r="AD1521" s="17" t="s">
        <v>74</v>
      </c>
      <c r="AE1521" s="17"/>
      <c r="AF1521" s="17">
        <v>0.30036710416097701</v>
      </c>
      <c r="AG1521" s="17">
        <v>0.41991445670096</v>
      </c>
      <c r="AH1521" s="17">
        <v>0.30416109122110302</v>
      </c>
      <c r="AI1521" s="17"/>
      <c r="AJ1521" s="17">
        <v>0.33908418255970302</v>
      </c>
      <c r="AK1521" s="17">
        <v>0.42503531305325898</v>
      </c>
      <c r="AL1521" s="17">
        <v>0.381546035916</v>
      </c>
      <c r="AM1521" s="17">
        <v>8.8832646287850495E-2</v>
      </c>
      <c r="AN1521" s="17">
        <v>0.25833052655447297</v>
      </c>
      <c r="AO1521" s="17"/>
      <c r="AP1521" s="17">
        <v>0.30905880463079799</v>
      </c>
      <c r="AQ1521" s="17">
        <v>0.40686788571869997</v>
      </c>
      <c r="AR1521" s="17">
        <v>0.40934620752117901</v>
      </c>
      <c r="AS1521" s="17"/>
      <c r="AT1521" s="17">
        <v>0.38303787274404499</v>
      </c>
      <c r="AU1521" s="17">
        <v>0.30389404055338398</v>
      </c>
      <c r="AV1521" s="17"/>
      <c r="AW1521" s="17">
        <v>0.426139019709941</v>
      </c>
      <c r="AX1521" s="17">
        <v>0.33491400463621102</v>
      </c>
    </row>
    <row r="1522" spans="2:50" x14ac:dyDescent="0.35">
      <c r="B1522" t="s">
        <v>424</v>
      </c>
      <c r="C1522" s="17">
        <v>7.9533355786457802E-2</v>
      </c>
      <c r="D1522" s="17">
        <v>6.6513287605812793E-2</v>
      </c>
      <c r="E1522" s="17">
        <v>8.8166076631645801E-2</v>
      </c>
      <c r="F1522" s="17"/>
      <c r="G1522" s="17">
        <v>0.146353221320907</v>
      </c>
      <c r="H1522" s="17">
        <v>9.8536347227790005E-2</v>
      </c>
      <c r="I1522" s="17">
        <v>8.6504396554101901E-2</v>
      </c>
      <c r="J1522" s="17">
        <v>6.3550906787961298E-2</v>
      </c>
      <c r="K1522" s="17">
        <v>7.9420329629028605E-2</v>
      </c>
      <c r="L1522" s="17">
        <v>4.2423246337031699E-2</v>
      </c>
      <c r="M1522" s="17"/>
      <c r="N1522" s="17">
        <v>8.4191379827378093E-2</v>
      </c>
      <c r="O1522" s="17">
        <v>7.6775318988736102E-2</v>
      </c>
      <c r="P1522" s="17">
        <v>6.9493065773804194E-2</v>
      </c>
      <c r="Q1522" s="17">
        <v>8.3189257887550799E-2</v>
      </c>
      <c r="R1522" s="17"/>
      <c r="S1522" s="17">
        <v>8.99075934795312E-2</v>
      </c>
      <c r="T1522" s="17">
        <v>0.11257501744199901</v>
      </c>
      <c r="U1522" s="17">
        <v>8.9961272351793298E-2</v>
      </c>
      <c r="V1522" s="17">
        <v>7.1790495064409696E-2</v>
      </c>
      <c r="W1522" s="17">
        <v>7.0179709275777394E-2</v>
      </c>
      <c r="X1522" s="17">
        <v>3.6873539404759501E-2</v>
      </c>
      <c r="Y1522" s="17">
        <v>6.4896160785851198E-2</v>
      </c>
      <c r="Z1522" s="17">
        <v>0.104800508672906</v>
      </c>
      <c r="AA1522" s="17">
        <v>6.6336320486082498E-2</v>
      </c>
      <c r="AB1522" s="17" t="s">
        <v>74</v>
      </c>
      <c r="AC1522" s="17" t="s">
        <v>74</v>
      </c>
      <c r="AD1522" s="17" t="s">
        <v>74</v>
      </c>
      <c r="AE1522" s="17"/>
      <c r="AF1522" s="17">
        <v>6.2942198124290194E-2</v>
      </c>
      <c r="AG1522" s="17">
        <v>7.9168370932350796E-2</v>
      </c>
      <c r="AH1522" s="17">
        <v>0.10348475788395101</v>
      </c>
      <c r="AI1522" s="17"/>
      <c r="AJ1522" s="17">
        <v>4.2828205362095001E-2</v>
      </c>
      <c r="AK1522" s="17">
        <v>0.131675955264283</v>
      </c>
      <c r="AL1522" s="17">
        <v>5.48030504287218E-2</v>
      </c>
      <c r="AM1522" s="17">
        <v>0.14141906995522399</v>
      </c>
      <c r="AN1522" s="17">
        <v>0.11849977827335299</v>
      </c>
      <c r="AO1522" s="17"/>
      <c r="AP1522" s="17">
        <v>3.8945636145489002E-2</v>
      </c>
      <c r="AQ1522" s="17">
        <v>0.100355494125623</v>
      </c>
      <c r="AR1522" s="17">
        <v>6.45733729574125E-2</v>
      </c>
      <c r="AS1522" s="17"/>
      <c r="AT1522" s="17">
        <v>6.85559221485635E-2</v>
      </c>
      <c r="AU1522" s="17">
        <v>0.102926572216809</v>
      </c>
      <c r="AV1522" s="17"/>
      <c r="AW1522" s="17">
        <v>6.4168480187954305E-2</v>
      </c>
      <c r="AX1522" s="17">
        <v>8.4404879749056194E-2</v>
      </c>
    </row>
    <row r="1523" spans="2:50" x14ac:dyDescent="0.35">
      <c r="B1523" t="s">
        <v>70</v>
      </c>
      <c r="C1523" s="17">
        <v>0.11311756013991101</v>
      </c>
      <c r="D1523" s="17">
        <v>0.10986018421358899</v>
      </c>
      <c r="E1523" s="17">
        <v>0.11659435597135</v>
      </c>
      <c r="F1523" s="17"/>
      <c r="G1523" s="17">
        <v>0.118000874560956</v>
      </c>
      <c r="H1523" s="17">
        <v>5.4361532929395599E-2</v>
      </c>
      <c r="I1523" s="17">
        <v>6.8724614157073302E-2</v>
      </c>
      <c r="J1523" s="17">
        <v>0.111413990686487</v>
      </c>
      <c r="K1523" s="17">
        <v>0.145534477469279</v>
      </c>
      <c r="L1523" s="17">
        <v>0.163844038864325</v>
      </c>
      <c r="M1523" s="17"/>
      <c r="N1523" s="17">
        <v>0.119529869468903</v>
      </c>
      <c r="O1523" s="17">
        <v>0.107502390622641</v>
      </c>
      <c r="P1523" s="17">
        <v>0.109189162024141</v>
      </c>
      <c r="Q1523" s="17">
        <v>0.113176816764972</v>
      </c>
      <c r="R1523" s="17"/>
      <c r="S1523" s="17">
        <v>7.4220058473222605E-2</v>
      </c>
      <c r="T1523" s="17">
        <v>0.126042134712089</v>
      </c>
      <c r="U1523" s="17">
        <v>0.15370445384304299</v>
      </c>
      <c r="V1523" s="17">
        <v>0.149338935291321</v>
      </c>
      <c r="W1523" s="17">
        <v>5.5621089789305203E-2</v>
      </c>
      <c r="X1523" s="17">
        <v>0.118669593312309</v>
      </c>
      <c r="Y1523" s="17">
        <v>0.11304574063878201</v>
      </c>
      <c r="Z1523" s="17">
        <v>9.1678413728612199E-2</v>
      </c>
      <c r="AA1523" s="17">
        <v>0.12300718428330901</v>
      </c>
      <c r="AB1523" s="17" t="s">
        <v>74</v>
      </c>
      <c r="AC1523" s="17" t="s">
        <v>74</v>
      </c>
      <c r="AD1523" s="17" t="s">
        <v>74</v>
      </c>
      <c r="AE1523" s="17"/>
      <c r="AF1523" s="17">
        <v>0.12904940319942099</v>
      </c>
      <c r="AG1523" s="17">
        <v>9.5826810066600293E-2</v>
      </c>
      <c r="AH1523" s="17">
        <v>9.7568134764217301E-2</v>
      </c>
      <c r="AI1523" s="17"/>
      <c r="AJ1523" s="17">
        <v>9.8120429911276993E-2</v>
      </c>
      <c r="AK1523" s="17">
        <v>9.1482185368635102E-2</v>
      </c>
      <c r="AL1523" s="17">
        <v>0.14391915273407499</v>
      </c>
      <c r="AM1523" s="17">
        <v>0.16290316047619499</v>
      </c>
      <c r="AN1523" s="17">
        <v>0.119769314495023</v>
      </c>
      <c r="AO1523" s="17"/>
      <c r="AP1523" s="17">
        <v>7.7545610014647201E-2</v>
      </c>
      <c r="AQ1523" s="17">
        <v>8.3861610270774004E-2</v>
      </c>
      <c r="AR1523" s="17">
        <v>0.15637026545206401</v>
      </c>
      <c r="AS1523" s="17"/>
      <c r="AT1523" s="17">
        <v>9.9845362298922199E-2</v>
      </c>
      <c r="AU1523" s="17">
        <v>0.14148706889168799</v>
      </c>
      <c r="AV1523" s="17"/>
      <c r="AW1523" s="17">
        <v>9.9175612863613996E-2</v>
      </c>
      <c r="AX1523" s="17">
        <v>0.11753793632885801</v>
      </c>
    </row>
    <row r="1524" spans="2:50" x14ac:dyDescent="0.35">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c r="AF1524" s="17"/>
      <c r="AG1524" s="17"/>
      <c r="AH1524" s="17"/>
      <c r="AI1524" s="17"/>
      <c r="AJ1524" s="17"/>
      <c r="AK1524" s="17"/>
      <c r="AL1524" s="17"/>
      <c r="AM1524" s="17"/>
      <c r="AN1524" s="17"/>
      <c r="AO1524" s="17"/>
      <c r="AP1524" s="17"/>
      <c r="AQ1524" s="17"/>
      <c r="AR1524" s="17"/>
      <c r="AS1524" s="17"/>
      <c r="AT1524" s="17"/>
      <c r="AU1524" s="17"/>
      <c r="AV1524" s="17"/>
      <c r="AW1524" s="17"/>
      <c r="AX1524" s="17"/>
    </row>
    <row r="1525" spans="2:50" x14ac:dyDescent="0.35">
      <c r="B1525" s="6" t="s">
        <v>585</v>
      </c>
      <c r="C1525" s="17"/>
      <c r="D1525" s="17"/>
      <c r="E1525" s="17"/>
      <c r="F1525" s="17"/>
      <c r="G1525" s="17"/>
      <c r="H1525" s="17"/>
      <c r="I1525" s="17"/>
      <c r="J1525" s="17"/>
      <c r="K1525" s="17"/>
      <c r="L1525" s="17"/>
      <c r="M1525" s="17"/>
      <c r="N1525" s="17"/>
      <c r="O1525" s="17"/>
      <c r="P1525" s="17"/>
      <c r="Q1525" s="17"/>
      <c r="R1525" s="17"/>
      <c r="S1525" s="17"/>
      <c r="T1525" s="17"/>
      <c r="U1525" s="17"/>
      <c r="V1525" s="17"/>
      <c r="W1525" s="17"/>
      <c r="X1525" s="17"/>
      <c r="Y1525" s="17"/>
      <c r="Z1525" s="17"/>
      <c r="AA1525" s="17"/>
      <c r="AB1525" s="17"/>
      <c r="AC1525" s="17"/>
      <c r="AD1525" s="17"/>
      <c r="AE1525" s="17"/>
      <c r="AF1525" s="17"/>
      <c r="AG1525" s="17"/>
      <c r="AH1525" s="17"/>
      <c r="AI1525" s="17"/>
      <c r="AJ1525" s="17"/>
      <c r="AK1525" s="17"/>
      <c r="AL1525" s="17"/>
      <c r="AM1525" s="17"/>
      <c r="AN1525" s="17"/>
      <c r="AO1525" s="17"/>
      <c r="AP1525" s="17"/>
      <c r="AQ1525" s="17"/>
      <c r="AR1525" s="17"/>
      <c r="AS1525" s="17"/>
      <c r="AT1525" s="17"/>
      <c r="AU1525" s="17"/>
      <c r="AV1525" s="17"/>
      <c r="AW1525" s="17"/>
      <c r="AX1525" s="17"/>
    </row>
    <row r="1526" spans="2:50" x14ac:dyDescent="0.35">
      <c r="B1526" s="24" t="s">
        <v>76</v>
      </c>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row>
    <row r="1527" spans="2:50" x14ac:dyDescent="0.35">
      <c r="B1527" t="s">
        <v>428</v>
      </c>
      <c r="C1527" s="17">
        <v>3.2737382038750297E-2</v>
      </c>
      <c r="D1527" s="17">
        <v>3.9506131570687802E-2</v>
      </c>
      <c r="E1527" s="17">
        <v>2.6539754104896101E-2</v>
      </c>
      <c r="F1527" s="17"/>
      <c r="G1527" s="17">
        <v>6.7592056969945205E-2</v>
      </c>
      <c r="H1527" s="17">
        <v>8.2997562283932194E-2</v>
      </c>
      <c r="I1527" s="17">
        <v>4.4062535116922201E-2</v>
      </c>
      <c r="J1527" s="17">
        <v>9.2083501913399497E-3</v>
      </c>
      <c r="K1527" s="17">
        <v>5.4341427451318697E-3</v>
      </c>
      <c r="L1527" s="17">
        <v>8.2036830125871395E-3</v>
      </c>
      <c r="M1527" s="17"/>
      <c r="N1527" s="17">
        <v>3.1631190927632703E-2</v>
      </c>
      <c r="O1527" s="17">
        <v>2.4452567658354601E-2</v>
      </c>
      <c r="P1527" s="17">
        <v>4.1069495436282501E-2</v>
      </c>
      <c r="Q1527" s="17">
        <v>3.5590276600884298E-2</v>
      </c>
      <c r="R1527" s="17"/>
      <c r="S1527" s="17">
        <v>5.8382153733791797E-2</v>
      </c>
      <c r="T1527" s="17">
        <v>9.4175505532225097E-3</v>
      </c>
      <c r="U1527" s="17">
        <v>1.16050435118183E-2</v>
      </c>
      <c r="V1527" s="17">
        <v>3.4150834943663701E-2</v>
      </c>
      <c r="W1527" s="17">
        <v>2.39553725210273E-2</v>
      </c>
      <c r="X1527" s="17">
        <v>7.6307115633338696E-2</v>
      </c>
      <c r="Y1527" s="17">
        <v>2.2733140451685702E-2</v>
      </c>
      <c r="Z1527" s="17">
        <v>2.5634951979191901E-2</v>
      </c>
      <c r="AA1527" s="17">
        <v>2.72461089497473E-2</v>
      </c>
      <c r="AB1527" s="17" t="s">
        <v>74</v>
      </c>
      <c r="AC1527" s="17" t="s">
        <v>74</v>
      </c>
      <c r="AD1527" s="17" t="s">
        <v>74</v>
      </c>
      <c r="AE1527" s="17"/>
      <c r="AF1527" s="17">
        <v>2.87062586254959E-2</v>
      </c>
      <c r="AG1527" s="17">
        <v>4.2275340582755498E-2</v>
      </c>
      <c r="AH1527" s="17">
        <v>3.8096030915534602E-2</v>
      </c>
      <c r="AI1527" s="17"/>
      <c r="AJ1527" s="17">
        <v>2.2391464775200799E-2</v>
      </c>
      <c r="AK1527" s="17">
        <v>5.9411264472009999E-2</v>
      </c>
      <c r="AL1527" s="17">
        <v>1.0214889022873199E-2</v>
      </c>
      <c r="AM1527" s="17">
        <v>0</v>
      </c>
      <c r="AN1527" s="17">
        <v>3.3582830993918997E-2</v>
      </c>
      <c r="AO1527" s="17"/>
      <c r="AP1527" s="17">
        <v>3.2140284485686399E-2</v>
      </c>
      <c r="AQ1527" s="17">
        <v>4.7879404761572798E-2</v>
      </c>
      <c r="AR1527" s="17">
        <v>2.62611069676448E-2</v>
      </c>
      <c r="AS1527" s="17"/>
      <c r="AT1527" s="17">
        <v>3.6577409828518398E-2</v>
      </c>
      <c r="AU1527" s="17">
        <v>2.4861594677777599E-2</v>
      </c>
      <c r="AV1527" s="17"/>
      <c r="AW1527" s="17">
        <v>5.2468440161293199E-2</v>
      </c>
      <c r="AX1527" s="17">
        <v>2.64815342881345E-2</v>
      </c>
    </row>
    <row r="1528" spans="2:50" x14ac:dyDescent="0.35">
      <c r="B1528" t="s">
        <v>564</v>
      </c>
      <c r="C1528" s="17">
        <v>6.9492180976683596E-2</v>
      </c>
      <c r="D1528" s="17">
        <v>8.69142793044613E-2</v>
      </c>
      <c r="E1528" s="17">
        <v>5.3483443641499297E-2</v>
      </c>
      <c r="F1528" s="17"/>
      <c r="G1528" s="17">
        <v>9.9082293663698501E-2</v>
      </c>
      <c r="H1528" s="17">
        <v>0.124376293672223</v>
      </c>
      <c r="I1528" s="17">
        <v>9.1364790100923798E-2</v>
      </c>
      <c r="J1528" s="17">
        <v>5.7653003223440101E-2</v>
      </c>
      <c r="K1528" s="17">
        <v>3.2795639670061098E-2</v>
      </c>
      <c r="L1528" s="17">
        <v>3.4576784713751703E-2</v>
      </c>
      <c r="M1528" s="17"/>
      <c r="N1528" s="17">
        <v>8.04787802151265E-2</v>
      </c>
      <c r="O1528" s="17">
        <v>4.3400786062706601E-2</v>
      </c>
      <c r="P1528" s="17">
        <v>9.1268963179094303E-2</v>
      </c>
      <c r="Q1528" s="17">
        <v>6.6429853020839202E-2</v>
      </c>
      <c r="R1528" s="17"/>
      <c r="S1528" s="17">
        <v>0.13252195651351401</v>
      </c>
      <c r="T1528" s="17">
        <v>5.7840101844989902E-2</v>
      </c>
      <c r="U1528" s="17">
        <v>3.1504609186961199E-2</v>
      </c>
      <c r="V1528" s="17">
        <v>8.0273974778916596E-2</v>
      </c>
      <c r="W1528" s="17">
        <v>4.0520340243140197E-2</v>
      </c>
      <c r="X1528" s="17">
        <v>8.1968754010318695E-2</v>
      </c>
      <c r="Y1528" s="17">
        <v>9.2403987147671604E-2</v>
      </c>
      <c r="Z1528" s="17">
        <v>3.00429109630415E-2</v>
      </c>
      <c r="AA1528" s="17">
        <v>3.54134401989495E-2</v>
      </c>
      <c r="AB1528" s="17" t="s">
        <v>74</v>
      </c>
      <c r="AC1528" s="17" t="s">
        <v>74</v>
      </c>
      <c r="AD1528" s="17" t="s">
        <v>74</v>
      </c>
      <c r="AE1528" s="17"/>
      <c r="AF1528" s="17">
        <v>7.3801654911973394E-2</v>
      </c>
      <c r="AG1528" s="17">
        <v>5.71162509169022E-2</v>
      </c>
      <c r="AH1528" s="17">
        <v>0.100839248246889</v>
      </c>
      <c r="AI1528" s="17"/>
      <c r="AJ1528" s="17">
        <v>6.4491667461274702E-2</v>
      </c>
      <c r="AK1528" s="17">
        <v>7.3754735248384107E-2</v>
      </c>
      <c r="AL1528" s="17">
        <v>6.5252935219477406E-2</v>
      </c>
      <c r="AM1528" s="17">
        <v>0</v>
      </c>
      <c r="AN1528" s="17">
        <v>8.9610511253599201E-2</v>
      </c>
      <c r="AO1528" s="17"/>
      <c r="AP1528" s="17">
        <v>9.2544115322360301E-2</v>
      </c>
      <c r="AQ1528" s="17">
        <v>7.6581059519722494E-2</v>
      </c>
      <c r="AR1528" s="17">
        <v>5.24893936388433E-2</v>
      </c>
      <c r="AS1528" s="17"/>
      <c r="AT1528" s="17">
        <v>6.6580426508957596E-2</v>
      </c>
      <c r="AU1528" s="17">
        <v>7.5942885796751097E-2</v>
      </c>
      <c r="AV1528" s="17"/>
      <c r="AW1528" s="17">
        <v>8.1225366371438804E-2</v>
      </c>
      <c r="AX1528" s="17">
        <v>6.5772105702287795E-2</v>
      </c>
    </row>
    <row r="1529" spans="2:50" x14ac:dyDescent="0.35">
      <c r="B1529" t="s">
        <v>565</v>
      </c>
      <c r="C1529" s="17">
        <v>0.449750919291109</v>
      </c>
      <c r="D1529" s="17">
        <v>0.46248565180599599</v>
      </c>
      <c r="E1529" s="17">
        <v>0.43957940746785001</v>
      </c>
      <c r="F1529" s="17"/>
      <c r="G1529" s="17">
        <v>0.35331348907742699</v>
      </c>
      <c r="H1529" s="17">
        <v>0.41007319183840002</v>
      </c>
      <c r="I1529" s="17">
        <v>0.39134498264574102</v>
      </c>
      <c r="J1529" s="17">
        <v>0.46835890693905002</v>
      </c>
      <c r="K1529" s="17">
        <v>0.52558700982014095</v>
      </c>
      <c r="L1529" s="17">
        <v>0.49764733752489998</v>
      </c>
      <c r="M1529" s="17"/>
      <c r="N1529" s="17">
        <v>0.40302191271489501</v>
      </c>
      <c r="O1529" s="17">
        <v>0.43378174052896601</v>
      </c>
      <c r="P1529" s="17">
        <v>0.48447161744265399</v>
      </c>
      <c r="Q1529" s="17">
        <v>0.49144732764609</v>
      </c>
      <c r="R1529" s="17"/>
      <c r="S1529" s="17">
        <v>0.38232694410165302</v>
      </c>
      <c r="T1529" s="17">
        <v>0.474986135955352</v>
      </c>
      <c r="U1529" s="17">
        <v>0.45404163962896599</v>
      </c>
      <c r="V1529" s="17">
        <v>0.49906844006838202</v>
      </c>
      <c r="W1529" s="17">
        <v>0.51488306330832601</v>
      </c>
      <c r="X1529" s="17">
        <v>0.41829744737607299</v>
      </c>
      <c r="Y1529" s="17">
        <v>0.431799432930912</v>
      </c>
      <c r="Z1529" s="17">
        <v>0.48605471646328302</v>
      </c>
      <c r="AA1529" s="17">
        <v>0.43645080517629198</v>
      </c>
      <c r="AB1529" s="17" t="s">
        <v>74</v>
      </c>
      <c r="AC1529" s="17" t="s">
        <v>74</v>
      </c>
      <c r="AD1529" s="17" t="s">
        <v>74</v>
      </c>
      <c r="AE1529" s="17"/>
      <c r="AF1529" s="17">
        <v>0.48599685758511202</v>
      </c>
      <c r="AG1529" s="17">
        <v>0.41940641535591899</v>
      </c>
      <c r="AH1529" s="17">
        <v>0.48701506102269598</v>
      </c>
      <c r="AI1529" s="17"/>
      <c r="AJ1529" s="17">
        <v>0.52404385904328799</v>
      </c>
      <c r="AK1529" s="17">
        <v>0.32587552463821501</v>
      </c>
      <c r="AL1529" s="17">
        <v>0.50085193594774102</v>
      </c>
      <c r="AM1529" s="17">
        <v>0.69252237223232305</v>
      </c>
      <c r="AN1529" s="17">
        <v>0.50084531441430602</v>
      </c>
      <c r="AO1529" s="17"/>
      <c r="AP1529" s="17">
        <v>0.50659469230431198</v>
      </c>
      <c r="AQ1529" s="17">
        <v>0.39435631449992198</v>
      </c>
      <c r="AR1529" s="17">
        <v>0.52871403971200304</v>
      </c>
      <c r="AS1529" s="17"/>
      <c r="AT1529" s="17">
        <v>0.46419346874303102</v>
      </c>
      <c r="AU1529" s="17">
        <v>0.41937829213220301</v>
      </c>
      <c r="AV1529" s="17"/>
      <c r="AW1529" s="17">
        <v>0.38169294363082101</v>
      </c>
      <c r="AX1529" s="17">
        <v>0.471329099807411</v>
      </c>
    </row>
    <row r="1530" spans="2:50" x14ac:dyDescent="0.35">
      <c r="B1530" t="s">
        <v>566</v>
      </c>
      <c r="C1530" s="17">
        <v>0.23384588881819099</v>
      </c>
      <c r="D1530" s="17">
        <v>0.22788655697584401</v>
      </c>
      <c r="E1530" s="17">
        <v>0.24030981155772799</v>
      </c>
      <c r="F1530" s="17"/>
      <c r="G1530" s="17">
        <v>0.25859551327870001</v>
      </c>
      <c r="H1530" s="17">
        <v>0.18490075967088601</v>
      </c>
      <c r="I1530" s="17">
        <v>0.29845632632921898</v>
      </c>
      <c r="J1530" s="17">
        <v>0.27336996776179501</v>
      </c>
      <c r="K1530" s="17">
        <v>0.166659975476835</v>
      </c>
      <c r="L1530" s="17">
        <v>0.23044991491495201</v>
      </c>
      <c r="M1530" s="17"/>
      <c r="N1530" s="17">
        <v>0.262585488414043</v>
      </c>
      <c r="O1530" s="17">
        <v>0.28803986939417198</v>
      </c>
      <c r="P1530" s="17">
        <v>0.18252119515166301</v>
      </c>
      <c r="Q1530" s="17">
        <v>0.194604756064027</v>
      </c>
      <c r="R1530" s="17"/>
      <c r="S1530" s="17">
        <v>0.22595652260271301</v>
      </c>
      <c r="T1530" s="17">
        <v>0.22451471873078899</v>
      </c>
      <c r="U1530" s="17">
        <v>0.200838511226996</v>
      </c>
      <c r="V1530" s="17">
        <v>0.15211179412938799</v>
      </c>
      <c r="W1530" s="17">
        <v>0.24985366170112799</v>
      </c>
      <c r="X1530" s="17">
        <v>0.30280062666298702</v>
      </c>
      <c r="Y1530" s="17">
        <v>0.24857557524845</v>
      </c>
      <c r="Z1530" s="17">
        <v>0.255093077062028</v>
      </c>
      <c r="AA1530" s="17">
        <v>0.26479546354827599</v>
      </c>
      <c r="AB1530" s="17" t="s">
        <v>74</v>
      </c>
      <c r="AC1530" s="17" t="s">
        <v>74</v>
      </c>
      <c r="AD1530" s="17" t="s">
        <v>74</v>
      </c>
      <c r="AE1530" s="17"/>
      <c r="AF1530" s="17">
        <v>0.19839665586910299</v>
      </c>
      <c r="AG1530" s="17">
        <v>0.27018474535315201</v>
      </c>
      <c r="AH1530" s="17">
        <v>0.17075084362877699</v>
      </c>
      <c r="AI1530" s="17"/>
      <c r="AJ1530" s="17">
        <v>0.217090524714909</v>
      </c>
      <c r="AK1530" s="17">
        <v>0.27811410254457197</v>
      </c>
      <c r="AL1530" s="17">
        <v>0.27680344567666998</v>
      </c>
      <c r="AM1530" s="17">
        <v>8.8317536224360393E-2</v>
      </c>
      <c r="AN1530" s="17">
        <v>0.156025379969813</v>
      </c>
      <c r="AO1530" s="17"/>
      <c r="AP1530" s="17">
        <v>0.22819950026284699</v>
      </c>
      <c r="AQ1530" s="17">
        <v>0.27189494226904798</v>
      </c>
      <c r="AR1530" s="17">
        <v>0.20837231806496101</v>
      </c>
      <c r="AS1530" s="17"/>
      <c r="AT1530" s="17">
        <v>0.24371936777582601</v>
      </c>
      <c r="AU1530" s="17">
        <v>0.21435545008020801</v>
      </c>
      <c r="AV1530" s="17"/>
      <c r="AW1530" s="17">
        <v>0.300469815984857</v>
      </c>
      <c r="AX1530" s="17">
        <v>0.21272238179113601</v>
      </c>
    </row>
    <row r="1531" spans="2:50" x14ac:dyDescent="0.35">
      <c r="B1531" t="s">
        <v>424</v>
      </c>
      <c r="C1531" s="17">
        <v>6.4086697255562194E-2</v>
      </c>
      <c r="D1531" s="17">
        <v>5.2447797926699402E-2</v>
      </c>
      <c r="E1531" s="17">
        <v>7.1369923985030101E-2</v>
      </c>
      <c r="F1531" s="17"/>
      <c r="G1531" s="17">
        <v>0.106470741380237</v>
      </c>
      <c r="H1531" s="17">
        <v>7.3084668074344897E-2</v>
      </c>
      <c r="I1531" s="17">
        <v>6.80689986560927E-2</v>
      </c>
      <c r="J1531" s="17">
        <v>6.1727831175883201E-2</v>
      </c>
      <c r="K1531" s="17">
        <v>5.1280838673446003E-2</v>
      </c>
      <c r="L1531" s="17">
        <v>4.6187559231664899E-2</v>
      </c>
      <c r="M1531" s="17"/>
      <c r="N1531" s="17">
        <v>7.9805183427143905E-2</v>
      </c>
      <c r="O1531" s="17">
        <v>5.6294824368510001E-2</v>
      </c>
      <c r="P1531" s="17">
        <v>5.3251742596259199E-2</v>
      </c>
      <c r="Q1531" s="17">
        <v>6.1574848932936403E-2</v>
      </c>
      <c r="R1531" s="17"/>
      <c r="S1531" s="17">
        <v>7.4999063365726898E-2</v>
      </c>
      <c r="T1531" s="17">
        <v>5.3186145666522897E-2</v>
      </c>
      <c r="U1531" s="17">
        <v>8.7383514562780304E-2</v>
      </c>
      <c r="V1531" s="17">
        <v>6.3321373917008303E-2</v>
      </c>
      <c r="W1531" s="17">
        <v>6.8037784727848799E-2</v>
      </c>
      <c r="X1531" s="17">
        <v>1.8629706391905001E-2</v>
      </c>
      <c r="Y1531" s="17">
        <v>8.0592163109332204E-2</v>
      </c>
      <c r="Z1531" s="17">
        <v>7.7558487950606103E-2</v>
      </c>
      <c r="AA1531" s="17">
        <v>6.3521754270193895E-2</v>
      </c>
      <c r="AB1531" s="17" t="s">
        <v>74</v>
      </c>
      <c r="AC1531" s="17" t="s">
        <v>74</v>
      </c>
      <c r="AD1531" s="17" t="s">
        <v>74</v>
      </c>
      <c r="AE1531" s="17"/>
      <c r="AF1531" s="17">
        <v>5.0381615017488397E-2</v>
      </c>
      <c r="AG1531" s="17">
        <v>6.9280279268859796E-2</v>
      </c>
      <c r="AH1531" s="17">
        <v>8.2090991568914806E-2</v>
      </c>
      <c r="AI1531" s="17"/>
      <c r="AJ1531" s="17">
        <v>3.8053710635764203E-2</v>
      </c>
      <c r="AK1531" s="17">
        <v>0.112961812410387</v>
      </c>
      <c r="AL1531" s="17">
        <v>1.1236638560173E-2</v>
      </c>
      <c r="AM1531" s="17">
        <v>0.15449719311368901</v>
      </c>
      <c r="AN1531" s="17">
        <v>5.9463636796656699E-2</v>
      </c>
      <c r="AO1531" s="17"/>
      <c r="AP1531" s="17">
        <v>4.3232201713684498E-2</v>
      </c>
      <c r="AQ1531" s="17">
        <v>7.8944374698453404E-2</v>
      </c>
      <c r="AR1531" s="17">
        <v>4.6647155753657903E-2</v>
      </c>
      <c r="AS1531" s="17"/>
      <c r="AT1531" s="17">
        <v>5.5738257814998297E-2</v>
      </c>
      <c r="AU1531" s="17">
        <v>7.9228812556200304E-2</v>
      </c>
      <c r="AV1531" s="17"/>
      <c r="AW1531" s="17">
        <v>5.1124078334444698E-2</v>
      </c>
      <c r="AX1531" s="17">
        <v>6.8196571643247203E-2</v>
      </c>
    </row>
    <row r="1532" spans="2:50" x14ac:dyDescent="0.35">
      <c r="B1532" t="s">
        <v>70</v>
      </c>
      <c r="C1532" s="17">
        <v>0.15008693161970399</v>
      </c>
      <c r="D1532" s="17">
        <v>0.130759582416311</v>
      </c>
      <c r="E1532" s="17">
        <v>0.168717659242996</v>
      </c>
      <c r="F1532" s="17"/>
      <c r="G1532" s="17">
        <v>0.114945905629992</v>
      </c>
      <c r="H1532" s="17">
        <v>0.124567524460215</v>
      </c>
      <c r="I1532" s="17">
        <v>0.106702367151102</v>
      </c>
      <c r="J1532" s="17">
        <v>0.12968194070849201</v>
      </c>
      <c r="K1532" s="17">
        <v>0.21824239361438499</v>
      </c>
      <c r="L1532" s="17">
        <v>0.182934720602145</v>
      </c>
      <c r="M1532" s="17"/>
      <c r="N1532" s="17">
        <v>0.142477444301159</v>
      </c>
      <c r="O1532" s="17">
        <v>0.154030211987291</v>
      </c>
      <c r="P1532" s="17">
        <v>0.147416986194048</v>
      </c>
      <c r="Q1532" s="17">
        <v>0.15035293773522301</v>
      </c>
      <c r="R1532" s="17"/>
      <c r="S1532" s="17">
        <v>0.12581335968260199</v>
      </c>
      <c r="T1532" s="17">
        <v>0.180055347249124</v>
      </c>
      <c r="U1532" s="17">
        <v>0.21462668188247899</v>
      </c>
      <c r="V1532" s="17">
        <v>0.17107358216264101</v>
      </c>
      <c r="W1532" s="17">
        <v>0.10274977749853</v>
      </c>
      <c r="X1532" s="17">
        <v>0.101996349925378</v>
      </c>
      <c r="Y1532" s="17">
        <v>0.123895701111948</v>
      </c>
      <c r="Z1532" s="17">
        <v>0.12561585558185001</v>
      </c>
      <c r="AA1532" s="17">
        <v>0.172572427856542</v>
      </c>
      <c r="AB1532" s="17" t="s">
        <v>74</v>
      </c>
      <c r="AC1532" s="17" t="s">
        <v>74</v>
      </c>
      <c r="AD1532" s="17" t="s">
        <v>74</v>
      </c>
      <c r="AE1532" s="17"/>
      <c r="AF1532" s="17">
        <v>0.162716957990827</v>
      </c>
      <c r="AG1532" s="17">
        <v>0.14173696852241099</v>
      </c>
      <c r="AH1532" s="17">
        <v>0.121207824617189</v>
      </c>
      <c r="AI1532" s="17"/>
      <c r="AJ1532" s="17">
        <v>0.13392877336956299</v>
      </c>
      <c r="AK1532" s="17">
        <v>0.14988256068643199</v>
      </c>
      <c r="AL1532" s="17">
        <v>0.135640155573065</v>
      </c>
      <c r="AM1532" s="17">
        <v>6.46628984296269E-2</v>
      </c>
      <c r="AN1532" s="17">
        <v>0.16047232657170599</v>
      </c>
      <c r="AO1532" s="17"/>
      <c r="AP1532" s="17">
        <v>9.7289205911110205E-2</v>
      </c>
      <c r="AQ1532" s="17">
        <v>0.13034390425128201</v>
      </c>
      <c r="AR1532" s="17">
        <v>0.13751598586288999</v>
      </c>
      <c r="AS1532" s="17"/>
      <c r="AT1532" s="17">
        <v>0.133191069328669</v>
      </c>
      <c r="AU1532" s="17">
        <v>0.18623296475685999</v>
      </c>
      <c r="AV1532" s="17"/>
      <c r="AW1532" s="17">
        <v>0.133019355517145</v>
      </c>
      <c r="AX1532" s="17">
        <v>0.15549830676778401</v>
      </c>
    </row>
    <row r="1533" spans="2:50" x14ac:dyDescent="0.35">
      <c r="C1533" s="17"/>
      <c r="D1533" s="17"/>
      <c r="E1533" s="17"/>
      <c r="F1533" s="17"/>
      <c r="G1533" s="17"/>
      <c r="H1533" s="17"/>
      <c r="I1533" s="17"/>
      <c r="J1533" s="17"/>
      <c r="K1533" s="17"/>
      <c r="L1533" s="17"/>
      <c r="M1533" s="17"/>
      <c r="N1533" s="17"/>
      <c r="O1533" s="17"/>
      <c r="P1533" s="17"/>
      <c r="Q1533" s="17"/>
      <c r="R1533" s="17"/>
      <c r="S1533" s="17"/>
      <c r="T1533" s="17"/>
      <c r="U1533" s="17"/>
      <c r="V1533" s="17"/>
      <c r="W1533" s="17"/>
      <c r="X1533" s="17"/>
      <c r="Y1533" s="17"/>
      <c r="Z1533" s="17"/>
      <c r="AA1533" s="17"/>
      <c r="AB1533" s="17"/>
      <c r="AC1533" s="17"/>
      <c r="AD1533" s="17"/>
      <c r="AE1533" s="17"/>
      <c r="AF1533" s="17"/>
      <c r="AG1533" s="17"/>
      <c r="AH1533" s="17"/>
      <c r="AI1533" s="17"/>
      <c r="AJ1533" s="17"/>
      <c r="AK1533" s="17"/>
      <c r="AL1533" s="17"/>
      <c r="AM1533" s="17"/>
      <c r="AN1533" s="17"/>
      <c r="AO1533" s="17"/>
      <c r="AP1533" s="17"/>
      <c r="AQ1533" s="17"/>
      <c r="AR1533" s="17"/>
      <c r="AS1533" s="17"/>
      <c r="AT1533" s="17"/>
      <c r="AU1533" s="17"/>
      <c r="AV1533" s="17"/>
      <c r="AW1533" s="17"/>
      <c r="AX1533" s="17"/>
    </row>
    <row r="1534" spans="2:50" x14ac:dyDescent="0.35">
      <c r="B1534" s="6" t="s">
        <v>586</v>
      </c>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c r="AX1534" s="17"/>
    </row>
    <row r="1535" spans="2:50" x14ac:dyDescent="0.35">
      <c r="B1535" s="24" t="s">
        <v>76</v>
      </c>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c r="AB1535" s="17"/>
      <c r="AC1535" s="17"/>
      <c r="AD1535" s="17"/>
      <c r="AE1535" s="17"/>
      <c r="AF1535" s="17"/>
      <c r="AG1535" s="17"/>
      <c r="AH1535" s="17"/>
      <c r="AI1535" s="17"/>
      <c r="AJ1535" s="17"/>
      <c r="AK1535" s="17"/>
      <c r="AL1535" s="17"/>
      <c r="AM1535" s="17"/>
      <c r="AN1535" s="17"/>
      <c r="AO1535" s="17"/>
      <c r="AP1535" s="17"/>
      <c r="AQ1535" s="17"/>
      <c r="AR1535" s="17"/>
      <c r="AS1535" s="17"/>
      <c r="AT1535" s="17"/>
      <c r="AU1535" s="17"/>
      <c r="AV1535" s="17"/>
      <c r="AW1535" s="17"/>
      <c r="AX1535" s="17"/>
    </row>
    <row r="1536" spans="2:50" x14ac:dyDescent="0.35">
      <c r="B1536" t="s">
        <v>428</v>
      </c>
      <c r="C1536" s="17">
        <v>2.7025395900452401E-2</v>
      </c>
      <c r="D1536" s="17">
        <v>3.3626176157922003E-2</v>
      </c>
      <c r="E1536" s="17">
        <v>2.0962773127794598E-2</v>
      </c>
      <c r="F1536" s="17"/>
      <c r="G1536" s="17">
        <v>4.56141636651946E-2</v>
      </c>
      <c r="H1536" s="17">
        <v>8.4562776441825901E-2</v>
      </c>
      <c r="I1536" s="17">
        <v>2.63740017606479E-2</v>
      </c>
      <c r="J1536" s="17">
        <v>4.3848753858737304E-3</v>
      </c>
      <c r="K1536" s="17">
        <v>1.1422725310244001E-2</v>
      </c>
      <c r="L1536" s="17">
        <v>4.27676778029703E-3</v>
      </c>
      <c r="M1536" s="17"/>
      <c r="N1536" s="17">
        <v>3.3483560082716697E-2</v>
      </c>
      <c r="O1536" s="17">
        <v>1.47889721556937E-2</v>
      </c>
      <c r="P1536" s="17">
        <v>2.36677884215276E-2</v>
      </c>
      <c r="Q1536" s="17">
        <v>3.6020044886690902E-2</v>
      </c>
      <c r="R1536" s="17"/>
      <c r="S1536" s="17">
        <v>3.7456763446086498E-2</v>
      </c>
      <c r="T1536" s="17">
        <v>1.1032758326646699E-2</v>
      </c>
      <c r="U1536" s="17">
        <v>1.3131747414575901E-2</v>
      </c>
      <c r="V1536" s="17">
        <v>2.62443714331385E-2</v>
      </c>
      <c r="W1536" s="17">
        <v>1.9852466589591E-2</v>
      </c>
      <c r="X1536" s="17">
        <v>7.6307115633338696E-2</v>
      </c>
      <c r="Y1536" s="17">
        <v>0</v>
      </c>
      <c r="Z1536" s="17">
        <v>0</v>
      </c>
      <c r="AA1536" s="17">
        <v>4.1497990380477502E-2</v>
      </c>
      <c r="AB1536" s="17" t="s">
        <v>74</v>
      </c>
      <c r="AC1536" s="17" t="s">
        <v>74</v>
      </c>
      <c r="AD1536" s="17" t="s">
        <v>74</v>
      </c>
      <c r="AE1536" s="17"/>
      <c r="AF1536" s="17">
        <v>2.2426905013017098E-2</v>
      </c>
      <c r="AG1536" s="17">
        <v>3.1047231172735699E-2</v>
      </c>
      <c r="AH1536" s="17">
        <v>4.8476195107556297E-2</v>
      </c>
      <c r="AI1536" s="17"/>
      <c r="AJ1536" s="17">
        <v>3.1723950471933098E-2</v>
      </c>
      <c r="AK1536" s="17">
        <v>2.19813639589975E-2</v>
      </c>
      <c r="AL1536" s="17">
        <v>2.7050398484340401E-2</v>
      </c>
      <c r="AM1536" s="17">
        <v>0</v>
      </c>
      <c r="AN1536" s="17">
        <v>2.2292888600717198E-2</v>
      </c>
      <c r="AO1536" s="17"/>
      <c r="AP1536" s="17">
        <v>4.9443068708729401E-2</v>
      </c>
      <c r="AQ1536" s="17">
        <v>2.6616249569431701E-2</v>
      </c>
      <c r="AR1536" s="17">
        <v>2.6838098963704499E-2</v>
      </c>
      <c r="AS1536" s="17"/>
      <c r="AT1536" s="17">
        <v>3.3223989965949698E-2</v>
      </c>
      <c r="AU1536" s="17">
        <v>1.4181187863821099E-2</v>
      </c>
      <c r="AV1536" s="17"/>
      <c r="AW1536" s="17">
        <v>4.0915598530191701E-2</v>
      </c>
      <c r="AX1536" s="17">
        <v>2.2621425655310098E-2</v>
      </c>
    </row>
    <row r="1537" spans="2:50" x14ac:dyDescent="0.35">
      <c r="B1537" t="s">
        <v>564</v>
      </c>
      <c r="C1537" s="17">
        <v>8.3869456756387406E-2</v>
      </c>
      <c r="D1537" s="17">
        <v>0.111493934946494</v>
      </c>
      <c r="E1537" s="17">
        <v>5.8385068335585197E-2</v>
      </c>
      <c r="F1537" s="17"/>
      <c r="G1537" s="17">
        <v>0.104491126365097</v>
      </c>
      <c r="H1537" s="17">
        <v>0.10493213714864399</v>
      </c>
      <c r="I1537" s="17">
        <v>0.14595424418304001</v>
      </c>
      <c r="J1537" s="17">
        <v>9.9394404955316498E-2</v>
      </c>
      <c r="K1537" s="17">
        <v>3.5406250875514397E-2</v>
      </c>
      <c r="L1537" s="17">
        <v>3.7696181824016899E-2</v>
      </c>
      <c r="M1537" s="17"/>
      <c r="N1537" s="17">
        <v>8.8109768048782594E-2</v>
      </c>
      <c r="O1537" s="17">
        <v>6.9654810814405693E-2</v>
      </c>
      <c r="P1537" s="17">
        <v>0.119476383753821</v>
      </c>
      <c r="Q1537" s="17">
        <v>6.3803487448666804E-2</v>
      </c>
      <c r="R1537" s="17"/>
      <c r="S1537" s="17">
        <v>0.130259146070244</v>
      </c>
      <c r="T1537" s="17">
        <v>8.3169160470160902E-2</v>
      </c>
      <c r="U1537" s="17">
        <v>2.31094098851484E-2</v>
      </c>
      <c r="V1537" s="17">
        <v>3.5971982837298702E-2</v>
      </c>
      <c r="W1537" s="17">
        <v>6.5658496956377002E-2</v>
      </c>
      <c r="X1537" s="17">
        <v>0.11652511082700399</v>
      </c>
      <c r="Y1537" s="17">
        <v>0.11662824084859</v>
      </c>
      <c r="Z1537" s="17">
        <v>0.16470139511343901</v>
      </c>
      <c r="AA1537" s="17">
        <v>4.7881559071189503E-2</v>
      </c>
      <c r="AB1537" s="17" t="s">
        <v>74</v>
      </c>
      <c r="AC1537" s="17" t="s">
        <v>74</v>
      </c>
      <c r="AD1537" s="17" t="s">
        <v>74</v>
      </c>
      <c r="AE1537" s="17"/>
      <c r="AF1537" s="17">
        <v>8.7883905632659395E-2</v>
      </c>
      <c r="AG1537" s="17">
        <v>8.3005632533245E-2</v>
      </c>
      <c r="AH1537" s="17">
        <v>8.2923430307274296E-2</v>
      </c>
      <c r="AI1537" s="17"/>
      <c r="AJ1537" s="17">
        <v>7.6110667420192402E-2</v>
      </c>
      <c r="AK1537" s="17">
        <v>0.111606238418783</v>
      </c>
      <c r="AL1537" s="17">
        <v>7.0879893510256003E-2</v>
      </c>
      <c r="AM1537" s="17">
        <v>6.6779232866731902E-2</v>
      </c>
      <c r="AN1537" s="17">
        <v>6.6890823755349701E-2</v>
      </c>
      <c r="AO1537" s="17"/>
      <c r="AP1537" s="17">
        <v>0.11694552422395001</v>
      </c>
      <c r="AQ1537" s="17">
        <v>0.10766980960749099</v>
      </c>
      <c r="AR1537" s="17">
        <v>5.0880916054660601E-2</v>
      </c>
      <c r="AS1537" s="17"/>
      <c r="AT1537" s="17">
        <v>7.6658860731959697E-2</v>
      </c>
      <c r="AU1537" s="17">
        <v>9.93959894982442E-2</v>
      </c>
      <c r="AV1537" s="17"/>
      <c r="AW1537" s="17">
        <v>0.104692260182995</v>
      </c>
      <c r="AX1537" s="17">
        <v>7.7267464751253595E-2</v>
      </c>
    </row>
    <row r="1538" spans="2:50" x14ac:dyDescent="0.35">
      <c r="B1538" t="s">
        <v>565</v>
      </c>
      <c r="C1538" s="17">
        <v>0.46841628018699</v>
      </c>
      <c r="D1538" s="17">
        <v>0.49120490367576602</v>
      </c>
      <c r="E1538" s="17">
        <v>0.44892427782217598</v>
      </c>
      <c r="F1538" s="17"/>
      <c r="G1538" s="17">
        <v>0.40056514040707503</v>
      </c>
      <c r="H1538" s="17">
        <v>0.4295960228654</v>
      </c>
      <c r="I1538" s="17">
        <v>0.39438219493563398</v>
      </c>
      <c r="J1538" s="17">
        <v>0.498588484751187</v>
      </c>
      <c r="K1538" s="17">
        <v>0.490500140413271</v>
      </c>
      <c r="L1538" s="17">
        <v>0.54225491762500999</v>
      </c>
      <c r="M1538" s="17"/>
      <c r="N1538" s="17">
        <v>0.436838542496785</v>
      </c>
      <c r="O1538" s="17">
        <v>0.42958438661242199</v>
      </c>
      <c r="P1538" s="17">
        <v>0.54491607647601503</v>
      </c>
      <c r="Q1538" s="17">
        <v>0.48108090319371399</v>
      </c>
      <c r="R1538" s="17"/>
      <c r="S1538" s="17">
        <v>0.40766302282135303</v>
      </c>
      <c r="T1538" s="17">
        <v>0.491302806234719</v>
      </c>
      <c r="U1538" s="17">
        <v>0.48801171625552497</v>
      </c>
      <c r="V1538" s="17">
        <v>0.53314083188342098</v>
      </c>
      <c r="W1538" s="17">
        <v>0.55276754923295501</v>
      </c>
      <c r="X1538" s="17">
        <v>0.44659272886781698</v>
      </c>
      <c r="Y1538" s="17">
        <v>0.46384725576672903</v>
      </c>
      <c r="Z1538" s="17">
        <v>0.32327276143033601</v>
      </c>
      <c r="AA1538" s="17">
        <v>0.46214233077843098</v>
      </c>
      <c r="AB1538" s="17" t="s">
        <v>74</v>
      </c>
      <c r="AC1538" s="17" t="s">
        <v>74</v>
      </c>
      <c r="AD1538" s="17" t="s">
        <v>74</v>
      </c>
      <c r="AE1538" s="17"/>
      <c r="AF1538" s="17">
        <v>0.52111540457486305</v>
      </c>
      <c r="AG1538" s="17">
        <v>0.42258246857806298</v>
      </c>
      <c r="AH1538" s="17">
        <v>0.42840997856291102</v>
      </c>
      <c r="AI1538" s="17"/>
      <c r="AJ1538" s="17">
        <v>0.51677045445414205</v>
      </c>
      <c r="AK1538" s="17">
        <v>0.39539753098984398</v>
      </c>
      <c r="AL1538" s="17">
        <v>0.394161883079368</v>
      </c>
      <c r="AM1538" s="17">
        <v>0.53691049307774097</v>
      </c>
      <c r="AN1538" s="17">
        <v>0.48253151186222598</v>
      </c>
      <c r="AO1538" s="17"/>
      <c r="AP1538" s="17">
        <v>0.50962677194694295</v>
      </c>
      <c r="AQ1538" s="17">
        <v>0.41516785382209698</v>
      </c>
      <c r="AR1538" s="17">
        <v>0.49795659696385203</v>
      </c>
      <c r="AS1538" s="17"/>
      <c r="AT1538" s="17">
        <v>0.47030984997297398</v>
      </c>
      <c r="AU1538" s="17">
        <v>0.46441909079474403</v>
      </c>
      <c r="AV1538" s="17"/>
      <c r="AW1538" s="17">
        <v>0.41686782068686001</v>
      </c>
      <c r="AX1538" s="17">
        <v>0.48476002173439098</v>
      </c>
    </row>
    <row r="1539" spans="2:50" x14ac:dyDescent="0.35">
      <c r="B1539" t="s">
        <v>566</v>
      </c>
      <c r="C1539" s="17">
        <v>0.235566983827458</v>
      </c>
      <c r="D1539" s="17">
        <v>0.227505661118313</v>
      </c>
      <c r="E1539" s="17">
        <v>0.24016581467269901</v>
      </c>
      <c r="F1539" s="17"/>
      <c r="G1539" s="17">
        <v>0.26513932540469898</v>
      </c>
      <c r="H1539" s="17">
        <v>0.197858712744201</v>
      </c>
      <c r="I1539" s="17">
        <v>0.28416776383723302</v>
      </c>
      <c r="J1539" s="17">
        <v>0.25149456875936499</v>
      </c>
      <c r="K1539" s="17">
        <v>0.24011642179898901</v>
      </c>
      <c r="L1539" s="17">
        <v>0.201024486529498</v>
      </c>
      <c r="M1539" s="17"/>
      <c r="N1539" s="17">
        <v>0.27800282971497497</v>
      </c>
      <c r="O1539" s="17">
        <v>0.27836047233739902</v>
      </c>
      <c r="P1539" s="17">
        <v>0.15784247243571201</v>
      </c>
      <c r="Q1539" s="17">
        <v>0.21657731411494399</v>
      </c>
      <c r="R1539" s="17"/>
      <c r="S1539" s="17">
        <v>0.265382595410179</v>
      </c>
      <c r="T1539" s="17">
        <v>0.21379337610648</v>
      </c>
      <c r="U1539" s="17">
        <v>0.222926208203231</v>
      </c>
      <c r="V1539" s="17">
        <v>0.224718529474534</v>
      </c>
      <c r="W1539" s="17">
        <v>0.21998454433273601</v>
      </c>
      <c r="X1539" s="17">
        <v>0.25094073715750598</v>
      </c>
      <c r="Y1539" s="17">
        <v>0.20722269322683001</v>
      </c>
      <c r="Z1539" s="17">
        <v>0.24243961952325099</v>
      </c>
      <c r="AA1539" s="17">
        <v>0.26275919669742798</v>
      </c>
      <c r="AB1539" s="17" t="s">
        <v>74</v>
      </c>
      <c r="AC1539" s="17" t="s">
        <v>74</v>
      </c>
      <c r="AD1539" s="17" t="s">
        <v>74</v>
      </c>
      <c r="AE1539" s="17"/>
      <c r="AF1539" s="17">
        <v>0.16510118828352199</v>
      </c>
      <c r="AG1539" s="17">
        <v>0.30099993783809398</v>
      </c>
      <c r="AH1539" s="17">
        <v>0.24114333881702901</v>
      </c>
      <c r="AI1539" s="17"/>
      <c r="AJ1539" s="17">
        <v>0.21257108883108899</v>
      </c>
      <c r="AK1539" s="17">
        <v>0.25246085378198202</v>
      </c>
      <c r="AL1539" s="17">
        <v>0.31767400359354397</v>
      </c>
      <c r="AM1539" s="17">
        <v>8.8317536224360393E-2</v>
      </c>
      <c r="AN1539" s="17">
        <v>0.236345912300402</v>
      </c>
      <c r="AO1539" s="17"/>
      <c r="AP1539" s="17">
        <v>0.18817925867381499</v>
      </c>
      <c r="AQ1539" s="17">
        <v>0.27484715036186802</v>
      </c>
      <c r="AR1539" s="17">
        <v>0.23876345566024901</v>
      </c>
      <c r="AS1539" s="17"/>
      <c r="AT1539" s="17">
        <v>0.24459546316393099</v>
      </c>
      <c r="AU1539" s="17">
        <v>0.21785492142870699</v>
      </c>
      <c r="AV1539" s="17"/>
      <c r="AW1539" s="17">
        <v>0.28172362566985198</v>
      </c>
      <c r="AX1539" s="17">
        <v>0.22093274970517199</v>
      </c>
    </row>
    <row r="1540" spans="2:50" x14ac:dyDescent="0.35">
      <c r="B1540" t="s">
        <v>424</v>
      </c>
      <c r="C1540" s="17">
        <v>6.23829540025167E-2</v>
      </c>
      <c r="D1540" s="17">
        <v>4.4819400055223897E-2</v>
      </c>
      <c r="E1540" s="17">
        <v>7.9029618359673204E-2</v>
      </c>
      <c r="F1540" s="17"/>
      <c r="G1540" s="17">
        <v>7.1422278619011001E-2</v>
      </c>
      <c r="H1540" s="17">
        <v>9.9702877924204805E-2</v>
      </c>
      <c r="I1540" s="17">
        <v>5.1190800750911203E-2</v>
      </c>
      <c r="J1540" s="17">
        <v>3.6256043278765603E-2</v>
      </c>
      <c r="K1540" s="17">
        <v>7.0980548422899095E-2</v>
      </c>
      <c r="L1540" s="17">
        <v>5.1972850832098301E-2</v>
      </c>
      <c r="M1540" s="17"/>
      <c r="N1540" s="17">
        <v>5.5659046329918901E-2</v>
      </c>
      <c r="O1540" s="17">
        <v>7.8722161635485205E-2</v>
      </c>
      <c r="P1540" s="17">
        <v>4.3644773874727802E-2</v>
      </c>
      <c r="Q1540" s="17">
        <v>6.5923400579984207E-2</v>
      </c>
      <c r="R1540" s="17"/>
      <c r="S1540" s="17">
        <v>7.7053737040228207E-2</v>
      </c>
      <c r="T1540" s="17">
        <v>6.35700725536721E-2</v>
      </c>
      <c r="U1540" s="17">
        <v>5.9409888164488299E-2</v>
      </c>
      <c r="V1540" s="17">
        <v>6.5494822924243204E-2</v>
      </c>
      <c r="W1540" s="17">
        <v>4.3981483549290497E-2</v>
      </c>
      <c r="X1540" s="17">
        <v>3.92276539999473E-2</v>
      </c>
      <c r="Y1540" s="17">
        <v>8.3164234131193698E-2</v>
      </c>
      <c r="Z1540" s="17">
        <v>8.5766153584880905E-2</v>
      </c>
      <c r="AA1540" s="17">
        <v>4.9402508581634801E-2</v>
      </c>
      <c r="AB1540" s="17" t="s">
        <v>74</v>
      </c>
      <c r="AC1540" s="17" t="s">
        <v>74</v>
      </c>
      <c r="AD1540" s="17" t="s">
        <v>74</v>
      </c>
      <c r="AE1540" s="17"/>
      <c r="AF1540" s="17">
        <v>6.3448023900338199E-2</v>
      </c>
      <c r="AG1540" s="17">
        <v>5.3611801122430101E-2</v>
      </c>
      <c r="AH1540" s="17">
        <v>9.6064917799939198E-2</v>
      </c>
      <c r="AI1540" s="17"/>
      <c r="AJ1540" s="17">
        <v>5.1593016767068699E-2</v>
      </c>
      <c r="AK1540" s="17">
        <v>9.3143604917487605E-2</v>
      </c>
      <c r="AL1540" s="17">
        <v>2.3549926117025902E-2</v>
      </c>
      <c r="AM1540" s="17">
        <v>0.24332983940153999</v>
      </c>
      <c r="AN1540" s="17">
        <v>6.6449150023612596E-2</v>
      </c>
      <c r="AO1540" s="17"/>
      <c r="AP1540" s="17">
        <v>6.2572873943993607E-2</v>
      </c>
      <c r="AQ1540" s="17">
        <v>7.2114523254668494E-2</v>
      </c>
      <c r="AR1540" s="17">
        <v>3.4714754966580899E-2</v>
      </c>
      <c r="AS1540" s="17"/>
      <c r="AT1540" s="17">
        <v>5.8416514877733097E-2</v>
      </c>
      <c r="AU1540" s="17">
        <v>6.8339421501327699E-2</v>
      </c>
      <c r="AV1540" s="17"/>
      <c r="AW1540" s="17">
        <v>4.6075967891868998E-2</v>
      </c>
      <c r="AX1540" s="17">
        <v>6.7553179630865906E-2</v>
      </c>
    </row>
    <row r="1541" spans="2:50" x14ac:dyDescent="0.35">
      <c r="B1541" t="s">
        <v>70</v>
      </c>
      <c r="C1541" s="17">
        <v>0.122738929326196</v>
      </c>
      <c r="D1541" s="17">
        <v>9.1349924046280104E-2</v>
      </c>
      <c r="E1541" s="17">
        <v>0.152532447682072</v>
      </c>
      <c r="F1541" s="17"/>
      <c r="G1541" s="17">
        <v>0.112767965538924</v>
      </c>
      <c r="H1541" s="17">
        <v>8.3347472875724901E-2</v>
      </c>
      <c r="I1541" s="17">
        <v>9.7930994532532997E-2</v>
      </c>
      <c r="J1541" s="17">
        <v>0.109881622869492</v>
      </c>
      <c r="K1541" s="17">
        <v>0.151573913179083</v>
      </c>
      <c r="L1541" s="17">
        <v>0.16277479540907899</v>
      </c>
      <c r="M1541" s="17"/>
      <c r="N1541" s="17">
        <v>0.10790625332682099</v>
      </c>
      <c r="O1541" s="17">
        <v>0.12888919644459501</v>
      </c>
      <c r="P1541" s="17">
        <v>0.11045250503819699</v>
      </c>
      <c r="Q1541" s="17">
        <v>0.136594849776001</v>
      </c>
      <c r="R1541" s="17"/>
      <c r="S1541" s="17">
        <v>8.2184735211909499E-2</v>
      </c>
      <c r="T1541" s="17">
        <v>0.13713182630832199</v>
      </c>
      <c r="U1541" s="17">
        <v>0.193411030077032</v>
      </c>
      <c r="V1541" s="17">
        <v>0.114429461447364</v>
      </c>
      <c r="W1541" s="17">
        <v>9.7755459339051207E-2</v>
      </c>
      <c r="X1541" s="17">
        <v>7.0406653514387005E-2</v>
      </c>
      <c r="Y1541" s="17">
        <v>0.12913757602665801</v>
      </c>
      <c r="Z1541" s="17">
        <v>0.183820070348093</v>
      </c>
      <c r="AA1541" s="17">
        <v>0.13631641449083801</v>
      </c>
      <c r="AB1541" s="17" t="s">
        <v>74</v>
      </c>
      <c r="AC1541" s="17" t="s">
        <v>74</v>
      </c>
      <c r="AD1541" s="17" t="s">
        <v>74</v>
      </c>
      <c r="AE1541" s="17"/>
      <c r="AF1541" s="17">
        <v>0.1400245725956</v>
      </c>
      <c r="AG1541" s="17">
        <v>0.10875292875543199</v>
      </c>
      <c r="AH1541" s="17">
        <v>0.102982139405291</v>
      </c>
      <c r="AI1541" s="17"/>
      <c r="AJ1541" s="17">
        <v>0.111230822055575</v>
      </c>
      <c r="AK1541" s="17">
        <v>0.125410407932906</v>
      </c>
      <c r="AL1541" s="17">
        <v>0.166683895215466</v>
      </c>
      <c r="AM1541" s="17">
        <v>6.46628984296269E-2</v>
      </c>
      <c r="AN1541" s="17">
        <v>0.125489713457692</v>
      </c>
      <c r="AO1541" s="17"/>
      <c r="AP1541" s="17">
        <v>7.3232502502569699E-2</v>
      </c>
      <c r="AQ1541" s="17">
        <v>0.10358441338444301</v>
      </c>
      <c r="AR1541" s="17">
        <v>0.15084617739095299</v>
      </c>
      <c r="AS1541" s="17"/>
      <c r="AT1541" s="17">
        <v>0.116795321287452</v>
      </c>
      <c r="AU1541" s="17">
        <v>0.135809388913156</v>
      </c>
      <c r="AV1541" s="17"/>
      <c r="AW1541" s="17">
        <v>0.109724727038232</v>
      </c>
      <c r="AX1541" s="17">
        <v>0.126865158523007</v>
      </c>
    </row>
    <row r="1542" spans="2:50" x14ac:dyDescent="0.35">
      <c r="C1542" s="17"/>
      <c r="D1542" s="17"/>
      <c r="E1542" s="17"/>
      <c r="F1542" s="17"/>
      <c r="G1542" s="17"/>
      <c r="H1542" s="17"/>
      <c r="I1542" s="17"/>
      <c r="J1542" s="17"/>
      <c r="K1542" s="17"/>
      <c r="L1542" s="17"/>
      <c r="M1542" s="17"/>
      <c r="N1542" s="17"/>
      <c r="O1542" s="17"/>
      <c r="P1542" s="17"/>
      <c r="Q1542" s="17"/>
      <c r="R1542" s="17"/>
      <c r="S1542" s="17"/>
      <c r="T1542" s="17"/>
      <c r="U1542" s="17"/>
      <c r="V1542" s="17"/>
      <c r="W1542" s="17"/>
      <c r="X1542" s="17"/>
      <c r="Y1542" s="17"/>
      <c r="Z1542" s="17"/>
      <c r="AA1542" s="17"/>
      <c r="AB1542" s="17"/>
      <c r="AC1542" s="17"/>
      <c r="AD1542" s="17"/>
      <c r="AE1542" s="17"/>
      <c r="AF1542" s="17"/>
      <c r="AG1542" s="17"/>
      <c r="AH1542" s="17"/>
      <c r="AI1542" s="17"/>
      <c r="AJ1542" s="17"/>
      <c r="AK1542" s="17"/>
      <c r="AL1542" s="17"/>
      <c r="AM1542" s="17"/>
      <c r="AN1542" s="17"/>
      <c r="AO1542" s="17"/>
      <c r="AP1542" s="17"/>
      <c r="AQ1542" s="17"/>
      <c r="AR1542" s="17"/>
      <c r="AS1542" s="17"/>
      <c r="AT1542" s="17"/>
      <c r="AU1542" s="17"/>
      <c r="AV1542" s="17"/>
      <c r="AW1542" s="17"/>
      <c r="AX1542" s="17"/>
    </row>
    <row r="1543" spans="2:50" x14ac:dyDescent="0.35">
      <c r="B1543" s="6" t="s">
        <v>587</v>
      </c>
      <c r="C1543" s="17"/>
      <c r="D1543" s="17"/>
      <c r="E1543" s="17"/>
      <c r="F1543" s="17"/>
      <c r="G1543" s="17"/>
      <c r="H1543" s="17"/>
      <c r="I1543" s="17"/>
      <c r="J1543" s="17"/>
      <c r="K1543" s="17"/>
      <c r="L1543" s="17"/>
      <c r="M1543" s="17"/>
      <c r="N1543" s="17"/>
      <c r="O1543" s="17"/>
      <c r="P1543" s="17"/>
      <c r="Q1543" s="17"/>
      <c r="R1543" s="17"/>
      <c r="S1543" s="17"/>
      <c r="T1543" s="17"/>
      <c r="U1543" s="17"/>
      <c r="V1543" s="17"/>
      <c r="W1543" s="17"/>
      <c r="X1543" s="17"/>
      <c r="Y1543" s="17"/>
      <c r="Z1543" s="17"/>
      <c r="AA1543" s="17"/>
      <c r="AB1543" s="17"/>
      <c r="AC1543" s="17"/>
      <c r="AD1543" s="17"/>
      <c r="AE1543" s="17"/>
      <c r="AF1543" s="17"/>
      <c r="AG1543" s="17"/>
      <c r="AH1543" s="17"/>
      <c r="AI1543" s="17"/>
      <c r="AJ1543" s="17"/>
      <c r="AK1543" s="17"/>
      <c r="AL1543" s="17"/>
      <c r="AM1543" s="17"/>
      <c r="AN1543" s="17"/>
      <c r="AO1543" s="17"/>
      <c r="AP1543" s="17"/>
      <c r="AQ1543" s="17"/>
      <c r="AR1543" s="17"/>
      <c r="AS1543" s="17"/>
      <c r="AT1543" s="17"/>
      <c r="AU1543" s="17"/>
      <c r="AV1543" s="17"/>
      <c r="AW1543" s="17"/>
      <c r="AX1543" s="17"/>
    </row>
    <row r="1544" spans="2:50" x14ac:dyDescent="0.35">
      <c r="B1544" s="24" t="s">
        <v>76</v>
      </c>
      <c r="C1544" s="17"/>
      <c r="D1544" s="17"/>
      <c r="E1544" s="17"/>
      <c r="F1544" s="17"/>
      <c r="G1544" s="17"/>
      <c r="H1544" s="17"/>
      <c r="I1544" s="17"/>
      <c r="J1544" s="17"/>
      <c r="K1544" s="17"/>
      <c r="L1544" s="17"/>
      <c r="M1544" s="17"/>
      <c r="N1544" s="17"/>
      <c r="O1544" s="17"/>
      <c r="P1544" s="17"/>
      <c r="Q1544" s="17"/>
      <c r="R1544" s="17"/>
      <c r="S1544" s="17"/>
      <c r="T1544" s="17"/>
      <c r="U1544" s="17"/>
      <c r="V1544" s="17"/>
      <c r="W1544" s="17"/>
      <c r="X1544" s="17"/>
      <c r="Y1544" s="17"/>
      <c r="Z1544" s="17"/>
      <c r="AA1544" s="17"/>
      <c r="AB1544" s="17"/>
      <c r="AC1544" s="17"/>
      <c r="AD1544" s="17"/>
      <c r="AE1544" s="17"/>
      <c r="AF1544" s="17"/>
      <c r="AG1544" s="17"/>
      <c r="AH1544" s="17"/>
      <c r="AI1544" s="17"/>
      <c r="AJ1544" s="17"/>
      <c r="AK1544" s="17"/>
      <c r="AL1544" s="17"/>
      <c r="AM1544" s="17"/>
      <c r="AN1544" s="17"/>
      <c r="AO1544" s="17"/>
      <c r="AP1544" s="17"/>
      <c r="AQ1544" s="17"/>
      <c r="AR1544" s="17"/>
      <c r="AS1544" s="17"/>
      <c r="AT1544" s="17"/>
      <c r="AU1544" s="17"/>
      <c r="AV1544" s="17"/>
      <c r="AW1544" s="17"/>
      <c r="AX1544" s="17"/>
    </row>
    <row r="1545" spans="2:50" x14ac:dyDescent="0.35">
      <c r="B1545" t="s">
        <v>428</v>
      </c>
      <c r="C1545" s="17">
        <v>3.3087900400357299E-2</v>
      </c>
      <c r="D1545" s="17">
        <v>4.2780457157746303E-2</v>
      </c>
      <c r="E1545" s="17">
        <v>2.4160273703777602E-2</v>
      </c>
      <c r="F1545" s="17"/>
      <c r="G1545" s="17">
        <v>8.6890464622860097E-2</v>
      </c>
      <c r="H1545" s="17">
        <v>6.4473632700107905E-2</v>
      </c>
      <c r="I1545" s="17">
        <v>4.3212859676811599E-2</v>
      </c>
      <c r="J1545" s="17">
        <v>9.0281321804638499E-3</v>
      </c>
      <c r="K1545" s="17">
        <v>1.1422725310244001E-2</v>
      </c>
      <c r="L1545" s="17">
        <v>1.1136417962103601E-2</v>
      </c>
      <c r="M1545" s="17"/>
      <c r="N1545" s="17">
        <v>3.2349142466613898E-2</v>
      </c>
      <c r="O1545" s="17">
        <v>1.5741050560333099E-2</v>
      </c>
      <c r="P1545" s="17">
        <v>4.98165392018418E-2</v>
      </c>
      <c r="Q1545" s="17">
        <v>3.75718914097374E-2</v>
      </c>
      <c r="R1545" s="17"/>
      <c r="S1545" s="17">
        <v>3.8066745700045902E-2</v>
      </c>
      <c r="T1545" s="17">
        <v>2.2407061628136299E-2</v>
      </c>
      <c r="U1545" s="17">
        <v>0</v>
      </c>
      <c r="V1545" s="17">
        <v>4.57174813618118E-2</v>
      </c>
      <c r="W1545" s="17">
        <v>4.7662125172037301E-2</v>
      </c>
      <c r="X1545" s="17">
        <v>6.6183051865915804E-2</v>
      </c>
      <c r="Y1545" s="17">
        <v>2.7717697780446499E-2</v>
      </c>
      <c r="Z1545" s="17">
        <v>2.3398557035525399E-2</v>
      </c>
      <c r="AA1545" s="17">
        <v>2.7012592954267198E-2</v>
      </c>
      <c r="AB1545" s="17" t="s">
        <v>74</v>
      </c>
      <c r="AC1545" s="17" t="s">
        <v>74</v>
      </c>
      <c r="AD1545" s="17" t="s">
        <v>74</v>
      </c>
      <c r="AE1545" s="17"/>
      <c r="AF1545" s="17">
        <v>2.5548703295623899E-2</v>
      </c>
      <c r="AG1545" s="17">
        <v>3.8059676386253398E-2</v>
      </c>
      <c r="AH1545" s="17">
        <v>6.5781792374647E-2</v>
      </c>
      <c r="AI1545" s="17"/>
      <c r="AJ1545" s="17">
        <v>2.7830385644250801E-2</v>
      </c>
      <c r="AK1545" s="17">
        <v>4.2323663711082399E-2</v>
      </c>
      <c r="AL1545" s="17">
        <v>3.7374501849753702E-2</v>
      </c>
      <c r="AM1545" s="17">
        <v>0</v>
      </c>
      <c r="AN1545" s="17">
        <v>4.3522175264166997E-2</v>
      </c>
      <c r="AO1545" s="17"/>
      <c r="AP1545" s="17">
        <v>4.6197970410160299E-2</v>
      </c>
      <c r="AQ1545" s="17">
        <v>4.4719110328188399E-2</v>
      </c>
      <c r="AR1545" s="17">
        <v>1.01347195553454E-2</v>
      </c>
      <c r="AS1545" s="17"/>
      <c r="AT1545" s="17">
        <v>3.6827870417582703E-2</v>
      </c>
      <c r="AU1545" s="17">
        <v>2.5423438264850901E-2</v>
      </c>
      <c r="AV1545" s="17"/>
      <c r="AW1545" s="17">
        <v>4.0193411205337398E-2</v>
      </c>
      <c r="AX1545" s="17">
        <v>3.08350565077368E-2</v>
      </c>
    </row>
    <row r="1546" spans="2:50" x14ac:dyDescent="0.35">
      <c r="B1546" t="s">
        <v>564</v>
      </c>
      <c r="C1546" s="17">
        <v>7.2814679071850005E-2</v>
      </c>
      <c r="D1546" s="17">
        <v>8.8479766560924197E-2</v>
      </c>
      <c r="E1546" s="17">
        <v>5.8460037464007998E-2</v>
      </c>
      <c r="F1546" s="17"/>
      <c r="G1546" s="17">
        <v>0.13744460244823201</v>
      </c>
      <c r="H1546" s="17">
        <v>0.11464268396420201</v>
      </c>
      <c r="I1546" s="17">
        <v>0.103140889280745</v>
      </c>
      <c r="J1546" s="17">
        <v>3.0203180617257599E-2</v>
      </c>
      <c r="K1546" s="17">
        <v>3.2828410416035798E-2</v>
      </c>
      <c r="L1546" s="17">
        <v>5.0086190009496399E-2</v>
      </c>
      <c r="M1546" s="17"/>
      <c r="N1546" s="17">
        <v>7.4485969090523504E-2</v>
      </c>
      <c r="O1546" s="17">
        <v>8.5186895995172096E-2</v>
      </c>
      <c r="P1546" s="17">
        <v>7.43497253042186E-2</v>
      </c>
      <c r="Q1546" s="17">
        <v>5.7723927515558597E-2</v>
      </c>
      <c r="R1546" s="17"/>
      <c r="S1546" s="17">
        <v>0.118254555723249</v>
      </c>
      <c r="T1546" s="17">
        <v>4.6484753891705297E-2</v>
      </c>
      <c r="U1546" s="17">
        <v>7.1345164770086802E-2</v>
      </c>
      <c r="V1546" s="17">
        <v>5.4332023070024403E-2</v>
      </c>
      <c r="W1546" s="17">
        <v>7.4687497823732796E-2</v>
      </c>
      <c r="X1546" s="17">
        <v>9.4493480453934506E-2</v>
      </c>
      <c r="Y1546" s="17">
        <v>4.9372578813233398E-2</v>
      </c>
      <c r="Z1546" s="17">
        <v>0.12734919546752699</v>
      </c>
      <c r="AA1546" s="17">
        <v>4.6343281492659899E-2</v>
      </c>
      <c r="AB1546" s="17" t="s">
        <v>74</v>
      </c>
      <c r="AC1546" s="17" t="s">
        <v>74</v>
      </c>
      <c r="AD1546" s="17" t="s">
        <v>74</v>
      </c>
      <c r="AE1546" s="17"/>
      <c r="AF1546" s="17">
        <v>8.6814589730987796E-2</v>
      </c>
      <c r="AG1546" s="17">
        <v>6.33085740606983E-2</v>
      </c>
      <c r="AH1546" s="17">
        <v>5.79082183371364E-2</v>
      </c>
      <c r="AI1546" s="17"/>
      <c r="AJ1546" s="17">
        <v>7.5639823447199703E-2</v>
      </c>
      <c r="AK1546" s="17">
        <v>9.1318138646821506E-2</v>
      </c>
      <c r="AL1546" s="17">
        <v>2.68566838324239E-2</v>
      </c>
      <c r="AM1546" s="17">
        <v>0</v>
      </c>
      <c r="AN1546" s="17">
        <v>5.2754836857914197E-2</v>
      </c>
      <c r="AO1546" s="17"/>
      <c r="AP1546" s="17">
        <v>9.6282360825352298E-2</v>
      </c>
      <c r="AQ1546" s="17">
        <v>7.5319464806359093E-2</v>
      </c>
      <c r="AR1546" s="17">
        <v>5.62374021719525E-2</v>
      </c>
      <c r="AS1546" s="17"/>
      <c r="AT1546" s="17">
        <v>6.2648297413557097E-2</v>
      </c>
      <c r="AU1546" s="17">
        <v>9.2065817668864305E-2</v>
      </c>
      <c r="AV1546" s="17"/>
      <c r="AW1546" s="17">
        <v>6.9076962679889095E-2</v>
      </c>
      <c r="AX1546" s="17">
        <v>7.3999743985138894E-2</v>
      </c>
    </row>
    <row r="1547" spans="2:50" x14ac:dyDescent="0.35">
      <c r="B1547" t="s">
        <v>565</v>
      </c>
      <c r="C1547" s="17">
        <v>0.40707916393573501</v>
      </c>
      <c r="D1547" s="17">
        <v>0.43992068219811897</v>
      </c>
      <c r="E1547" s="17">
        <v>0.37796076679900698</v>
      </c>
      <c r="F1547" s="17"/>
      <c r="G1547" s="17">
        <v>0.20106521882193201</v>
      </c>
      <c r="H1547" s="17">
        <v>0.37648598358193303</v>
      </c>
      <c r="I1547" s="17">
        <v>0.369285167138727</v>
      </c>
      <c r="J1547" s="17">
        <v>0.46843697352519098</v>
      </c>
      <c r="K1547" s="17">
        <v>0.45641461920029402</v>
      </c>
      <c r="L1547" s="17">
        <v>0.470453214759534</v>
      </c>
      <c r="M1547" s="17"/>
      <c r="N1547" s="17">
        <v>0.32703503759254898</v>
      </c>
      <c r="O1547" s="17">
        <v>0.384668336565339</v>
      </c>
      <c r="P1547" s="17">
        <v>0.46544104430269101</v>
      </c>
      <c r="Q1547" s="17">
        <v>0.46572442363225203</v>
      </c>
      <c r="R1547" s="17"/>
      <c r="S1547" s="17">
        <v>0.341207601131853</v>
      </c>
      <c r="T1547" s="17">
        <v>0.40764099186296898</v>
      </c>
      <c r="U1547" s="17">
        <v>0.43467186409268999</v>
      </c>
      <c r="V1547" s="17">
        <v>0.444502673997199</v>
      </c>
      <c r="W1547" s="17">
        <v>0.45979111441290998</v>
      </c>
      <c r="X1547" s="17">
        <v>0.423636548697716</v>
      </c>
      <c r="Y1547" s="17">
        <v>0.38094298770214802</v>
      </c>
      <c r="Z1547" s="17">
        <v>0.31686817416933699</v>
      </c>
      <c r="AA1547" s="17">
        <v>0.43749109382538698</v>
      </c>
      <c r="AB1547" s="17" t="s">
        <v>74</v>
      </c>
      <c r="AC1547" s="17" t="s">
        <v>74</v>
      </c>
      <c r="AD1547" s="17" t="s">
        <v>74</v>
      </c>
      <c r="AE1547" s="17"/>
      <c r="AF1547" s="17">
        <v>0.46247228728175799</v>
      </c>
      <c r="AG1547" s="17">
        <v>0.37238274370456598</v>
      </c>
      <c r="AH1547" s="17">
        <v>0.41031102055801899</v>
      </c>
      <c r="AI1547" s="17"/>
      <c r="AJ1547" s="17">
        <v>0.47315472574105599</v>
      </c>
      <c r="AK1547" s="17">
        <v>0.31504922091031601</v>
      </c>
      <c r="AL1547" s="17">
        <v>0.41555128389006901</v>
      </c>
      <c r="AM1547" s="17">
        <v>0.492625318383345</v>
      </c>
      <c r="AN1547" s="17">
        <v>0.44595515773134298</v>
      </c>
      <c r="AO1547" s="17"/>
      <c r="AP1547" s="17">
        <v>0.46806913473164502</v>
      </c>
      <c r="AQ1547" s="17">
        <v>0.33603571579108998</v>
      </c>
      <c r="AR1547" s="17">
        <v>0.41308166371688598</v>
      </c>
      <c r="AS1547" s="17"/>
      <c r="AT1547" s="17">
        <v>0.44321495650238601</v>
      </c>
      <c r="AU1547" s="17">
        <v>0.33346829807842598</v>
      </c>
      <c r="AV1547" s="17"/>
      <c r="AW1547" s="17">
        <v>0.41212411682540301</v>
      </c>
      <c r="AX1547" s="17">
        <v>0.40547963202057902</v>
      </c>
    </row>
    <row r="1548" spans="2:50" x14ac:dyDescent="0.35">
      <c r="B1548" t="s">
        <v>566</v>
      </c>
      <c r="C1548" s="17">
        <v>0.260107251392247</v>
      </c>
      <c r="D1548" s="17">
        <v>0.25801851867658998</v>
      </c>
      <c r="E1548" s="17">
        <v>0.26154219075206597</v>
      </c>
      <c r="F1548" s="17"/>
      <c r="G1548" s="17">
        <v>0.29347493670736002</v>
      </c>
      <c r="H1548" s="17">
        <v>0.233846278198831</v>
      </c>
      <c r="I1548" s="17">
        <v>0.28918440585965699</v>
      </c>
      <c r="J1548" s="17">
        <v>0.27715403888905299</v>
      </c>
      <c r="K1548" s="17">
        <v>0.241334153854696</v>
      </c>
      <c r="L1548" s="17">
        <v>0.24438307125645201</v>
      </c>
      <c r="M1548" s="17"/>
      <c r="N1548" s="17">
        <v>0.32118528708665101</v>
      </c>
      <c r="O1548" s="17">
        <v>0.27698229048613199</v>
      </c>
      <c r="P1548" s="17">
        <v>0.22100888509774899</v>
      </c>
      <c r="Q1548" s="17">
        <v>0.21433156817230001</v>
      </c>
      <c r="R1548" s="17"/>
      <c r="S1548" s="17">
        <v>0.285564599199158</v>
      </c>
      <c r="T1548" s="17">
        <v>0.285359008354437</v>
      </c>
      <c r="U1548" s="17">
        <v>0.22327550258975601</v>
      </c>
      <c r="V1548" s="17">
        <v>0.24918491958887501</v>
      </c>
      <c r="W1548" s="17">
        <v>0.21797077517229499</v>
      </c>
      <c r="X1548" s="17">
        <v>0.234704971232574</v>
      </c>
      <c r="Y1548" s="17">
        <v>0.30578041509678999</v>
      </c>
      <c r="Z1548" s="17">
        <v>0.23373268247384099</v>
      </c>
      <c r="AA1548" s="17">
        <v>0.25989690778715202</v>
      </c>
      <c r="AB1548" s="17" t="s">
        <v>74</v>
      </c>
      <c r="AC1548" s="17" t="s">
        <v>74</v>
      </c>
      <c r="AD1548" s="17" t="s">
        <v>74</v>
      </c>
      <c r="AE1548" s="17"/>
      <c r="AF1548" s="17">
        <v>0.212148493224183</v>
      </c>
      <c r="AG1548" s="17">
        <v>0.305408331197139</v>
      </c>
      <c r="AH1548" s="17">
        <v>0.21713252609662001</v>
      </c>
      <c r="AI1548" s="17"/>
      <c r="AJ1548" s="17">
        <v>0.25320236448225097</v>
      </c>
      <c r="AK1548" s="17">
        <v>0.265581446717989</v>
      </c>
      <c r="AL1548" s="17">
        <v>0.35314342564410101</v>
      </c>
      <c r="AM1548" s="17">
        <v>0.15448249192027799</v>
      </c>
      <c r="AN1548" s="17">
        <v>0.191135590679992</v>
      </c>
      <c r="AO1548" s="17"/>
      <c r="AP1548" s="17">
        <v>0.244746015529201</v>
      </c>
      <c r="AQ1548" s="17">
        <v>0.29232998094762802</v>
      </c>
      <c r="AR1548" s="17">
        <v>0.28287534211526799</v>
      </c>
      <c r="AS1548" s="17"/>
      <c r="AT1548" s="17">
        <v>0.25834996156463902</v>
      </c>
      <c r="AU1548" s="17">
        <v>0.262440927787981</v>
      </c>
      <c r="AV1548" s="17"/>
      <c r="AW1548" s="17">
        <v>0.30178022277122102</v>
      </c>
      <c r="AX1548" s="17">
        <v>0.24689459129852501</v>
      </c>
    </row>
    <row r="1549" spans="2:50" x14ac:dyDescent="0.35">
      <c r="B1549" t="s">
        <v>424</v>
      </c>
      <c r="C1549" s="17">
        <v>8.6592768421266203E-2</v>
      </c>
      <c r="D1549" s="17">
        <v>6.6508915985168907E-2</v>
      </c>
      <c r="E1549" s="17">
        <v>0.10336525717877899</v>
      </c>
      <c r="F1549" s="17"/>
      <c r="G1549" s="17">
        <v>0.15006815298321599</v>
      </c>
      <c r="H1549" s="17">
        <v>0.121148779680591</v>
      </c>
      <c r="I1549" s="17">
        <v>9.48471014101019E-2</v>
      </c>
      <c r="J1549" s="17">
        <v>7.5177920117139793E-2</v>
      </c>
      <c r="K1549" s="17">
        <v>8.0136355200759499E-2</v>
      </c>
      <c r="L1549" s="17">
        <v>3.9837345056636497E-2</v>
      </c>
      <c r="M1549" s="17"/>
      <c r="N1549" s="17">
        <v>9.3067104881000298E-2</v>
      </c>
      <c r="O1549" s="17">
        <v>8.8279589597641803E-2</v>
      </c>
      <c r="P1549" s="17">
        <v>6.3266480138543399E-2</v>
      </c>
      <c r="Q1549" s="17">
        <v>9.5427461232088603E-2</v>
      </c>
      <c r="R1549" s="17"/>
      <c r="S1549" s="17">
        <v>8.3165722648237003E-2</v>
      </c>
      <c r="T1549" s="17">
        <v>0.100300205658768</v>
      </c>
      <c r="U1549" s="17">
        <v>7.9882865136685105E-2</v>
      </c>
      <c r="V1549" s="17">
        <v>7.1311848046387002E-2</v>
      </c>
      <c r="W1549" s="17">
        <v>0.102507633829876</v>
      </c>
      <c r="X1549" s="17">
        <v>5.6487366404733098E-2</v>
      </c>
      <c r="Y1549" s="17">
        <v>7.8757877111574295E-2</v>
      </c>
      <c r="Z1549" s="17">
        <v>0.13380146190849601</v>
      </c>
      <c r="AA1549" s="17">
        <v>9.3817993065385005E-2</v>
      </c>
      <c r="AB1549" s="17" t="s">
        <v>74</v>
      </c>
      <c r="AC1549" s="17" t="s">
        <v>74</v>
      </c>
      <c r="AD1549" s="17" t="s">
        <v>74</v>
      </c>
      <c r="AE1549" s="17"/>
      <c r="AF1549" s="17">
        <v>7.1745388433648402E-2</v>
      </c>
      <c r="AG1549" s="17">
        <v>8.5244510027747605E-2</v>
      </c>
      <c r="AH1549" s="17">
        <v>0.118350116054091</v>
      </c>
      <c r="AI1549" s="17"/>
      <c r="AJ1549" s="17">
        <v>5.3078559371745097E-2</v>
      </c>
      <c r="AK1549" s="17">
        <v>0.14196148029289299</v>
      </c>
      <c r="AL1549" s="17">
        <v>3.4685252085400402E-2</v>
      </c>
      <c r="AM1549" s="17">
        <v>0.14141906995522399</v>
      </c>
      <c r="AN1549" s="17">
        <v>0.10227564724276</v>
      </c>
      <c r="AO1549" s="17"/>
      <c r="AP1549" s="17">
        <v>4.6324545553782903E-2</v>
      </c>
      <c r="AQ1549" s="17">
        <v>0.11095440449607701</v>
      </c>
      <c r="AR1549" s="17">
        <v>7.3800503517937405E-2</v>
      </c>
      <c r="AS1549" s="17"/>
      <c r="AT1549" s="17">
        <v>7.1539098419953498E-2</v>
      </c>
      <c r="AU1549" s="17">
        <v>0.118558474093837</v>
      </c>
      <c r="AV1549" s="17"/>
      <c r="AW1549" s="17">
        <v>7.06949422472129E-2</v>
      </c>
      <c r="AX1549" s="17">
        <v>9.1633267490954004E-2</v>
      </c>
    </row>
    <row r="1550" spans="2:50" x14ac:dyDescent="0.35">
      <c r="B1550" t="s">
        <v>70</v>
      </c>
      <c r="C1550" s="17">
        <v>0.14031823677854499</v>
      </c>
      <c r="D1550" s="17">
        <v>0.10429165942145199</v>
      </c>
      <c r="E1550" s="17">
        <v>0.17451147410236301</v>
      </c>
      <c r="F1550" s="17"/>
      <c r="G1550" s="17">
        <v>0.13105662441639901</v>
      </c>
      <c r="H1550" s="17">
        <v>8.9402641874336206E-2</v>
      </c>
      <c r="I1550" s="17">
        <v>0.100329576633957</v>
      </c>
      <c r="J1550" s="17">
        <v>0.13999975467089501</v>
      </c>
      <c r="K1550" s="17">
        <v>0.17786373601797101</v>
      </c>
      <c r="L1550" s="17">
        <v>0.18410376095577699</v>
      </c>
      <c r="M1550" s="17"/>
      <c r="N1550" s="17">
        <v>0.15187745888266199</v>
      </c>
      <c r="O1550" s="17">
        <v>0.14914183679538201</v>
      </c>
      <c r="P1550" s="17">
        <v>0.12611732595495601</v>
      </c>
      <c r="Q1550" s="17">
        <v>0.129220728038064</v>
      </c>
      <c r="R1550" s="17"/>
      <c r="S1550" s="17">
        <v>0.13374077559745601</v>
      </c>
      <c r="T1550" s="17">
        <v>0.137807978603984</v>
      </c>
      <c r="U1550" s="17">
        <v>0.190824603410783</v>
      </c>
      <c r="V1550" s="17">
        <v>0.134951053935703</v>
      </c>
      <c r="W1550" s="17">
        <v>9.7380853589148497E-2</v>
      </c>
      <c r="X1550" s="17">
        <v>0.124494581345127</v>
      </c>
      <c r="Y1550" s="17">
        <v>0.15742844349580801</v>
      </c>
      <c r="Z1550" s="17">
        <v>0.164849928945274</v>
      </c>
      <c r="AA1550" s="17">
        <v>0.135438130875149</v>
      </c>
      <c r="AB1550" s="17" t="s">
        <v>74</v>
      </c>
      <c r="AC1550" s="17" t="s">
        <v>74</v>
      </c>
      <c r="AD1550" s="17" t="s">
        <v>74</v>
      </c>
      <c r="AE1550" s="17"/>
      <c r="AF1550" s="17">
        <v>0.14127053803379899</v>
      </c>
      <c r="AG1550" s="17">
        <v>0.135596164623597</v>
      </c>
      <c r="AH1550" s="17">
        <v>0.130516326579486</v>
      </c>
      <c r="AI1550" s="17"/>
      <c r="AJ1550" s="17">
        <v>0.117094141313497</v>
      </c>
      <c r="AK1550" s="17">
        <v>0.14376604972089799</v>
      </c>
      <c r="AL1550" s="17">
        <v>0.13238885269825201</v>
      </c>
      <c r="AM1550" s="17">
        <v>0.21147311974115299</v>
      </c>
      <c r="AN1550" s="17">
        <v>0.16435659222382401</v>
      </c>
      <c r="AO1550" s="17"/>
      <c r="AP1550" s="17">
        <v>9.8379972949859104E-2</v>
      </c>
      <c r="AQ1550" s="17">
        <v>0.14064132363065801</v>
      </c>
      <c r="AR1550" s="17">
        <v>0.163870368922611</v>
      </c>
      <c r="AS1550" s="17"/>
      <c r="AT1550" s="17">
        <v>0.12741981568188199</v>
      </c>
      <c r="AU1550" s="17">
        <v>0.16804304410604001</v>
      </c>
      <c r="AV1550" s="17"/>
      <c r="AW1550" s="17">
        <v>0.106130344270937</v>
      </c>
      <c r="AX1550" s="17">
        <v>0.15115770869706699</v>
      </c>
    </row>
    <row r="1551" spans="2:50" x14ac:dyDescent="0.35">
      <c r="C1551" s="17"/>
      <c r="D1551" s="17"/>
      <c r="E1551" s="17"/>
      <c r="F1551" s="17"/>
      <c r="G1551" s="17"/>
      <c r="H1551" s="17"/>
      <c r="I1551" s="17"/>
      <c r="J1551" s="17"/>
      <c r="K1551" s="17"/>
      <c r="L1551" s="17"/>
      <c r="M1551" s="17"/>
      <c r="N1551" s="17"/>
      <c r="O1551" s="17"/>
      <c r="P1551" s="17"/>
      <c r="Q1551" s="17"/>
      <c r="R1551" s="17"/>
      <c r="S1551" s="17"/>
      <c r="T1551" s="17"/>
      <c r="U1551" s="17"/>
      <c r="V1551" s="17"/>
      <c r="W1551" s="17"/>
      <c r="X1551" s="17"/>
      <c r="Y1551" s="17"/>
      <c r="Z1551" s="17"/>
      <c r="AA1551" s="17"/>
      <c r="AB1551" s="17"/>
      <c r="AC1551" s="17"/>
      <c r="AD1551" s="17"/>
      <c r="AE1551" s="17"/>
      <c r="AF1551" s="17"/>
      <c r="AG1551" s="17"/>
      <c r="AH1551" s="17"/>
      <c r="AI1551" s="17"/>
      <c r="AJ1551" s="17"/>
      <c r="AK1551" s="17"/>
      <c r="AL1551" s="17"/>
      <c r="AM1551" s="17"/>
      <c r="AN1551" s="17"/>
      <c r="AO1551" s="17"/>
      <c r="AP1551" s="17"/>
      <c r="AQ1551" s="17"/>
      <c r="AR1551" s="17"/>
      <c r="AS1551" s="17"/>
      <c r="AT1551" s="17"/>
      <c r="AU1551" s="17"/>
      <c r="AV1551" s="17"/>
      <c r="AW1551" s="17"/>
      <c r="AX1551" s="17"/>
    </row>
    <row r="1552" spans="2:50" x14ac:dyDescent="0.35">
      <c r="B1552" s="6" t="s">
        <v>588</v>
      </c>
      <c r="C1552" s="17"/>
      <c r="D1552" s="17"/>
      <c r="E1552" s="17"/>
      <c r="F1552" s="17"/>
      <c r="G1552" s="17"/>
      <c r="H1552" s="17"/>
      <c r="I1552" s="17"/>
      <c r="J1552" s="17"/>
      <c r="K1552" s="17"/>
      <c r="L1552" s="17"/>
      <c r="M1552" s="17"/>
      <c r="N1552" s="17"/>
      <c r="O1552" s="17"/>
      <c r="P1552" s="17"/>
      <c r="Q1552" s="17"/>
      <c r="R1552" s="17"/>
      <c r="S1552" s="17"/>
      <c r="T1552" s="17"/>
      <c r="U1552" s="17"/>
      <c r="V1552" s="17"/>
      <c r="W1552" s="17"/>
      <c r="X1552" s="17"/>
      <c r="Y1552" s="17"/>
      <c r="Z1552" s="17"/>
      <c r="AA1552" s="17"/>
      <c r="AB1552" s="17"/>
      <c r="AC1552" s="17"/>
      <c r="AD1552" s="17"/>
      <c r="AE1552" s="17"/>
      <c r="AF1552" s="17"/>
      <c r="AG1552" s="17"/>
      <c r="AH1552" s="17"/>
      <c r="AI1552" s="17"/>
      <c r="AJ1552" s="17"/>
      <c r="AK1552" s="17"/>
      <c r="AL1552" s="17"/>
      <c r="AM1552" s="17"/>
      <c r="AN1552" s="17"/>
      <c r="AO1552" s="17"/>
      <c r="AP1552" s="17"/>
      <c r="AQ1552" s="17"/>
      <c r="AR1552" s="17"/>
      <c r="AS1552" s="17"/>
      <c r="AT1552" s="17"/>
      <c r="AU1552" s="17"/>
      <c r="AV1552" s="17"/>
      <c r="AW1552" s="17"/>
      <c r="AX1552" s="17"/>
    </row>
    <row r="1553" spans="2:50" x14ac:dyDescent="0.35">
      <c r="B1553" s="24" t="s">
        <v>76</v>
      </c>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c r="AP1553" s="17"/>
      <c r="AQ1553" s="17"/>
      <c r="AR1553" s="17"/>
      <c r="AS1553" s="17"/>
      <c r="AT1553" s="17"/>
      <c r="AU1553" s="17"/>
      <c r="AV1553" s="17"/>
      <c r="AW1553" s="17"/>
      <c r="AX1553" s="17"/>
    </row>
    <row r="1554" spans="2:50" x14ac:dyDescent="0.35">
      <c r="B1554" t="s">
        <v>428</v>
      </c>
      <c r="C1554" s="17">
        <v>2.6647360516927E-2</v>
      </c>
      <c r="D1554" s="17">
        <v>2.93635473248962E-2</v>
      </c>
      <c r="E1554" s="17">
        <v>2.4212171961589101E-2</v>
      </c>
      <c r="F1554" s="17"/>
      <c r="G1554" s="17">
        <v>4.77107858826488E-2</v>
      </c>
      <c r="H1554" s="17">
        <v>6.2724382881502394E-2</v>
      </c>
      <c r="I1554" s="17">
        <v>3.9446102376643699E-2</v>
      </c>
      <c r="J1554" s="17">
        <v>4.3848753858737304E-3</v>
      </c>
      <c r="K1554" s="17">
        <v>1.1717771709378801E-2</v>
      </c>
      <c r="L1554" s="17">
        <v>8.2036830125871395E-3</v>
      </c>
      <c r="M1554" s="17"/>
      <c r="N1554" s="17">
        <v>2.5209146397647701E-2</v>
      </c>
      <c r="O1554" s="17">
        <v>1.94524924886685E-2</v>
      </c>
      <c r="P1554" s="17">
        <v>3.2481434550301801E-2</v>
      </c>
      <c r="Q1554" s="17">
        <v>3.0846679175161401E-2</v>
      </c>
      <c r="R1554" s="17"/>
      <c r="S1554" s="17">
        <v>4.92537285527056E-2</v>
      </c>
      <c r="T1554" s="17">
        <v>0</v>
      </c>
      <c r="U1554" s="17">
        <v>1.3131747414575901E-2</v>
      </c>
      <c r="V1554" s="17">
        <v>1.46777250149904E-2</v>
      </c>
      <c r="W1554" s="17">
        <v>3.8232183717065403E-2</v>
      </c>
      <c r="X1554" s="17">
        <v>7.2823402056566094E-2</v>
      </c>
      <c r="Y1554" s="17">
        <v>9.3465787289510396E-3</v>
      </c>
      <c r="Z1554" s="17">
        <v>3.79019431129363E-2</v>
      </c>
      <c r="AA1554" s="17">
        <v>1.73507472883337E-2</v>
      </c>
      <c r="AB1554" s="17" t="s">
        <v>74</v>
      </c>
      <c r="AC1554" s="17" t="s">
        <v>74</v>
      </c>
      <c r="AD1554" s="17" t="s">
        <v>74</v>
      </c>
      <c r="AE1554" s="17"/>
      <c r="AF1554" s="17">
        <v>2.1322797592993499E-2</v>
      </c>
      <c r="AG1554" s="17">
        <v>3.2176768164700803E-2</v>
      </c>
      <c r="AH1554" s="17">
        <v>4.00680301194812E-2</v>
      </c>
      <c r="AI1554" s="17"/>
      <c r="AJ1554" s="17">
        <v>1.90490879770259E-2</v>
      </c>
      <c r="AK1554" s="17">
        <v>3.9135263466423202E-2</v>
      </c>
      <c r="AL1554" s="17">
        <v>1.0214889022873199E-2</v>
      </c>
      <c r="AM1554" s="17">
        <v>0</v>
      </c>
      <c r="AN1554" s="17">
        <v>2.8216577082361499E-2</v>
      </c>
      <c r="AO1554" s="17"/>
      <c r="AP1554" s="17">
        <v>2.35758724007873E-2</v>
      </c>
      <c r="AQ1554" s="17">
        <v>4.2684242667675003E-2</v>
      </c>
      <c r="AR1554" s="17">
        <v>1.01347195553454E-2</v>
      </c>
      <c r="AS1554" s="17"/>
      <c r="AT1554" s="17">
        <v>2.7052221633370999E-2</v>
      </c>
      <c r="AU1554" s="17">
        <v>2.5934751858047399E-2</v>
      </c>
      <c r="AV1554" s="17"/>
      <c r="AW1554" s="17">
        <v>3.9358959044720497E-2</v>
      </c>
      <c r="AX1554" s="17">
        <v>2.26170736178187E-2</v>
      </c>
    </row>
    <row r="1555" spans="2:50" x14ac:dyDescent="0.35">
      <c r="B1555" t="s">
        <v>564</v>
      </c>
      <c r="C1555" s="17">
        <v>9.3299996264411794E-2</v>
      </c>
      <c r="D1555" s="17">
        <v>0.13097468411916399</v>
      </c>
      <c r="E1555" s="17">
        <v>5.8463137816727198E-2</v>
      </c>
      <c r="F1555" s="17"/>
      <c r="G1555" s="17">
        <v>0.137434462848809</v>
      </c>
      <c r="H1555" s="17">
        <v>0.16202123182407799</v>
      </c>
      <c r="I1555" s="17">
        <v>0.12929383407074399</v>
      </c>
      <c r="J1555" s="17">
        <v>6.3328136897444195E-2</v>
      </c>
      <c r="K1555" s="17">
        <v>3.9737829828331503E-2</v>
      </c>
      <c r="L1555" s="17">
        <v>5.6446942103244198E-2</v>
      </c>
      <c r="M1555" s="17"/>
      <c r="N1555" s="17">
        <v>0.102749352596968</v>
      </c>
      <c r="O1555" s="17">
        <v>6.8012412351315693E-2</v>
      </c>
      <c r="P1555" s="17">
        <v>0.13428804738782499</v>
      </c>
      <c r="Q1555" s="17">
        <v>7.4493744382325297E-2</v>
      </c>
      <c r="R1555" s="17"/>
      <c r="S1555" s="17">
        <v>0.144607801845129</v>
      </c>
      <c r="T1555" s="17">
        <v>9.3476573662833906E-2</v>
      </c>
      <c r="U1555" s="17">
        <v>5.8213417355510902E-2</v>
      </c>
      <c r="V1555" s="17">
        <v>0.111067283355565</v>
      </c>
      <c r="W1555" s="17">
        <v>8.6004931883283495E-2</v>
      </c>
      <c r="X1555" s="17">
        <v>0.110193182869087</v>
      </c>
      <c r="Y1555" s="17">
        <v>7.9024771296610799E-2</v>
      </c>
      <c r="Z1555" s="17">
        <v>5.6269542142630503E-2</v>
      </c>
      <c r="AA1555" s="17">
        <v>5.9571305762387901E-2</v>
      </c>
      <c r="AB1555" s="17" t="s">
        <v>74</v>
      </c>
      <c r="AC1555" s="17" t="s">
        <v>74</v>
      </c>
      <c r="AD1555" s="17" t="s">
        <v>74</v>
      </c>
      <c r="AE1555" s="17"/>
      <c r="AF1555" s="17">
        <v>0.10364857811196899</v>
      </c>
      <c r="AG1555" s="17">
        <v>7.1559227017755106E-2</v>
      </c>
      <c r="AH1555" s="17">
        <v>0.149196496973658</v>
      </c>
      <c r="AI1555" s="17"/>
      <c r="AJ1555" s="17">
        <v>9.19317020180377E-2</v>
      </c>
      <c r="AK1555" s="17">
        <v>0.104802772743148</v>
      </c>
      <c r="AL1555" s="17">
        <v>6.5115441392538095E-2</v>
      </c>
      <c r="AM1555" s="17">
        <v>0</v>
      </c>
      <c r="AN1555" s="17">
        <v>0.120721471115525</v>
      </c>
      <c r="AO1555" s="17"/>
      <c r="AP1555" s="17">
        <v>0.14201893928203099</v>
      </c>
      <c r="AQ1555" s="17">
        <v>0.100296789808964</v>
      </c>
      <c r="AR1555" s="17">
        <v>6.7249437537547904E-2</v>
      </c>
      <c r="AS1555" s="17"/>
      <c r="AT1555" s="17">
        <v>9.0152384613989098E-2</v>
      </c>
      <c r="AU1555" s="17">
        <v>9.7956074610501695E-2</v>
      </c>
      <c r="AV1555" s="17"/>
      <c r="AW1555" s="17">
        <v>0.104332328706807</v>
      </c>
      <c r="AX1555" s="17">
        <v>8.9802130530847901E-2</v>
      </c>
    </row>
    <row r="1556" spans="2:50" x14ac:dyDescent="0.35">
      <c r="B1556" t="s">
        <v>565</v>
      </c>
      <c r="C1556" s="17">
        <v>0.33715978269406699</v>
      </c>
      <c r="D1556" s="17">
        <v>0.36259752996775502</v>
      </c>
      <c r="E1556" s="17">
        <v>0.31468962893188102</v>
      </c>
      <c r="F1556" s="17"/>
      <c r="G1556" s="17">
        <v>0.29347064205936502</v>
      </c>
      <c r="H1556" s="17">
        <v>0.27435799594318999</v>
      </c>
      <c r="I1556" s="17">
        <v>0.337271685851884</v>
      </c>
      <c r="J1556" s="17">
        <v>0.35726057543307899</v>
      </c>
      <c r="K1556" s="17">
        <v>0.37302727820380699</v>
      </c>
      <c r="L1556" s="17">
        <v>0.36334911809579401</v>
      </c>
      <c r="M1556" s="17"/>
      <c r="N1556" s="17">
        <v>0.33362868125818801</v>
      </c>
      <c r="O1556" s="17">
        <v>0.33238861502551997</v>
      </c>
      <c r="P1556" s="17">
        <v>0.32962973348202901</v>
      </c>
      <c r="Q1556" s="17">
        <v>0.35651622505341901</v>
      </c>
      <c r="R1556" s="17"/>
      <c r="S1556" s="17">
        <v>0.30890598830096699</v>
      </c>
      <c r="T1556" s="17">
        <v>0.34059183560433398</v>
      </c>
      <c r="U1556" s="17">
        <v>0.34994045507407301</v>
      </c>
      <c r="V1556" s="17">
        <v>0.36883967719295502</v>
      </c>
      <c r="W1556" s="17">
        <v>0.31502920263313899</v>
      </c>
      <c r="X1556" s="17">
        <v>0.33677667751679902</v>
      </c>
      <c r="Y1556" s="17">
        <v>0.34486894720545602</v>
      </c>
      <c r="Z1556" s="17">
        <v>0.28935206749187198</v>
      </c>
      <c r="AA1556" s="17">
        <v>0.35710162097694298</v>
      </c>
      <c r="AB1556" s="17" t="s">
        <v>74</v>
      </c>
      <c r="AC1556" s="17" t="s">
        <v>74</v>
      </c>
      <c r="AD1556" s="17" t="s">
        <v>74</v>
      </c>
      <c r="AE1556" s="17"/>
      <c r="AF1556" s="17">
        <v>0.37428166765401599</v>
      </c>
      <c r="AG1556" s="17">
        <v>0.30694049379710397</v>
      </c>
      <c r="AH1556" s="17">
        <v>0.28101829940231499</v>
      </c>
      <c r="AI1556" s="17"/>
      <c r="AJ1556" s="17">
        <v>0.38959349547543098</v>
      </c>
      <c r="AK1556" s="17">
        <v>0.249294137911939</v>
      </c>
      <c r="AL1556" s="17">
        <v>0.34599855679532499</v>
      </c>
      <c r="AM1556" s="17">
        <v>0.53664936065815605</v>
      </c>
      <c r="AN1556" s="17">
        <v>0.30980096607611801</v>
      </c>
      <c r="AO1556" s="17"/>
      <c r="AP1556" s="17">
        <v>0.42562158822364798</v>
      </c>
      <c r="AQ1556" s="17">
        <v>0.25837147718907799</v>
      </c>
      <c r="AR1556" s="17">
        <v>0.34470221099176601</v>
      </c>
      <c r="AS1556" s="17"/>
      <c r="AT1556" s="17">
        <v>0.35394558802576498</v>
      </c>
      <c r="AU1556" s="17">
        <v>0.30371766978673098</v>
      </c>
      <c r="AV1556" s="17"/>
      <c r="AW1556" s="17">
        <v>0.34630642007600998</v>
      </c>
      <c r="AX1556" s="17">
        <v>0.33425978764381897</v>
      </c>
    </row>
    <row r="1557" spans="2:50" x14ac:dyDescent="0.35">
      <c r="B1557" t="s">
        <v>566</v>
      </c>
      <c r="C1557" s="17">
        <v>0.35000456394186402</v>
      </c>
      <c r="D1557" s="17">
        <v>0.31424859157398399</v>
      </c>
      <c r="E1557" s="17">
        <v>0.38242779891541501</v>
      </c>
      <c r="F1557" s="17"/>
      <c r="G1557" s="17">
        <v>0.27328426037723302</v>
      </c>
      <c r="H1557" s="17">
        <v>0.31922802187506799</v>
      </c>
      <c r="I1557" s="17">
        <v>0.34377353150388801</v>
      </c>
      <c r="J1557" s="17">
        <v>0.39358971747223498</v>
      </c>
      <c r="K1557" s="17">
        <v>0.32793251510103899</v>
      </c>
      <c r="L1557" s="17">
        <v>0.39491526027244001</v>
      </c>
      <c r="M1557" s="17"/>
      <c r="N1557" s="17">
        <v>0.344057155146483</v>
      </c>
      <c r="O1557" s="17">
        <v>0.39015173773019102</v>
      </c>
      <c r="P1557" s="17">
        <v>0.33514508004325999</v>
      </c>
      <c r="Q1557" s="17">
        <v>0.32770874802261202</v>
      </c>
      <c r="R1557" s="17"/>
      <c r="S1557" s="17">
        <v>0.28721899934190998</v>
      </c>
      <c r="T1557" s="17">
        <v>0.32224312860448101</v>
      </c>
      <c r="U1557" s="17">
        <v>0.35396785424718602</v>
      </c>
      <c r="V1557" s="17">
        <v>0.29752044337212402</v>
      </c>
      <c r="W1557" s="17">
        <v>0.43126209451818998</v>
      </c>
      <c r="X1557" s="17">
        <v>0.37042893659437898</v>
      </c>
      <c r="Y1557" s="17">
        <v>0.38224654663735103</v>
      </c>
      <c r="Z1557" s="17">
        <v>0.44269502941829703</v>
      </c>
      <c r="AA1557" s="17">
        <v>0.37230759199716701</v>
      </c>
      <c r="AB1557" s="17" t="s">
        <v>74</v>
      </c>
      <c r="AC1557" s="17" t="s">
        <v>74</v>
      </c>
      <c r="AD1557" s="17" t="s">
        <v>74</v>
      </c>
      <c r="AE1557" s="17"/>
      <c r="AF1557" s="17">
        <v>0.318860244253799</v>
      </c>
      <c r="AG1557" s="17">
        <v>0.395906559372662</v>
      </c>
      <c r="AH1557" s="17">
        <v>0.32591916687505201</v>
      </c>
      <c r="AI1557" s="17"/>
      <c r="AJ1557" s="17">
        <v>0.34914179485156899</v>
      </c>
      <c r="AK1557" s="17">
        <v>0.382382043521941</v>
      </c>
      <c r="AL1557" s="17">
        <v>0.41024302154226</v>
      </c>
      <c r="AM1557" s="17">
        <v>0.20818360162854499</v>
      </c>
      <c r="AN1557" s="17">
        <v>0.275277185684001</v>
      </c>
      <c r="AO1557" s="17"/>
      <c r="AP1557" s="17">
        <v>0.28163748623169299</v>
      </c>
      <c r="AQ1557" s="17">
        <v>0.39401165708436398</v>
      </c>
      <c r="AR1557" s="17">
        <v>0.34949167230397699</v>
      </c>
      <c r="AS1557" s="17"/>
      <c r="AT1557" s="17">
        <v>0.356810263673009</v>
      </c>
      <c r="AU1557" s="17">
        <v>0.337528480025934</v>
      </c>
      <c r="AV1557" s="17"/>
      <c r="AW1557" s="17">
        <v>0.34962852657273802</v>
      </c>
      <c r="AX1557" s="17">
        <v>0.35012378879616202</v>
      </c>
    </row>
    <row r="1558" spans="2:50" x14ac:dyDescent="0.35">
      <c r="B1558" t="s">
        <v>424</v>
      </c>
      <c r="C1558" s="17">
        <v>9.0446872108536594E-2</v>
      </c>
      <c r="D1558" s="17">
        <v>6.9759786150086406E-2</v>
      </c>
      <c r="E1558" s="17">
        <v>0.10860519814138</v>
      </c>
      <c r="F1558" s="17"/>
      <c r="G1558" s="17">
        <v>0.155947953857975</v>
      </c>
      <c r="H1558" s="17">
        <v>0.10410799757788999</v>
      </c>
      <c r="I1558" s="17">
        <v>7.7213221192374407E-2</v>
      </c>
      <c r="J1558" s="17">
        <v>8.1257837555402196E-2</v>
      </c>
      <c r="K1558" s="17">
        <v>9.65371089363114E-2</v>
      </c>
      <c r="L1558" s="17">
        <v>6.2872907287134905E-2</v>
      </c>
      <c r="M1558" s="17"/>
      <c r="N1558" s="17">
        <v>9.4158667807695801E-2</v>
      </c>
      <c r="O1558" s="17">
        <v>7.4893636908192507E-2</v>
      </c>
      <c r="P1558" s="17">
        <v>9.2135130865359696E-2</v>
      </c>
      <c r="Q1558" s="17">
        <v>9.8216686648572096E-2</v>
      </c>
      <c r="R1558" s="17"/>
      <c r="S1558" s="17">
        <v>0.109236268934023</v>
      </c>
      <c r="T1558" s="17">
        <v>0.13515651604874501</v>
      </c>
      <c r="U1558" s="17">
        <v>4.0562542592382303E-2</v>
      </c>
      <c r="V1558" s="17">
        <v>7.7740728913446994E-2</v>
      </c>
      <c r="W1558" s="17">
        <v>9.42759411012426E-2</v>
      </c>
      <c r="X1558" s="17">
        <v>1.8629706391905001E-2</v>
      </c>
      <c r="Y1558" s="17">
        <v>0.12940452514005399</v>
      </c>
      <c r="Z1558" s="17">
        <v>8.2835979533031498E-2</v>
      </c>
      <c r="AA1558" s="17">
        <v>9.0744452907476597E-2</v>
      </c>
      <c r="AB1558" s="17" t="s">
        <v>74</v>
      </c>
      <c r="AC1558" s="17" t="s">
        <v>74</v>
      </c>
      <c r="AD1558" s="17" t="s">
        <v>74</v>
      </c>
      <c r="AE1558" s="17"/>
      <c r="AF1558" s="17">
        <v>8.0741887725745795E-2</v>
      </c>
      <c r="AG1558" s="17">
        <v>8.8325181829400301E-2</v>
      </c>
      <c r="AH1558" s="17">
        <v>9.5773020833811895E-2</v>
      </c>
      <c r="AI1558" s="17"/>
      <c r="AJ1558" s="17">
        <v>7.1803575020749202E-2</v>
      </c>
      <c r="AK1558" s="17">
        <v>0.11941680742569501</v>
      </c>
      <c r="AL1558" s="17">
        <v>5.9653037690997002E-2</v>
      </c>
      <c r="AM1558" s="17">
        <v>0.141934180018714</v>
      </c>
      <c r="AN1558" s="17">
        <v>0.13068823838028101</v>
      </c>
      <c r="AO1558" s="17"/>
      <c r="AP1558" s="17">
        <v>6.8971517815246103E-2</v>
      </c>
      <c r="AQ1558" s="17">
        <v>0.106689958039699</v>
      </c>
      <c r="AR1558" s="17">
        <v>8.7980061757506403E-2</v>
      </c>
      <c r="AS1558" s="17"/>
      <c r="AT1558" s="17">
        <v>8.2916259044731697E-2</v>
      </c>
      <c r="AU1558" s="17">
        <v>0.10401006888523</v>
      </c>
      <c r="AV1558" s="17"/>
      <c r="AW1558" s="17">
        <v>6.9507794986951005E-2</v>
      </c>
      <c r="AX1558" s="17">
        <v>9.7085729370904095E-2</v>
      </c>
    </row>
    <row r="1559" spans="2:50" x14ac:dyDescent="0.35">
      <c r="B1559" t="s">
        <v>70</v>
      </c>
      <c r="C1559" s="17">
        <v>0.10244142447419299</v>
      </c>
      <c r="D1559" s="17">
        <v>9.3055860864114395E-2</v>
      </c>
      <c r="E1559" s="17">
        <v>0.111602064233009</v>
      </c>
      <c r="F1559" s="17"/>
      <c r="G1559" s="17">
        <v>9.2151894973969598E-2</v>
      </c>
      <c r="H1559" s="17">
        <v>7.75603698982721E-2</v>
      </c>
      <c r="I1559" s="17">
        <v>7.3001625004464901E-2</v>
      </c>
      <c r="J1559" s="17">
        <v>0.10017885725596599</v>
      </c>
      <c r="K1559" s="17">
        <v>0.151047496221132</v>
      </c>
      <c r="L1559" s="17">
        <v>0.1142120892288</v>
      </c>
      <c r="M1559" s="17"/>
      <c r="N1559" s="17">
        <v>0.100196996793017</v>
      </c>
      <c r="O1559" s="17">
        <v>0.11510110549611199</v>
      </c>
      <c r="P1559" s="17">
        <v>7.6320573671224301E-2</v>
      </c>
      <c r="Q1559" s="17">
        <v>0.11221791671791</v>
      </c>
      <c r="R1559" s="17"/>
      <c r="S1559" s="17">
        <v>0.100777213025264</v>
      </c>
      <c r="T1559" s="17">
        <v>0.10853194607960601</v>
      </c>
      <c r="U1559" s="17">
        <v>0.184183983316273</v>
      </c>
      <c r="V1559" s="17">
        <v>0.130154142150919</v>
      </c>
      <c r="W1559" s="17">
        <v>3.5195646147078999E-2</v>
      </c>
      <c r="X1559" s="17">
        <v>9.1148094571263605E-2</v>
      </c>
      <c r="Y1559" s="17">
        <v>5.51086309915782E-2</v>
      </c>
      <c r="Z1559" s="17">
        <v>9.0945438301232306E-2</v>
      </c>
      <c r="AA1559" s="17">
        <v>0.102924281067691</v>
      </c>
      <c r="AB1559" s="17" t="s">
        <v>74</v>
      </c>
      <c r="AC1559" s="17" t="s">
        <v>74</v>
      </c>
      <c r="AD1559" s="17" t="s">
        <v>74</v>
      </c>
      <c r="AE1559" s="17"/>
      <c r="AF1559" s="17">
        <v>0.10114482466147701</v>
      </c>
      <c r="AG1559" s="17">
        <v>0.10509176981837801</v>
      </c>
      <c r="AH1559" s="17">
        <v>0.108024985795682</v>
      </c>
      <c r="AI1559" s="17"/>
      <c r="AJ1559" s="17">
        <v>7.8480344657187701E-2</v>
      </c>
      <c r="AK1559" s="17">
        <v>0.104968974930852</v>
      </c>
      <c r="AL1559" s="17">
        <v>0.108775053556006</v>
      </c>
      <c r="AM1559" s="17">
        <v>0.11323285769458501</v>
      </c>
      <c r="AN1559" s="17">
        <v>0.135295561661714</v>
      </c>
      <c r="AO1559" s="17"/>
      <c r="AP1559" s="17">
        <v>5.8174596046594501E-2</v>
      </c>
      <c r="AQ1559" s="17">
        <v>9.7945875210220704E-2</v>
      </c>
      <c r="AR1559" s="17">
        <v>0.14044189785385799</v>
      </c>
      <c r="AS1559" s="17"/>
      <c r="AT1559" s="17">
        <v>8.9123283009133705E-2</v>
      </c>
      <c r="AU1559" s="17">
        <v>0.130852954833556</v>
      </c>
      <c r="AV1559" s="17"/>
      <c r="AW1559" s="17">
        <v>9.0865970612773503E-2</v>
      </c>
      <c r="AX1559" s="17">
        <v>0.10611149004044799</v>
      </c>
    </row>
    <row r="1560" spans="2:50" x14ac:dyDescent="0.35">
      <c r="C1560" s="17"/>
      <c r="D1560" s="17"/>
      <c r="E1560" s="17"/>
      <c r="F1560" s="17"/>
      <c r="G1560" s="17"/>
      <c r="H1560" s="17"/>
      <c r="I1560" s="17"/>
      <c r="J1560" s="17"/>
      <c r="K1560" s="17"/>
      <c r="L1560" s="17"/>
      <c r="M1560" s="17"/>
      <c r="N1560" s="17"/>
      <c r="O1560" s="17"/>
      <c r="P1560" s="17"/>
      <c r="Q1560" s="17"/>
      <c r="R1560" s="17"/>
      <c r="S1560" s="17"/>
      <c r="T1560" s="17"/>
      <c r="U1560" s="17"/>
      <c r="V1560" s="17"/>
      <c r="W1560" s="17"/>
      <c r="X1560" s="17"/>
      <c r="Y1560" s="17"/>
      <c r="Z1560" s="17"/>
      <c r="AA1560" s="17"/>
      <c r="AB1560" s="17"/>
      <c r="AC1560" s="17"/>
      <c r="AD1560" s="17"/>
      <c r="AE1560" s="17"/>
      <c r="AF1560" s="17"/>
      <c r="AG1560" s="17"/>
      <c r="AH1560" s="17"/>
      <c r="AI1560" s="17"/>
      <c r="AJ1560" s="17"/>
      <c r="AK1560" s="17"/>
      <c r="AL1560" s="17"/>
      <c r="AM1560" s="17"/>
      <c r="AN1560" s="17"/>
      <c r="AO1560" s="17"/>
      <c r="AP1560" s="17"/>
      <c r="AQ1560" s="17"/>
      <c r="AR1560" s="17"/>
      <c r="AS1560" s="17"/>
      <c r="AT1560" s="17"/>
      <c r="AU1560" s="17"/>
      <c r="AV1560" s="17"/>
      <c r="AW1560" s="17"/>
      <c r="AX1560" s="17"/>
    </row>
    <row r="1561" spans="2:50" x14ac:dyDescent="0.35">
      <c r="B1561" s="6" t="s">
        <v>589</v>
      </c>
      <c r="C1561" s="17"/>
      <c r="D1561" s="17"/>
      <c r="E1561" s="17"/>
      <c r="F1561" s="17"/>
      <c r="G1561" s="17"/>
      <c r="H1561" s="17"/>
      <c r="I1561" s="17"/>
      <c r="J1561" s="17"/>
      <c r="K1561" s="17"/>
      <c r="L1561" s="17"/>
      <c r="M1561" s="17"/>
      <c r="N1561" s="17"/>
      <c r="O1561" s="17"/>
      <c r="P1561" s="17"/>
      <c r="Q1561" s="17"/>
      <c r="R1561" s="17"/>
      <c r="S1561" s="17"/>
      <c r="T1561" s="17"/>
      <c r="U1561" s="17"/>
      <c r="V1561" s="17"/>
      <c r="W1561" s="17"/>
      <c r="X1561" s="17"/>
      <c r="Y1561" s="17"/>
      <c r="Z1561" s="17"/>
      <c r="AA1561" s="17"/>
      <c r="AB1561" s="17"/>
      <c r="AC1561" s="17"/>
      <c r="AD1561" s="17"/>
      <c r="AE1561" s="17"/>
      <c r="AF1561" s="17"/>
      <c r="AG1561" s="17"/>
      <c r="AH1561" s="17"/>
      <c r="AI1561" s="17"/>
      <c r="AJ1561" s="17"/>
      <c r="AK1561" s="17"/>
      <c r="AL1561" s="17"/>
      <c r="AM1561" s="17"/>
      <c r="AN1561" s="17"/>
      <c r="AO1561" s="17"/>
      <c r="AP1561" s="17"/>
      <c r="AQ1561" s="17"/>
      <c r="AR1561" s="17"/>
      <c r="AS1561" s="17"/>
      <c r="AT1561" s="17"/>
      <c r="AU1561" s="17"/>
      <c r="AV1561" s="17"/>
      <c r="AW1561" s="17"/>
      <c r="AX1561" s="17"/>
    </row>
    <row r="1562" spans="2:50" x14ac:dyDescent="0.35">
      <c r="B1562" s="24" t="s">
        <v>76</v>
      </c>
      <c r="C1562" s="17"/>
      <c r="D1562" s="17"/>
      <c r="E1562" s="17"/>
      <c r="F1562" s="17"/>
      <c r="G1562" s="17"/>
      <c r="H1562" s="17"/>
      <c r="I1562" s="17"/>
      <c r="J1562" s="17"/>
      <c r="K1562" s="17"/>
      <c r="L1562" s="17"/>
      <c r="M1562" s="17"/>
      <c r="N1562" s="17"/>
      <c r="O1562" s="17"/>
      <c r="P1562" s="17"/>
      <c r="Q1562" s="17"/>
      <c r="R1562" s="17"/>
      <c r="S1562" s="17"/>
      <c r="T1562" s="17"/>
      <c r="U1562" s="17"/>
      <c r="V1562" s="17"/>
      <c r="W1562" s="17"/>
      <c r="X1562" s="17"/>
      <c r="Y1562" s="17"/>
      <c r="Z1562" s="17"/>
      <c r="AA1562" s="17"/>
      <c r="AB1562" s="17"/>
      <c r="AC1562" s="17"/>
      <c r="AD1562" s="17"/>
      <c r="AE1562" s="17"/>
      <c r="AF1562" s="17"/>
      <c r="AG1562" s="17"/>
      <c r="AH1562" s="17"/>
      <c r="AI1562" s="17"/>
      <c r="AJ1562" s="17"/>
      <c r="AK1562" s="17"/>
      <c r="AL1562" s="17"/>
      <c r="AM1562" s="17"/>
      <c r="AN1562" s="17"/>
      <c r="AO1562" s="17"/>
      <c r="AP1562" s="17"/>
      <c r="AQ1562" s="17"/>
      <c r="AR1562" s="17"/>
      <c r="AS1562" s="17"/>
      <c r="AT1562" s="17"/>
      <c r="AU1562" s="17"/>
      <c r="AV1562" s="17"/>
      <c r="AW1562" s="17"/>
      <c r="AX1562" s="17"/>
    </row>
    <row r="1563" spans="2:50" x14ac:dyDescent="0.35">
      <c r="B1563" t="s">
        <v>428</v>
      </c>
      <c r="C1563" s="17">
        <v>3.3497036456374502E-2</v>
      </c>
      <c r="D1563" s="17">
        <v>3.38444997501956E-2</v>
      </c>
      <c r="E1563" s="17">
        <v>3.3300917219696698E-2</v>
      </c>
      <c r="F1563" s="17"/>
      <c r="G1563" s="17">
        <v>6.4484763457043501E-2</v>
      </c>
      <c r="H1563" s="17">
        <v>8.3883031369216196E-2</v>
      </c>
      <c r="I1563" s="17">
        <v>3.3975489082563301E-2</v>
      </c>
      <c r="J1563" s="17">
        <v>4.3848753858737304E-3</v>
      </c>
      <c r="K1563" s="17">
        <v>1.70541816925361E-2</v>
      </c>
      <c r="L1563" s="17">
        <v>1.48115252553093E-2</v>
      </c>
      <c r="M1563" s="17"/>
      <c r="N1563" s="17">
        <v>2.54046078482781E-2</v>
      </c>
      <c r="O1563" s="17">
        <v>2.2746017207731398E-2</v>
      </c>
      <c r="P1563" s="17">
        <v>3.1345964954752698E-2</v>
      </c>
      <c r="Q1563" s="17">
        <v>5.5619822519539203E-2</v>
      </c>
      <c r="R1563" s="17"/>
      <c r="S1563" s="17">
        <v>5.9293730229139301E-2</v>
      </c>
      <c r="T1563" s="17">
        <v>1.54722985816529E-2</v>
      </c>
      <c r="U1563" s="17">
        <v>2.9977905284203601E-2</v>
      </c>
      <c r="V1563" s="17">
        <v>3.34138536524312E-2</v>
      </c>
      <c r="W1563" s="17">
        <v>5.22245584874328E-2</v>
      </c>
      <c r="X1563" s="17">
        <v>4.75533454740108E-2</v>
      </c>
      <c r="Y1563" s="17">
        <v>0</v>
      </c>
      <c r="Z1563" s="17">
        <v>0</v>
      </c>
      <c r="AA1563" s="17">
        <v>4.1825644100331703E-2</v>
      </c>
      <c r="AB1563" s="17" t="s">
        <v>74</v>
      </c>
      <c r="AC1563" s="17" t="s">
        <v>74</v>
      </c>
      <c r="AD1563" s="17" t="s">
        <v>74</v>
      </c>
      <c r="AE1563" s="17"/>
      <c r="AF1563" s="17">
        <v>2.49465737498956E-2</v>
      </c>
      <c r="AG1563" s="17">
        <v>3.9086044175206003E-2</v>
      </c>
      <c r="AH1563" s="17">
        <v>6.7939017125904597E-2</v>
      </c>
      <c r="AI1563" s="17"/>
      <c r="AJ1563" s="17">
        <v>3.1990298606094501E-2</v>
      </c>
      <c r="AK1563" s="17">
        <v>4.9643414349310397E-2</v>
      </c>
      <c r="AL1563" s="17">
        <v>1.0214889022873199E-2</v>
      </c>
      <c r="AM1563" s="17">
        <v>0</v>
      </c>
      <c r="AN1563" s="17">
        <v>3.9449968926384103E-2</v>
      </c>
      <c r="AO1563" s="17"/>
      <c r="AP1563" s="17">
        <v>4.2170610332556799E-2</v>
      </c>
      <c r="AQ1563" s="17">
        <v>4.8560223185764001E-2</v>
      </c>
      <c r="AR1563" s="17">
        <v>3.59782085525703E-2</v>
      </c>
      <c r="AS1563" s="17"/>
      <c r="AT1563" s="17">
        <v>3.7371226082155103E-2</v>
      </c>
      <c r="AU1563" s="17">
        <v>2.5553561980195798E-2</v>
      </c>
      <c r="AV1563" s="17"/>
      <c r="AW1563" s="17">
        <v>4.3166153750802197E-2</v>
      </c>
      <c r="AX1563" s="17">
        <v>3.0431386084199201E-2</v>
      </c>
    </row>
    <row r="1564" spans="2:50" x14ac:dyDescent="0.35">
      <c r="B1564" t="s">
        <v>564</v>
      </c>
      <c r="C1564" s="17">
        <v>0.107153070278941</v>
      </c>
      <c r="D1564" s="17">
        <v>0.143925814374739</v>
      </c>
      <c r="E1564" s="17">
        <v>7.3211914682304494E-2</v>
      </c>
      <c r="F1564" s="17"/>
      <c r="G1564" s="17">
        <v>0.11650144417988501</v>
      </c>
      <c r="H1564" s="17">
        <v>0.16239235417040199</v>
      </c>
      <c r="I1564" s="17">
        <v>0.14419909844120499</v>
      </c>
      <c r="J1564" s="17">
        <v>7.2369452941321799E-2</v>
      </c>
      <c r="K1564" s="17">
        <v>7.1529342626327902E-2</v>
      </c>
      <c r="L1564" s="17">
        <v>8.6158724194345199E-2</v>
      </c>
      <c r="M1564" s="17"/>
      <c r="N1564" s="17">
        <v>9.3599588523289506E-2</v>
      </c>
      <c r="O1564" s="17">
        <v>8.0528627834124206E-2</v>
      </c>
      <c r="P1564" s="17">
        <v>0.15106776166375499</v>
      </c>
      <c r="Q1564" s="17">
        <v>0.112066901424462</v>
      </c>
      <c r="R1564" s="17"/>
      <c r="S1564" s="17">
        <v>0.14424335810102801</v>
      </c>
      <c r="T1564" s="17">
        <v>7.2039052401852502E-2</v>
      </c>
      <c r="U1564" s="17">
        <v>8.8470785440184996E-2</v>
      </c>
      <c r="V1564" s="17">
        <v>0.11455936401677</v>
      </c>
      <c r="W1564" s="17">
        <v>0.143347156219362</v>
      </c>
      <c r="X1564" s="17">
        <v>0.134365218008968</v>
      </c>
      <c r="Y1564" s="17">
        <v>7.2315657493245297E-2</v>
      </c>
      <c r="Z1564" s="17">
        <v>0.148588777566176</v>
      </c>
      <c r="AA1564" s="17">
        <v>7.9579959426029204E-2</v>
      </c>
      <c r="AB1564" s="17" t="s">
        <v>74</v>
      </c>
      <c r="AC1564" s="17" t="s">
        <v>74</v>
      </c>
      <c r="AD1564" s="17" t="s">
        <v>74</v>
      </c>
      <c r="AE1564" s="17"/>
      <c r="AF1564" s="17">
        <v>0.127462603998272</v>
      </c>
      <c r="AG1564" s="17">
        <v>8.2765168502667796E-2</v>
      </c>
      <c r="AH1564" s="17">
        <v>0.13373431379415801</v>
      </c>
      <c r="AI1564" s="17"/>
      <c r="AJ1564" s="17">
        <v>0.117202443175404</v>
      </c>
      <c r="AK1564" s="17">
        <v>0.12147408263493201</v>
      </c>
      <c r="AL1564" s="17">
        <v>5.1562408831727899E-2</v>
      </c>
      <c r="AM1564" s="17">
        <v>6.6779232866731902E-2</v>
      </c>
      <c r="AN1564" s="17">
        <v>0.1020901796869</v>
      </c>
      <c r="AO1564" s="17"/>
      <c r="AP1564" s="17">
        <v>0.122135164006709</v>
      </c>
      <c r="AQ1564" s="17">
        <v>0.111745084827128</v>
      </c>
      <c r="AR1564" s="17">
        <v>5.30592855950279E-2</v>
      </c>
      <c r="AS1564" s="17"/>
      <c r="AT1564" s="17">
        <v>0.104959925694994</v>
      </c>
      <c r="AU1564" s="17">
        <v>0.11229000695080001</v>
      </c>
      <c r="AV1564" s="17"/>
      <c r="AW1564" s="17">
        <v>0.107865355966809</v>
      </c>
      <c r="AX1564" s="17">
        <v>0.10692723592223401</v>
      </c>
    </row>
    <row r="1565" spans="2:50" x14ac:dyDescent="0.35">
      <c r="B1565" t="s">
        <v>565</v>
      </c>
      <c r="C1565" s="17">
        <v>0.23161590113585101</v>
      </c>
      <c r="D1565" s="17">
        <v>0.246011446873108</v>
      </c>
      <c r="E1565" s="17">
        <v>0.21905628475257799</v>
      </c>
      <c r="F1565" s="17"/>
      <c r="G1565" s="17">
        <v>0.141457672632435</v>
      </c>
      <c r="H1565" s="17">
        <v>0.242206289969809</v>
      </c>
      <c r="I1565" s="17">
        <v>0.26030972276036202</v>
      </c>
      <c r="J1565" s="17">
        <v>0.20773604189792</v>
      </c>
      <c r="K1565" s="17">
        <v>0.26111476824222901</v>
      </c>
      <c r="L1565" s="17">
        <v>0.24122371658328101</v>
      </c>
      <c r="M1565" s="17"/>
      <c r="N1565" s="17">
        <v>0.21225419038457299</v>
      </c>
      <c r="O1565" s="17">
        <v>0.21093119668980001</v>
      </c>
      <c r="P1565" s="17">
        <v>0.22216174428496199</v>
      </c>
      <c r="Q1565" s="17">
        <v>0.28490934495120601</v>
      </c>
      <c r="R1565" s="17"/>
      <c r="S1565" s="17">
        <v>0.197984776741541</v>
      </c>
      <c r="T1565" s="17">
        <v>0.245070703679338</v>
      </c>
      <c r="U1565" s="17">
        <v>0.23890712476675099</v>
      </c>
      <c r="V1565" s="17">
        <v>0.278327942553382</v>
      </c>
      <c r="W1565" s="17">
        <v>0.171490881356269</v>
      </c>
      <c r="X1565" s="17">
        <v>0.24239371232681201</v>
      </c>
      <c r="Y1565" s="17">
        <v>0.22180883603898499</v>
      </c>
      <c r="Z1565" s="17">
        <v>0.28742594382263997</v>
      </c>
      <c r="AA1565" s="17">
        <v>0.22775717467589399</v>
      </c>
      <c r="AB1565" s="17" t="s">
        <v>74</v>
      </c>
      <c r="AC1565" s="17" t="s">
        <v>74</v>
      </c>
      <c r="AD1565" s="17" t="s">
        <v>74</v>
      </c>
      <c r="AE1565" s="17"/>
      <c r="AF1565" s="17">
        <v>0.26354311540817998</v>
      </c>
      <c r="AG1565" s="17">
        <v>0.21399512491893799</v>
      </c>
      <c r="AH1565" s="17">
        <v>0.23509107988729799</v>
      </c>
      <c r="AI1565" s="17"/>
      <c r="AJ1565" s="17">
        <v>0.24630879626393801</v>
      </c>
      <c r="AK1565" s="17">
        <v>0.209092971568372</v>
      </c>
      <c r="AL1565" s="17">
        <v>0.204748329763599</v>
      </c>
      <c r="AM1565" s="17">
        <v>0.33701343922876298</v>
      </c>
      <c r="AN1565" s="17">
        <v>0.26280175747977302</v>
      </c>
      <c r="AO1565" s="17"/>
      <c r="AP1565" s="17">
        <v>0.240672779155926</v>
      </c>
      <c r="AQ1565" s="17">
        <v>0.215254404111761</v>
      </c>
      <c r="AR1565" s="17">
        <v>0.21044555724384201</v>
      </c>
      <c r="AS1565" s="17"/>
      <c r="AT1565" s="17">
        <v>0.23855920811933001</v>
      </c>
      <c r="AU1565" s="17">
        <v>0.21584122457572799</v>
      </c>
      <c r="AV1565" s="17"/>
      <c r="AW1565" s="17">
        <v>0.238802407690307</v>
      </c>
      <c r="AX1565" s="17">
        <v>0.229337377065613</v>
      </c>
    </row>
    <row r="1566" spans="2:50" x14ac:dyDescent="0.35">
      <c r="B1566" t="s">
        <v>566</v>
      </c>
      <c r="C1566" s="17">
        <v>0.37487116450873598</v>
      </c>
      <c r="D1566" s="17">
        <v>0.36938799579585602</v>
      </c>
      <c r="E1566" s="17">
        <v>0.37991725186606201</v>
      </c>
      <c r="F1566" s="17"/>
      <c r="G1566" s="17">
        <v>0.35063399924520999</v>
      </c>
      <c r="H1566" s="17">
        <v>0.28422330256093797</v>
      </c>
      <c r="I1566" s="17">
        <v>0.34597504653980099</v>
      </c>
      <c r="J1566" s="17">
        <v>0.47210603467412598</v>
      </c>
      <c r="K1566" s="17">
        <v>0.35741603188624199</v>
      </c>
      <c r="L1566" s="17">
        <v>0.413941499834308</v>
      </c>
      <c r="M1566" s="17"/>
      <c r="N1566" s="17">
        <v>0.40892561416536299</v>
      </c>
      <c r="O1566" s="17">
        <v>0.43889595910024798</v>
      </c>
      <c r="P1566" s="17">
        <v>0.35060911438227299</v>
      </c>
      <c r="Q1566" s="17">
        <v>0.29336901631937101</v>
      </c>
      <c r="R1566" s="17"/>
      <c r="S1566" s="17">
        <v>0.36598888903772903</v>
      </c>
      <c r="T1566" s="17">
        <v>0.35501443150140499</v>
      </c>
      <c r="U1566" s="17">
        <v>0.386375618635033</v>
      </c>
      <c r="V1566" s="17">
        <v>0.35529860439403699</v>
      </c>
      <c r="W1566" s="17">
        <v>0.421358384970627</v>
      </c>
      <c r="X1566" s="17">
        <v>0.38011914661034701</v>
      </c>
      <c r="Y1566" s="17">
        <v>0.36662805563338002</v>
      </c>
      <c r="Z1566" s="17">
        <v>0.34517712414403601</v>
      </c>
      <c r="AA1566" s="17">
        <v>0.40019400899804802</v>
      </c>
      <c r="AB1566" s="17" t="s">
        <v>74</v>
      </c>
      <c r="AC1566" s="17" t="s">
        <v>74</v>
      </c>
      <c r="AD1566" s="17" t="s">
        <v>74</v>
      </c>
      <c r="AE1566" s="17"/>
      <c r="AF1566" s="17">
        <v>0.35865051038859702</v>
      </c>
      <c r="AG1566" s="17">
        <v>0.41527585047799098</v>
      </c>
      <c r="AH1566" s="17">
        <v>0.29025726589241202</v>
      </c>
      <c r="AI1566" s="17"/>
      <c r="AJ1566" s="17">
        <v>0.37845317162629799</v>
      </c>
      <c r="AK1566" s="17">
        <v>0.349878168876958</v>
      </c>
      <c r="AL1566" s="17">
        <v>0.49628964908378098</v>
      </c>
      <c r="AM1566" s="17">
        <v>0.23964463080838</v>
      </c>
      <c r="AN1566" s="17">
        <v>0.339772626754685</v>
      </c>
      <c r="AO1566" s="17"/>
      <c r="AP1566" s="17">
        <v>0.37937689543127701</v>
      </c>
      <c r="AQ1566" s="17">
        <v>0.37121779504401597</v>
      </c>
      <c r="AR1566" s="17">
        <v>0.41249043507884903</v>
      </c>
      <c r="AS1566" s="17"/>
      <c r="AT1566" s="17">
        <v>0.39138047082883398</v>
      </c>
      <c r="AU1566" s="17">
        <v>0.342199545404892</v>
      </c>
      <c r="AV1566" s="17"/>
      <c r="AW1566" s="17">
        <v>0.38518083581157098</v>
      </c>
      <c r="AX1566" s="17">
        <v>0.371602422729716</v>
      </c>
    </row>
    <row r="1567" spans="2:50" x14ac:dyDescent="0.35">
      <c r="B1567" t="s">
        <v>424</v>
      </c>
      <c r="C1567" s="17">
        <v>0.15689014793395301</v>
      </c>
      <c r="D1567" s="17">
        <v>0.12262953901901601</v>
      </c>
      <c r="E1567" s="17">
        <v>0.18717579906978199</v>
      </c>
      <c r="F1567" s="17"/>
      <c r="G1567" s="17">
        <v>0.245781149978886</v>
      </c>
      <c r="H1567" s="17">
        <v>0.16915640337841201</v>
      </c>
      <c r="I1567" s="17">
        <v>0.14698562514768099</v>
      </c>
      <c r="J1567" s="17">
        <v>0.14848723977761899</v>
      </c>
      <c r="K1567" s="17">
        <v>0.15864994094303</v>
      </c>
      <c r="L1567" s="17">
        <v>0.119894521812464</v>
      </c>
      <c r="M1567" s="17"/>
      <c r="N1567" s="17">
        <v>0.150469587173237</v>
      </c>
      <c r="O1567" s="17">
        <v>0.15798128017392099</v>
      </c>
      <c r="P1567" s="17">
        <v>0.16948837027689301</v>
      </c>
      <c r="Q1567" s="17">
        <v>0.14954058379799501</v>
      </c>
      <c r="R1567" s="17"/>
      <c r="S1567" s="17">
        <v>0.16094318569431701</v>
      </c>
      <c r="T1567" s="17">
        <v>0.191341104775274</v>
      </c>
      <c r="U1567" s="17">
        <v>0.14273411750105799</v>
      </c>
      <c r="V1567" s="17">
        <v>0.12545686855362201</v>
      </c>
      <c r="W1567" s="17">
        <v>0.16733804975925601</v>
      </c>
      <c r="X1567" s="17">
        <v>9.3572227654484294E-2</v>
      </c>
      <c r="Y1567" s="17">
        <v>0.23957266541486499</v>
      </c>
      <c r="Z1567" s="17">
        <v>0.127129740738535</v>
      </c>
      <c r="AA1567" s="17">
        <v>0.139568157362435</v>
      </c>
      <c r="AB1567" s="17" t="s">
        <v>74</v>
      </c>
      <c r="AC1567" s="17" t="s">
        <v>74</v>
      </c>
      <c r="AD1567" s="17" t="s">
        <v>74</v>
      </c>
      <c r="AE1567" s="17"/>
      <c r="AF1567" s="17">
        <v>0.120230866191229</v>
      </c>
      <c r="AG1567" s="17">
        <v>0.161776266951208</v>
      </c>
      <c r="AH1567" s="17">
        <v>0.198931204735873</v>
      </c>
      <c r="AI1567" s="17"/>
      <c r="AJ1567" s="17">
        <v>0.150967855379358</v>
      </c>
      <c r="AK1567" s="17">
        <v>0.19054831939804001</v>
      </c>
      <c r="AL1567" s="17">
        <v>0.106862015476959</v>
      </c>
      <c r="AM1567" s="17">
        <v>0.24332983940153999</v>
      </c>
      <c r="AN1567" s="17">
        <v>0.16135119139374199</v>
      </c>
      <c r="AO1567" s="17"/>
      <c r="AP1567" s="17">
        <v>0.14122841471404099</v>
      </c>
      <c r="AQ1567" s="17">
        <v>0.183708556541642</v>
      </c>
      <c r="AR1567" s="17">
        <v>0.155786242517574</v>
      </c>
      <c r="AS1567" s="17"/>
      <c r="AT1567" s="17">
        <v>0.14248821989853</v>
      </c>
      <c r="AU1567" s="17">
        <v>0.18518087715899001</v>
      </c>
      <c r="AV1567" s="17"/>
      <c r="AW1567" s="17">
        <v>0.12569891784481699</v>
      </c>
      <c r="AX1567" s="17">
        <v>0.16677951044964801</v>
      </c>
    </row>
    <row r="1568" spans="2:50" x14ac:dyDescent="0.35">
      <c r="B1568" t="s">
        <v>70</v>
      </c>
      <c r="C1568" s="17">
        <v>9.5972679686144494E-2</v>
      </c>
      <c r="D1568" s="17">
        <v>8.4200704187085598E-2</v>
      </c>
      <c r="E1568" s="17">
        <v>0.10733783240957601</v>
      </c>
      <c r="F1568" s="17"/>
      <c r="G1568" s="17">
        <v>8.1140970506539303E-2</v>
      </c>
      <c r="H1568" s="17">
        <v>5.81386185512228E-2</v>
      </c>
      <c r="I1568" s="17">
        <v>6.8555018028387205E-2</v>
      </c>
      <c r="J1568" s="17">
        <v>9.4916355323138898E-2</v>
      </c>
      <c r="K1568" s="17">
        <v>0.134235734609635</v>
      </c>
      <c r="L1568" s="17">
        <v>0.12397001232029201</v>
      </c>
      <c r="M1568" s="17"/>
      <c r="N1568" s="17">
        <v>0.109346411905259</v>
      </c>
      <c r="O1568" s="17">
        <v>8.8916918994174601E-2</v>
      </c>
      <c r="P1568" s="17">
        <v>7.5327044437364002E-2</v>
      </c>
      <c r="Q1568" s="17">
        <v>0.104494330987427</v>
      </c>
      <c r="R1568" s="17"/>
      <c r="S1568" s="17">
        <v>7.1546060196246E-2</v>
      </c>
      <c r="T1568" s="17">
        <v>0.12106240906047699</v>
      </c>
      <c r="U1568" s="17">
        <v>0.11353444837277001</v>
      </c>
      <c r="V1568" s="17">
        <v>9.2943366829758595E-2</v>
      </c>
      <c r="W1568" s="17">
        <v>4.4240969207053699E-2</v>
      </c>
      <c r="X1568" s="17">
        <v>0.101996349925378</v>
      </c>
      <c r="Y1568" s="17">
        <v>9.9674785419525805E-2</v>
      </c>
      <c r="Z1568" s="17">
        <v>9.1678413728612199E-2</v>
      </c>
      <c r="AA1568" s="17">
        <v>0.111075055437262</v>
      </c>
      <c r="AB1568" s="17" t="s">
        <v>74</v>
      </c>
      <c r="AC1568" s="17" t="s">
        <v>74</v>
      </c>
      <c r="AD1568" s="17" t="s">
        <v>74</v>
      </c>
      <c r="AE1568" s="17"/>
      <c r="AF1568" s="17">
        <v>0.105166330263827</v>
      </c>
      <c r="AG1568" s="17">
        <v>8.7101544973989295E-2</v>
      </c>
      <c r="AH1568" s="17">
        <v>7.4047118564354905E-2</v>
      </c>
      <c r="AI1568" s="17"/>
      <c r="AJ1568" s="17">
        <v>7.5077434948907604E-2</v>
      </c>
      <c r="AK1568" s="17">
        <v>7.9363043172388306E-2</v>
      </c>
      <c r="AL1568" s="17">
        <v>0.13032270782106001</v>
      </c>
      <c r="AM1568" s="17">
        <v>0.11323285769458501</v>
      </c>
      <c r="AN1568" s="17">
        <v>9.4534275758515002E-2</v>
      </c>
      <c r="AO1568" s="17"/>
      <c r="AP1568" s="17">
        <v>7.4416136359489807E-2</v>
      </c>
      <c r="AQ1568" s="17">
        <v>6.9513936289689701E-2</v>
      </c>
      <c r="AR1568" s="17">
        <v>0.13224027101213601</v>
      </c>
      <c r="AS1568" s="17"/>
      <c r="AT1568" s="17">
        <v>8.5240949376157796E-2</v>
      </c>
      <c r="AU1568" s="17">
        <v>0.11893478392939399</v>
      </c>
      <c r="AV1568" s="17"/>
      <c r="AW1568" s="17">
        <v>9.9286328935694307E-2</v>
      </c>
      <c r="AX1568" s="17">
        <v>9.4922067748589994E-2</v>
      </c>
    </row>
    <row r="1569" spans="2:50" x14ac:dyDescent="0.35">
      <c r="C1569" s="17"/>
      <c r="D1569" s="17"/>
      <c r="E1569" s="17"/>
      <c r="F1569" s="17"/>
      <c r="G1569" s="17"/>
      <c r="H1569" s="17"/>
      <c r="I1569" s="17"/>
      <c r="J1569" s="17"/>
      <c r="K1569" s="17"/>
      <c r="L1569" s="17"/>
      <c r="M1569" s="17"/>
      <c r="N1569" s="17"/>
      <c r="O1569" s="17"/>
      <c r="P1569" s="17"/>
      <c r="Q1569" s="17"/>
      <c r="R1569" s="17"/>
      <c r="S1569" s="17"/>
      <c r="T1569" s="17"/>
      <c r="U1569" s="17"/>
      <c r="V1569" s="17"/>
      <c r="W1569" s="17"/>
      <c r="X1569" s="17"/>
      <c r="Y1569" s="17"/>
      <c r="Z1569" s="17"/>
      <c r="AA1569" s="17"/>
      <c r="AB1569" s="17"/>
      <c r="AC1569" s="17"/>
      <c r="AD1569" s="17"/>
      <c r="AE1569" s="17"/>
      <c r="AF1569" s="17"/>
      <c r="AG1569" s="17"/>
      <c r="AH1569" s="17"/>
      <c r="AI1569" s="17"/>
      <c r="AJ1569" s="17"/>
      <c r="AK1569" s="17"/>
      <c r="AL1569" s="17"/>
      <c r="AM1569" s="17"/>
      <c r="AN1569" s="17"/>
      <c r="AO1569" s="17"/>
      <c r="AP1569" s="17"/>
      <c r="AQ1569" s="17"/>
      <c r="AR1569" s="17"/>
      <c r="AS1569" s="17"/>
      <c r="AT1569" s="17"/>
      <c r="AU1569" s="17"/>
      <c r="AV1569" s="17"/>
      <c r="AW1569" s="17"/>
      <c r="AX1569" s="17"/>
    </row>
    <row r="1570" spans="2:50" x14ac:dyDescent="0.35">
      <c r="B1570" s="6" t="s">
        <v>591</v>
      </c>
      <c r="C1570" s="17"/>
      <c r="D1570" s="17"/>
      <c r="E1570" s="17"/>
      <c r="F1570" s="17"/>
      <c r="G1570" s="17"/>
      <c r="H1570" s="17"/>
      <c r="I1570" s="17"/>
      <c r="J1570" s="17"/>
      <c r="K1570" s="17"/>
      <c r="L1570" s="17"/>
      <c r="M1570" s="17"/>
      <c r="N1570" s="17"/>
      <c r="O1570" s="17"/>
      <c r="P1570" s="17"/>
      <c r="Q1570" s="17"/>
      <c r="R1570" s="17"/>
      <c r="S1570" s="17"/>
      <c r="T1570" s="17"/>
      <c r="U1570" s="17"/>
      <c r="V1570" s="17"/>
      <c r="W1570" s="17"/>
      <c r="X1570" s="17"/>
      <c r="Y1570" s="17"/>
      <c r="Z1570" s="17"/>
      <c r="AA1570" s="17"/>
      <c r="AB1570" s="17"/>
      <c r="AC1570" s="17"/>
      <c r="AD1570" s="17"/>
      <c r="AE1570" s="17"/>
      <c r="AF1570" s="17"/>
      <c r="AG1570" s="17"/>
      <c r="AH1570" s="17"/>
      <c r="AI1570" s="17"/>
      <c r="AJ1570" s="17"/>
      <c r="AK1570" s="17"/>
      <c r="AL1570" s="17"/>
      <c r="AM1570" s="17"/>
      <c r="AN1570" s="17"/>
      <c r="AO1570" s="17"/>
      <c r="AP1570" s="17"/>
      <c r="AQ1570" s="17"/>
      <c r="AR1570" s="17"/>
      <c r="AS1570" s="17"/>
      <c r="AT1570" s="17"/>
      <c r="AU1570" s="17"/>
      <c r="AV1570" s="17"/>
      <c r="AW1570" s="17"/>
      <c r="AX1570" s="17"/>
    </row>
    <row r="1571" spans="2:50" x14ac:dyDescent="0.35">
      <c r="B1571" s="24" t="s">
        <v>76</v>
      </c>
      <c r="C1571" s="17"/>
      <c r="D1571" s="17"/>
      <c r="E1571" s="17"/>
      <c r="F1571" s="17"/>
      <c r="G1571" s="17"/>
      <c r="H1571" s="17"/>
      <c r="I1571" s="17"/>
      <c r="J1571" s="17"/>
      <c r="K1571" s="17"/>
      <c r="L1571" s="17"/>
      <c r="M1571" s="17"/>
      <c r="N1571" s="17"/>
      <c r="O1571" s="17"/>
      <c r="P1571" s="17"/>
      <c r="Q1571" s="17"/>
      <c r="R1571" s="17"/>
      <c r="S1571" s="17"/>
      <c r="T1571" s="17"/>
      <c r="U1571" s="17"/>
      <c r="V1571" s="17"/>
      <c r="W1571" s="17"/>
      <c r="X1571" s="17"/>
      <c r="Y1571" s="17"/>
      <c r="Z1571" s="17"/>
      <c r="AA1571" s="17"/>
      <c r="AB1571" s="17"/>
      <c r="AC1571" s="17"/>
      <c r="AD1571" s="17"/>
      <c r="AE1571" s="17"/>
      <c r="AF1571" s="17"/>
      <c r="AG1571" s="17"/>
      <c r="AH1571" s="17"/>
      <c r="AI1571" s="17"/>
      <c r="AJ1571" s="17"/>
      <c r="AK1571" s="17"/>
      <c r="AL1571" s="17"/>
      <c r="AM1571" s="17"/>
      <c r="AN1571" s="17"/>
      <c r="AO1571" s="17"/>
      <c r="AP1571" s="17"/>
      <c r="AQ1571" s="17"/>
      <c r="AR1571" s="17"/>
      <c r="AS1571" s="17"/>
      <c r="AT1571" s="17"/>
      <c r="AU1571" s="17"/>
      <c r="AV1571" s="17"/>
      <c r="AW1571" s="17"/>
      <c r="AX1571" s="17"/>
    </row>
    <row r="1572" spans="2:50" x14ac:dyDescent="0.35">
      <c r="B1572" t="s">
        <v>194</v>
      </c>
      <c r="C1572" s="17">
        <v>3.1691868233425798E-2</v>
      </c>
      <c r="D1572" s="17">
        <v>3.4617830849965503E-2</v>
      </c>
      <c r="E1572" s="17">
        <v>2.9080059971000102E-2</v>
      </c>
      <c r="F1572" s="17"/>
      <c r="G1572" s="17">
        <v>5.2311149332582497E-2</v>
      </c>
      <c r="H1572" s="17">
        <v>0.110531216059156</v>
      </c>
      <c r="I1572" s="17">
        <v>2.3228840571622202E-2</v>
      </c>
      <c r="J1572" s="17">
        <v>5.2027025900937898E-3</v>
      </c>
      <c r="K1572" s="17">
        <v>1.1524076231607699E-2</v>
      </c>
      <c r="L1572" s="17">
        <v>3.9269152322901103E-3</v>
      </c>
      <c r="M1572" s="17"/>
      <c r="N1572" s="17">
        <v>5.14700186323565E-2</v>
      </c>
      <c r="O1572" s="17">
        <v>1.9540775544300299E-2</v>
      </c>
      <c r="P1572" s="17">
        <v>2.27006977015612E-2</v>
      </c>
      <c r="Q1572" s="17">
        <v>3.1269966352449399E-2</v>
      </c>
      <c r="R1572" s="17"/>
      <c r="S1572" s="17">
        <v>5.8028452512009401E-2</v>
      </c>
      <c r="T1572" s="17">
        <v>7.9210206235170392E-3</v>
      </c>
      <c r="U1572" s="17">
        <v>8.9718971013394398E-3</v>
      </c>
      <c r="V1572" s="17">
        <v>2.7594848487061299E-2</v>
      </c>
      <c r="W1572" s="17">
        <v>2.4686835765235601E-2</v>
      </c>
      <c r="X1572" s="17">
        <v>9.4936822025243797E-2</v>
      </c>
      <c r="Y1572" s="17">
        <v>3.04070090712222E-2</v>
      </c>
      <c r="Z1572" s="17">
        <v>0</v>
      </c>
      <c r="AA1572" s="17">
        <v>1.7375816021204599E-2</v>
      </c>
      <c r="AB1572" s="17" t="s">
        <v>74</v>
      </c>
      <c r="AC1572" s="17" t="s">
        <v>74</v>
      </c>
      <c r="AD1572" s="17" t="s">
        <v>74</v>
      </c>
      <c r="AE1572" s="17"/>
      <c r="AF1572" s="17">
        <v>2.1284889415062899E-2</v>
      </c>
      <c r="AG1572" s="17">
        <v>3.8465235329038699E-2</v>
      </c>
      <c r="AH1572" s="17">
        <v>5.3255529990504501E-2</v>
      </c>
      <c r="AI1572" s="17"/>
      <c r="AJ1572" s="17">
        <v>2.8848683177068402E-2</v>
      </c>
      <c r="AK1572" s="17">
        <v>3.7827962759991597E-2</v>
      </c>
      <c r="AL1572" s="17">
        <v>2.7159612826880501E-2</v>
      </c>
      <c r="AM1572" s="17">
        <v>0</v>
      </c>
      <c r="AN1572" s="17">
        <v>3.2011593415578597E-2</v>
      </c>
      <c r="AO1572" s="17"/>
      <c r="AP1572" s="17">
        <v>4.23770795460836E-2</v>
      </c>
      <c r="AQ1572" s="17">
        <v>4.2138018131542797E-2</v>
      </c>
      <c r="AR1572" s="17">
        <v>0</v>
      </c>
      <c r="AS1572" s="17"/>
      <c r="AT1572" s="17">
        <v>3.6853874981481301E-2</v>
      </c>
      <c r="AU1572" s="17">
        <v>1.8375300083421101E-2</v>
      </c>
      <c r="AV1572" s="17"/>
      <c r="AW1572" s="17">
        <v>4.5274253426963E-2</v>
      </c>
      <c r="AX1572" s="17">
        <v>2.7385493312563999E-2</v>
      </c>
    </row>
    <row r="1573" spans="2:50" x14ac:dyDescent="0.35">
      <c r="B1573" t="s">
        <v>195</v>
      </c>
      <c r="C1573" s="17">
        <v>0.106287047391637</v>
      </c>
      <c r="D1573" s="17">
        <v>0.14594509695506699</v>
      </c>
      <c r="E1573" s="17">
        <v>6.9647194531351694E-2</v>
      </c>
      <c r="F1573" s="17"/>
      <c r="G1573" s="17">
        <v>8.3589068282011902E-2</v>
      </c>
      <c r="H1573" s="17">
        <v>0.139046798625066</v>
      </c>
      <c r="I1573" s="17">
        <v>0.192480494877488</v>
      </c>
      <c r="J1573" s="17">
        <v>0.111866258246095</v>
      </c>
      <c r="K1573" s="17">
        <v>5.9293777403015099E-2</v>
      </c>
      <c r="L1573" s="17">
        <v>6.0266104196979801E-2</v>
      </c>
      <c r="M1573" s="17"/>
      <c r="N1573" s="17">
        <v>0.10429229400241</v>
      </c>
      <c r="O1573" s="17">
        <v>0.10045872274517199</v>
      </c>
      <c r="P1573" s="17">
        <v>0.15959575188625</v>
      </c>
      <c r="Q1573" s="17">
        <v>6.8983112272878205E-2</v>
      </c>
      <c r="R1573" s="17"/>
      <c r="S1573" s="17">
        <v>0.13146460868056001</v>
      </c>
      <c r="T1573" s="17">
        <v>0.10306172173059699</v>
      </c>
      <c r="U1573" s="17">
        <v>0.101488262977754</v>
      </c>
      <c r="V1573" s="17">
        <v>6.1098595539011397E-2</v>
      </c>
      <c r="W1573" s="17">
        <v>9.3923257245844799E-2</v>
      </c>
      <c r="X1573" s="17">
        <v>0.131925904836109</v>
      </c>
      <c r="Y1573" s="17">
        <v>0.122667366882734</v>
      </c>
      <c r="Z1573" s="17">
        <v>8.7542146521393804E-2</v>
      </c>
      <c r="AA1573" s="17">
        <v>0.10415442877327601</v>
      </c>
      <c r="AB1573" s="17" t="s">
        <v>74</v>
      </c>
      <c r="AC1573" s="17" t="s">
        <v>74</v>
      </c>
      <c r="AD1573" s="17" t="s">
        <v>74</v>
      </c>
      <c r="AE1573" s="17"/>
      <c r="AF1573" s="17">
        <v>0.12844736726686901</v>
      </c>
      <c r="AG1573" s="17">
        <v>9.6234222725111701E-2</v>
      </c>
      <c r="AH1573" s="17">
        <v>0.102280373666057</v>
      </c>
      <c r="AI1573" s="17"/>
      <c r="AJ1573" s="17">
        <v>0.137253007177249</v>
      </c>
      <c r="AK1573" s="17">
        <v>0.116217130529673</v>
      </c>
      <c r="AL1573" s="17">
        <v>8.4707392122739394E-2</v>
      </c>
      <c r="AM1573" s="17">
        <v>6.3846880705567099E-2</v>
      </c>
      <c r="AN1573" s="17">
        <v>5.4502307482979802E-2</v>
      </c>
      <c r="AO1573" s="17"/>
      <c r="AP1573" s="17">
        <v>0.17203091358743799</v>
      </c>
      <c r="AQ1573" s="17">
        <v>0.110106845935696</v>
      </c>
      <c r="AR1573" s="17">
        <v>8.9428467167087702E-2</v>
      </c>
      <c r="AS1573" s="17"/>
      <c r="AT1573" s="17">
        <v>0.114521482300873</v>
      </c>
      <c r="AU1573" s="17">
        <v>8.9581641736946896E-2</v>
      </c>
      <c r="AV1573" s="17"/>
      <c r="AW1573" s="17">
        <v>0.15801001893824701</v>
      </c>
      <c r="AX1573" s="17">
        <v>8.9887975775941598E-2</v>
      </c>
    </row>
    <row r="1574" spans="2:50" x14ac:dyDescent="0.35">
      <c r="B1574" t="s">
        <v>590</v>
      </c>
      <c r="C1574" s="17">
        <v>0.21481346664058301</v>
      </c>
      <c r="D1574" s="17">
        <v>0.218300981048098</v>
      </c>
      <c r="E1574" s="17">
        <v>0.212379400963433</v>
      </c>
      <c r="F1574" s="17"/>
      <c r="G1574" s="17">
        <v>0.245925725636402</v>
      </c>
      <c r="H1574" s="17">
        <v>0.21803815479239699</v>
      </c>
      <c r="I1574" s="17">
        <v>0.27132400252986399</v>
      </c>
      <c r="J1574" s="17">
        <v>0.16451545773627299</v>
      </c>
      <c r="K1574" s="17">
        <v>0.17895911388962499</v>
      </c>
      <c r="L1574" s="17">
        <v>0.21947822307735901</v>
      </c>
      <c r="M1574" s="17"/>
      <c r="N1574" s="17">
        <v>0.13924028095833901</v>
      </c>
      <c r="O1574" s="17">
        <v>0.23933115230278601</v>
      </c>
      <c r="P1574" s="17">
        <v>0.28305046422007502</v>
      </c>
      <c r="Q1574" s="17">
        <v>0.20975339476188201</v>
      </c>
      <c r="R1574" s="17"/>
      <c r="S1574" s="17">
        <v>0.211922104365876</v>
      </c>
      <c r="T1574" s="17">
        <v>0.15277602532953899</v>
      </c>
      <c r="U1574" s="17">
        <v>0.26059865409330701</v>
      </c>
      <c r="V1574" s="17">
        <v>0.22727901041788201</v>
      </c>
      <c r="W1574" s="17">
        <v>0.19453227648919399</v>
      </c>
      <c r="X1574" s="17">
        <v>0.16332690911787801</v>
      </c>
      <c r="Y1574" s="17">
        <v>0.239419423855084</v>
      </c>
      <c r="Z1574" s="17">
        <v>0.30416080845546001</v>
      </c>
      <c r="AA1574" s="17">
        <v>0.25246608777635399</v>
      </c>
      <c r="AB1574" s="17" t="s">
        <v>74</v>
      </c>
      <c r="AC1574" s="17" t="s">
        <v>74</v>
      </c>
      <c r="AD1574" s="17" t="s">
        <v>74</v>
      </c>
      <c r="AE1574" s="17"/>
      <c r="AF1574" s="17">
        <v>0.220695560597756</v>
      </c>
      <c r="AG1574" s="17">
        <v>0.19769959973643</v>
      </c>
      <c r="AH1574" s="17">
        <v>0.21999630389785499</v>
      </c>
      <c r="AI1574" s="17"/>
      <c r="AJ1574" s="17">
        <v>0.23082050267443399</v>
      </c>
      <c r="AK1574" s="17">
        <v>0.159617219022712</v>
      </c>
      <c r="AL1574" s="17">
        <v>0.214492982633327</v>
      </c>
      <c r="AM1574" s="17">
        <v>0.20320372037400899</v>
      </c>
      <c r="AN1574" s="17">
        <v>0.22840426528298899</v>
      </c>
      <c r="AO1574" s="17"/>
      <c r="AP1574" s="17">
        <v>0.26318188926896102</v>
      </c>
      <c r="AQ1574" s="17">
        <v>0.17462941489560499</v>
      </c>
      <c r="AR1574" s="17">
        <v>0.24380408399759301</v>
      </c>
      <c r="AS1574" s="17"/>
      <c r="AT1574" s="17">
        <v>0.20566997855900199</v>
      </c>
      <c r="AU1574" s="17">
        <v>0.23264324673768899</v>
      </c>
      <c r="AV1574" s="17"/>
      <c r="AW1574" s="17">
        <v>0.17414027144649799</v>
      </c>
      <c r="AX1574" s="17">
        <v>0.22770914182865401</v>
      </c>
    </row>
    <row r="1575" spans="2:50" x14ac:dyDescent="0.35">
      <c r="B1575" t="s">
        <v>197</v>
      </c>
      <c r="C1575" s="17">
        <v>0.20415890544597501</v>
      </c>
      <c r="D1575" s="17">
        <v>0.188920402362902</v>
      </c>
      <c r="E1575" s="17">
        <v>0.216855900828716</v>
      </c>
      <c r="F1575" s="17"/>
      <c r="G1575" s="17">
        <v>0.28271160085776498</v>
      </c>
      <c r="H1575" s="17">
        <v>0.21329824124100899</v>
      </c>
      <c r="I1575" s="17">
        <v>0.17566276978004</v>
      </c>
      <c r="J1575" s="17">
        <v>0.27792667099657498</v>
      </c>
      <c r="K1575" s="17">
        <v>0.16472016621944799</v>
      </c>
      <c r="L1575" s="17">
        <v>0.15623783157125701</v>
      </c>
      <c r="M1575" s="17"/>
      <c r="N1575" s="17">
        <v>0.25445763436676899</v>
      </c>
      <c r="O1575" s="17">
        <v>0.20707215488773201</v>
      </c>
      <c r="P1575" s="17">
        <v>0.12889532894774999</v>
      </c>
      <c r="Q1575" s="17">
        <v>0.21548594306745</v>
      </c>
      <c r="R1575" s="17"/>
      <c r="S1575" s="17">
        <v>0.19135441625643301</v>
      </c>
      <c r="T1575" s="17">
        <v>0.222286592645971</v>
      </c>
      <c r="U1575" s="17">
        <v>0.220431339715804</v>
      </c>
      <c r="V1575" s="17">
        <v>0.173755864049739</v>
      </c>
      <c r="W1575" s="17">
        <v>0.28163481412358499</v>
      </c>
      <c r="X1575" s="17">
        <v>0.17784857224970099</v>
      </c>
      <c r="Y1575" s="17">
        <v>0.18179874146049599</v>
      </c>
      <c r="Z1575" s="17">
        <v>0.219295515752614</v>
      </c>
      <c r="AA1575" s="17">
        <v>0.19092817942138199</v>
      </c>
      <c r="AB1575" s="17" t="s">
        <v>74</v>
      </c>
      <c r="AC1575" s="17" t="s">
        <v>74</v>
      </c>
      <c r="AD1575" s="17" t="s">
        <v>74</v>
      </c>
      <c r="AE1575" s="17"/>
      <c r="AF1575" s="17">
        <v>0.17730983086312199</v>
      </c>
      <c r="AG1575" s="17">
        <v>0.22203190198321299</v>
      </c>
      <c r="AH1575" s="17">
        <v>0.201552470804577</v>
      </c>
      <c r="AI1575" s="17"/>
      <c r="AJ1575" s="17">
        <v>0.16247956434784</v>
      </c>
      <c r="AK1575" s="17">
        <v>0.255246338418324</v>
      </c>
      <c r="AL1575" s="17">
        <v>0.212422183181629</v>
      </c>
      <c r="AM1575" s="17">
        <v>0.189713195607186</v>
      </c>
      <c r="AN1575" s="17">
        <v>0.18713943949874201</v>
      </c>
      <c r="AO1575" s="17"/>
      <c r="AP1575" s="17">
        <v>0.14734570624337701</v>
      </c>
      <c r="AQ1575" s="17">
        <v>0.24124099286351799</v>
      </c>
      <c r="AR1575" s="17">
        <v>0.20770280397205401</v>
      </c>
      <c r="AS1575" s="17"/>
      <c r="AT1575" s="17">
        <v>0.202386542144215</v>
      </c>
      <c r="AU1575" s="17">
        <v>0.20890705672764601</v>
      </c>
      <c r="AV1575" s="17"/>
      <c r="AW1575" s="17">
        <v>0.22342721915226099</v>
      </c>
      <c r="AX1575" s="17">
        <v>0.198049773527707</v>
      </c>
    </row>
    <row r="1576" spans="2:50" x14ac:dyDescent="0.35">
      <c r="B1576" t="s">
        <v>198</v>
      </c>
      <c r="C1576" s="17">
        <v>0.127417661688351</v>
      </c>
      <c r="D1576" s="17">
        <v>0.12932018690677499</v>
      </c>
      <c r="E1576" s="17">
        <v>0.124615167186283</v>
      </c>
      <c r="F1576" s="17"/>
      <c r="G1576" s="17">
        <v>0.184254975764092</v>
      </c>
      <c r="H1576" s="17">
        <v>0.10976899775761199</v>
      </c>
      <c r="I1576" s="17">
        <v>0.109349524291146</v>
      </c>
      <c r="J1576" s="17">
        <v>0.11925348928111</v>
      </c>
      <c r="K1576" s="17">
        <v>0.15571242710034799</v>
      </c>
      <c r="L1576" s="17">
        <v>0.113958964492836</v>
      </c>
      <c r="M1576" s="17"/>
      <c r="N1576" s="17">
        <v>0.14188772598410199</v>
      </c>
      <c r="O1576" s="17">
        <v>0.14857815712365199</v>
      </c>
      <c r="P1576" s="17">
        <v>8.8559648243056802E-2</v>
      </c>
      <c r="Q1576" s="17">
        <v>0.121591698608654</v>
      </c>
      <c r="R1576" s="17"/>
      <c r="S1576" s="17">
        <v>0.14953929554346901</v>
      </c>
      <c r="T1576" s="17">
        <v>0.17941568939336999</v>
      </c>
      <c r="U1576" s="17">
        <v>6.4808503104427595E-2</v>
      </c>
      <c r="V1576" s="17">
        <v>0.108962729922924</v>
      </c>
      <c r="W1576" s="17">
        <v>0.13536286668616801</v>
      </c>
      <c r="X1576" s="17">
        <v>0.114156007433783</v>
      </c>
      <c r="Y1576" s="17">
        <v>0.118746719400256</v>
      </c>
      <c r="Z1576" s="17">
        <v>0.12763290882266301</v>
      </c>
      <c r="AA1576" s="17">
        <v>0.112435615641704</v>
      </c>
      <c r="AB1576" s="17" t="s">
        <v>74</v>
      </c>
      <c r="AC1576" s="17" t="s">
        <v>74</v>
      </c>
      <c r="AD1576" s="17" t="s">
        <v>74</v>
      </c>
      <c r="AE1576" s="17"/>
      <c r="AF1576" s="17">
        <v>0.102021880732531</v>
      </c>
      <c r="AG1576" s="17">
        <v>0.14745610132085299</v>
      </c>
      <c r="AH1576" s="17">
        <v>0.10917617337942</v>
      </c>
      <c r="AI1576" s="17"/>
      <c r="AJ1576" s="17">
        <v>7.8645536788618103E-2</v>
      </c>
      <c r="AK1576" s="17">
        <v>0.213694329218444</v>
      </c>
      <c r="AL1576" s="17">
        <v>0.114712963879415</v>
      </c>
      <c r="AM1576" s="17">
        <v>0</v>
      </c>
      <c r="AN1576" s="17">
        <v>0.149708400887967</v>
      </c>
      <c r="AO1576" s="17"/>
      <c r="AP1576" s="17">
        <v>5.5163443534843599E-2</v>
      </c>
      <c r="AQ1576" s="17">
        <v>0.193014145407436</v>
      </c>
      <c r="AR1576" s="17">
        <v>0.109283714899576</v>
      </c>
      <c r="AS1576" s="17"/>
      <c r="AT1576" s="17">
        <v>0.119837349333398</v>
      </c>
      <c r="AU1576" s="17">
        <v>0.14393953823588301</v>
      </c>
      <c r="AV1576" s="17"/>
      <c r="AW1576" s="17">
        <v>0.13089553803305001</v>
      </c>
      <c r="AX1576" s="17">
        <v>0.12631498058666901</v>
      </c>
    </row>
    <row r="1577" spans="2:50" x14ac:dyDescent="0.35">
      <c r="B1577" t="s">
        <v>70</v>
      </c>
      <c r="C1577" s="17">
        <v>0.315631050600029</v>
      </c>
      <c r="D1577" s="17">
        <v>0.28289550187719198</v>
      </c>
      <c r="E1577" s="17">
        <v>0.34742227651921498</v>
      </c>
      <c r="F1577" s="17"/>
      <c r="G1577" s="17">
        <v>0.15120748012714599</v>
      </c>
      <c r="H1577" s="17">
        <v>0.20931659152476101</v>
      </c>
      <c r="I1577" s="17">
        <v>0.22795436794984</v>
      </c>
      <c r="J1577" s="17">
        <v>0.32123542114985298</v>
      </c>
      <c r="K1577" s="17">
        <v>0.429790439155955</v>
      </c>
      <c r="L1577" s="17">
        <v>0.44613196142927802</v>
      </c>
      <c r="M1577" s="17"/>
      <c r="N1577" s="17">
        <v>0.30865204605602298</v>
      </c>
      <c r="O1577" s="17">
        <v>0.28501903739635698</v>
      </c>
      <c r="P1577" s="17">
        <v>0.31719810900130702</v>
      </c>
      <c r="Q1577" s="17">
        <v>0.35291588493668602</v>
      </c>
      <c r="R1577" s="17"/>
      <c r="S1577" s="17">
        <v>0.257691122641653</v>
      </c>
      <c r="T1577" s="17">
        <v>0.33453895027700598</v>
      </c>
      <c r="U1577" s="17">
        <v>0.34370134300736699</v>
      </c>
      <c r="V1577" s="17">
        <v>0.40130895158338198</v>
      </c>
      <c r="W1577" s="17">
        <v>0.26985994968997301</v>
      </c>
      <c r="X1577" s="17">
        <v>0.31780578433728501</v>
      </c>
      <c r="Y1577" s="17">
        <v>0.30696073933020701</v>
      </c>
      <c r="Z1577" s="17">
        <v>0.26136862044786902</v>
      </c>
      <c r="AA1577" s="17">
        <v>0.32263987236607999</v>
      </c>
      <c r="AB1577" s="17" t="s">
        <v>74</v>
      </c>
      <c r="AC1577" s="17" t="s">
        <v>74</v>
      </c>
      <c r="AD1577" s="17" t="s">
        <v>74</v>
      </c>
      <c r="AE1577" s="17"/>
      <c r="AF1577" s="17">
        <v>0.350240471124661</v>
      </c>
      <c r="AG1577" s="17">
        <v>0.29811293890535401</v>
      </c>
      <c r="AH1577" s="17">
        <v>0.313739148261587</v>
      </c>
      <c r="AI1577" s="17"/>
      <c r="AJ1577" s="17">
        <v>0.36195270583479</v>
      </c>
      <c r="AK1577" s="17">
        <v>0.21739702005085601</v>
      </c>
      <c r="AL1577" s="17">
        <v>0.346504865356009</v>
      </c>
      <c r="AM1577" s="17">
        <v>0.54323620331323796</v>
      </c>
      <c r="AN1577" s="17">
        <v>0.34823399343174399</v>
      </c>
      <c r="AO1577" s="17"/>
      <c r="AP1577" s="17">
        <v>0.319900967819298</v>
      </c>
      <c r="AQ1577" s="17">
        <v>0.23887058276620199</v>
      </c>
      <c r="AR1577" s="17">
        <v>0.34978092996368898</v>
      </c>
      <c r="AS1577" s="17"/>
      <c r="AT1577" s="17">
        <v>0.32073077268103001</v>
      </c>
      <c r="AU1577" s="17">
        <v>0.30655321647841299</v>
      </c>
      <c r="AV1577" s="17"/>
      <c r="AW1577" s="17">
        <v>0.26825269900297999</v>
      </c>
      <c r="AX1577" s="17">
        <v>0.33065263496846398</v>
      </c>
    </row>
    <row r="1578" spans="2:50" x14ac:dyDescent="0.35">
      <c r="C1578" s="17"/>
      <c r="D1578" s="17"/>
      <c r="E1578" s="17"/>
      <c r="F1578" s="17"/>
      <c r="G1578" s="17"/>
      <c r="H1578" s="17"/>
      <c r="I1578" s="17"/>
      <c r="J1578" s="17"/>
      <c r="K1578" s="17"/>
      <c r="L1578" s="17"/>
      <c r="M1578" s="17"/>
      <c r="N1578" s="17"/>
      <c r="O1578" s="17"/>
      <c r="P1578" s="17"/>
      <c r="Q1578" s="17"/>
      <c r="R1578" s="17"/>
      <c r="S1578" s="17"/>
      <c r="T1578" s="17"/>
      <c r="U1578" s="17"/>
      <c r="V1578" s="17"/>
      <c r="W1578" s="17"/>
      <c r="X1578" s="17"/>
      <c r="Y1578" s="17"/>
      <c r="Z1578" s="17"/>
      <c r="AA1578" s="17"/>
      <c r="AB1578" s="17"/>
      <c r="AC1578" s="17"/>
      <c r="AD1578" s="17"/>
      <c r="AE1578" s="17"/>
      <c r="AF1578" s="17"/>
      <c r="AG1578" s="17"/>
      <c r="AH1578" s="17"/>
      <c r="AI1578" s="17"/>
      <c r="AJ1578" s="17"/>
      <c r="AK1578" s="17"/>
      <c r="AL1578" s="17"/>
      <c r="AM1578" s="17"/>
      <c r="AN1578" s="17"/>
      <c r="AO1578" s="17"/>
      <c r="AP1578" s="17"/>
      <c r="AQ1578" s="17"/>
      <c r="AR1578" s="17"/>
      <c r="AS1578" s="17"/>
      <c r="AT1578" s="17"/>
      <c r="AU1578" s="17"/>
      <c r="AV1578" s="17"/>
      <c r="AW1578" s="17"/>
      <c r="AX1578" s="17"/>
    </row>
    <row r="1579" spans="2:50" x14ac:dyDescent="0.35">
      <c r="B1579" s="6" t="s">
        <v>600</v>
      </c>
      <c r="C1579" s="17"/>
      <c r="D1579" s="17"/>
      <c r="E1579" s="17"/>
      <c r="F1579" s="17"/>
      <c r="G1579" s="17"/>
      <c r="H1579" s="17"/>
      <c r="I1579" s="17"/>
      <c r="J1579" s="17"/>
      <c r="K1579" s="17"/>
      <c r="L1579" s="17"/>
      <c r="M1579" s="17"/>
      <c r="N1579" s="17"/>
      <c r="O1579" s="17"/>
      <c r="P1579" s="17"/>
      <c r="Q1579" s="17"/>
      <c r="R1579" s="17"/>
      <c r="S1579" s="17"/>
      <c r="T1579" s="17"/>
      <c r="U1579" s="17"/>
      <c r="V1579" s="17"/>
      <c r="W1579" s="17"/>
      <c r="X1579" s="17"/>
      <c r="Y1579" s="17"/>
      <c r="Z1579" s="17"/>
      <c r="AA1579" s="17"/>
      <c r="AB1579" s="17"/>
      <c r="AC1579" s="17"/>
      <c r="AD1579" s="17"/>
      <c r="AE1579" s="17"/>
      <c r="AF1579" s="17"/>
      <c r="AG1579" s="17"/>
      <c r="AH1579" s="17"/>
      <c r="AI1579" s="17"/>
      <c r="AJ1579" s="17"/>
      <c r="AK1579" s="17"/>
      <c r="AL1579" s="17"/>
      <c r="AM1579" s="17"/>
      <c r="AN1579" s="17"/>
      <c r="AO1579" s="17"/>
      <c r="AP1579" s="17"/>
      <c r="AQ1579" s="17"/>
      <c r="AR1579" s="17"/>
      <c r="AS1579" s="17"/>
      <c r="AT1579" s="17"/>
      <c r="AU1579" s="17"/>
      <c r="AV1579" s="17"/>
      <c r="AW1579" s="17"/>
      <c r="AX1579" s="17"/>
    </row>
    <row r="1580" spans="2:50" x14ac:dyDescent="0.35">
      <c r="B1580" s="24" t="s">
        <v>76</v>
      </c>
      <c r="C1580" s="17"/>
      <c r="D1580" s="17"/>
      <c r="E1580" s="17"/>
      <c r="F1580" s="17"/>
      <c r="G1580" s="17"/>
      <c r="H1580" s="17"/>
      <c r="I1580" s="17"/>
      <c r="J1580" s="17"/>
      <c r="K1580" s="17"/>
      <c r="L1580" s="17"/>
      <c r="M1580" s="17"/>
      <c r="N1580" s="17"/>
      <c r="O1580" s="17"/>
      <c r="P1580" s="17"/>
      <c r="Q1580" s="17"/>
      <c r="R1580" s="17"/>
      <c r="S1580" s="17"/>
      <c r="T1580" s="17"/>
      <c r="U1580" s="17"/>
      <c r="V1580" s="17"/>
      <c r="W1580" s="17"/>
      <c r="X1580" s="17"/>
      <c r="Y1580" s="17"/>
      <c r="Z1580" s="17"/>
      <c r="AA1580" s="17"/>
      <c r="AB1580" s="17"/>
      <c r="AC1580" s="17"/>
      <c r="AD1580" s="17"/>
      <c r="AE1580" s="17"/>
      <c r="AF1580" s="17"/>
      <c r="AG1580" s="17"/>
      <c r="AH1580" s="17"/>
      <c r="AI1580" s="17"/>
      <c r="AJ1580" s="17"/>
      <c r="AK1580" s="17"/>
      <c r="AL1580" s="17"/>
      <c r="AM1580" s="17"/>
      <c r="AN1580" s="17"/>
      <c r="AO1580" s="17"/>
      <c r="AP1580" s="17"/>
      <c r="AQ1580" s="17"/>
      <c r="AR1580" s="17"/>
      <c r="AS1580" s="17"/>
      <c r="AT1580" s="17"/>
      <c r="AU1580" s="17"/>
      <c r="AV1580" s="17"/>
      <c r="AW1580" s="17"/>
      <c r="AX1580" s="17"/>
    </row>
    <row r="1581" spans="2:50" x14ac:dyDescent="0.35">
      <c r="B1581" t="s">
        <v>592</v>
      </c>
      <c r="C1581" s="17">
        <v>0.52815892497485395</v>
      </c>
      <c r="D1581" s="17">
        <v>0.532483940978144</v>
      </c>
      <c r="E1581" s="17">
        <v>0.52463037362234799</v>
      </c>
      <c r="F1581" s="17"/>
      <c r="G1581" s="17">
        <v>0.52965754626289996</v>
      </c>
      <c r="H1581" s="17">
        <v>0.44923033034818499</v>
      </c>
      <c r="I1581" s="17">
        <v>0.50205183758413097</v>
      </c>
      <c r="J1581" s="17">
        <v>0.53925588740012498</v>
      </c>
      <c r="K1581" s="17">
        <v>0.55090366252693401</v>
      </c>
      <c r="L1581" s="17">
        <v>0.57963228367061104</v>
      </c>
      <c r="M1581" s="17"/>
      <c r="N1581" s="17">
        <v>0.50056597179938001</v>
      </c>
      <c r="O1581" s="17">
        <v>0.52914996061794195</v>
      </c>
      <c r="P1581" s="17">
        <v>0.51047827202388096</v>
      </c>
      <c r="Q1581" s="17">
        <v>0.57859912769230304</v>
      </c>
      <c r="R1581" s="17"/>
      <c r="S1581" s="17">
        <v>0.47300774573968002</v>
      </c>
      <c r="T1581" s="17">
        <v>0.53151292698591601</v>
      </c>
      <c r="U1581" s="17">
        <v>0.59290109618520503</v>
      </c>
      <c r="V1581" s="17">
        <v>0.54876137394330005</v>
      </c>
      <c r="W1581" s="17">
        <v>0.53491979586707605</v>
      </c>
      <c r="X1581" s="17">
        <v>0.57215345192838096</v>
      </c>
      <c r="Y1581" s="17">
        <v>0.48163233695454799</v>
      </c>
      <c r="Z1581" s="17">
        <v>0.50098119232124105</v>
      </c>
      <c r="AA1581" s="17">
        <v>0.52736366326371398</v>
      </c>
      <c r="AB1581" s="17" t="s">
        <v>74</v>
      </c>
      <c r="AC1581" s="17" t="s">
        <v>74</v>
      </c>
      <c r="AD1581" s="17" t="s">
        <v>74</v>
      </c>
      <c r="AE1581" s="17"/>
      <c r="AF1581" s="17">
        <v>0.51143979693520703</v>
      </c>
      <c r="AG1581" s="17">
        <v>0.53370582864120697</v>
      </c>
      <c r="AH1581" s="17">
        <v>0.53393322313258895</v>
      </c>
      <c r="AI1581" s="17"/>
      <c r="AJ1581" s="17">
        <v>0.54694017833463604</v>
      </c>
      <c r="AK1581" s="17">
        <v>0.51416546740103397</v>
      </c>
      <c r="AL1581" s="17">
        <v>0.47798984542608902</v>
      </c>
      <c r="AM1581" s="17">
        <v>0.80226122318982696</v>
      </c>
      <c r="AN1581" s="17">
        <v>0.52271109794434401</v>
      </c>
      <c r="AO1581" s="17"/>
      <c r="AP1581" s="17">
        <v>0.524939991642003</v>
      </c>
      <c r="AQ1581" s="17">
        <v>0.50816998389835299</v>
      </c>
      <c r="AR1581" s="17">
        <v>0.54422893977050302</v>
      </c>
      <c r="AS1581" s="17"/>
      <c r="AT1581" s="17">
        <v>0.54701497505858698</v>
      </c>
      <c r="AU1581" s="17">
        <v>0.48868386190271601</v>
      </c>
      <c r="AV1581" s="17"/>
      <c r="AW1581" s="17">
        <v>0.51822038825295402</v>
      </c>
      <c r="AX1581" s="17">
        <v>0.53130999635734</v>
      </c>
    </row>
    <row r="1582" spans="2:50" x14ac:dyDescent="0.35">
      <c r="B1582" t="s">
        <v>593</v>
      </c>
      <c r="C1582" s="17">
        <v>0.38349377448944999</v>
      </c>
      <c r="D1582" s="17">
        <v>0.37272092880031399</v>
      </c>
      <c r="E1582" s="17">
        <v>0.39351440813111399</v>
      </c>
      <c r="F1582" s="17"/>
      <c r="G1582" s="17">
        <v>0.33497086149612298</v>
      </c>
      <c r="H1582" s="17">
        <v>0.37310117427818001</v>
      </c>
      <c r="I1582" s="17">
        <v>0.32055449960771898</v>
      </c>
      <c r="J1582" s="17">
        <v>0.438901916333088</v>
      </c>
      <c r="K1582" s="17">
        <v>0.389017853968817</v>
      </c>
      <c r="L1582" s="17">
        <v>0.41340944216355902</v>
      </c>
      <c r="M1582" s="17"/>
      <c r="N1582" s="17">
        <v>0.43930684092613198</v>
      </c>
      <c r="O1582" s="17">
        <v>0.39051974712966703</v>
      </c>
      <c r="P1582" s="17">
        <v>0.32443629225695497</v>
      </c>
      <c r="Q1582" s="17">
        <v>0.37255355636807003</v>
      </c>
      <c r="R1582" s="17"/>
      <c r="S1582" s="17">
        <v>0.38732504519976602</v>
      </c>
      <c r="T1582" s="17">
        <v>0.35675938597985801</v>
      </c>
      <c r="U1582" s="17">
        <v>0.38690563482110402</v>
      </c>
      <c r="V1582" s="17">
        <v>0.43670512702251002</v>
      </c>
      <c r="W1582" s="17">
        <v>0.40764968348555303</v>
      </c>
      <c r="X1582" s="17">
        <v>0.47230816415307197</v>
      </c>
      <c r="Y1582" s="17">
        <v>0.30723610495113002</v>
      </c>
      <c r="Z1582" s="17">
        <v>0.35829056872881598</v>
      </c>
      <c r="AA1582" s="17">
        <v>0.34376543158811401</v>
      </c>
      <c r="AB1582" s="17" t="s">
        <v>74</v>
      </c>
      <c r="AC1582" s="17" t="s">
        <v>74</v>
      </c>
      <c r="AD1582" s="17" t="s">
        <v>74</v>
      </c>
      <c r="AE1582" s="17"/>
      <c r="AF1582" s="17">
        <v>0.36700153807112201</v>
      </c>
      <c r="AG1582" s="17">
        <v>0.42380830853073498</v>
      </c>
      <c r="AH1582" s="17">
        <v>0.37751477217117102</v>
      </c>
      <c r="AI1582" s="17"/>
      <c r="AJ1582" s="17">
        <v>0.38811859910636398</v>
      </c>
      <c r="AK1582" s="17">
        <v>0.413548057427708</v>
      </c>
      <c r="AL1582" s="17">
        <v>0.33483053391863099</v>
      </c>
      <c r="AM1582" s="17">
        <v>0.31246449676298399</v>
      </c>
      <c r="AN1582" s="17">
        <v>0.38840474603095598</v>
      </c>
      <c r="AO1582" s="17"/>
      <c r="AP1582" s="17">
        <v>0.39530560626095801</v>
      </c>
      <c r="AQ1582" s="17">
        <v>0.40858349112339998</v>
      </c>
      <c r="AR1582" s="17">
        <v>0.41130165860886098</v>
      </c>
      <c r="AS1582" s="17"/>
      <c r="AT1582" s="17">
        <v>0.41467304474342898</v>
      </c>
      <c r="AU1582" s="17">
        <v>0.32014337202845</v>
      </c>
      <c r="AV1582" s="17"/>
      <c r="AW1582" s="17">
        <v>0.400984126337953</v>
      </c>
      <c r="AX1582" s="17">
        <v>0.37794835581046299</v>
      </c>
    </row>
    <row r="1583" spans="2:50" x14ac:dyDescent="0.35">
      <c r="B1583" t="s">
        <v>594</v>
      </c>
      <c r="C1583" s="17">
        <v>0.30917952299877799</v>
      </c>
      <c r="D1583" s="17">
        <v>0.25960538296941998</v>
      </c>
      <c r="E1583" s="17">
        <v>0.356676170364777</v>
      </c>
      <c r="F1583" s="17"/>
      <c r="G1583" s="17">
        <v>0.28444664514909102</v>
      </c>
      <c r="H1583" s="17">
        <v>0.26597492467572897</v>
      </c>
      <c r="I1583" s="17">
        <v>0.32049950232122898</v>
      </c>
      <c r="J1583" s="17">
        <v>0.31929973030581899</v>
      </c>
      <c r="K1583" s="17">
        <v>0.34877038714578301</v>
      </c>
      <c r="L1583" s="17">
        <v>0.30938958723729298</v>
      </c>
      <c r="M1583" s="17"/>
      <c r="N1583" s="17">
        <v>0.34287050034072403</v>
      </c>
      <c r="O1583" s="17">
        <v>0.28664605943976501</v>
      </c>
      <c r="P1583" s="17">
        <v>0.34812980985235498</v>
      </c>
      <c r="Q1583" s="17">
        <v>0.26580850833048902</v>
      </c>
      <c r="R1583" s="17"/>
      <c r="S1583" s="17">
        <v>0.38088685657078097</v>
      </c>
      <c r="T1583" s="17">
        <v>0.38302736578089602</v>
      </c>
      <c r="U1583" s="17">
        <v>0.29513493731028501</v>
      </c>
      <c r="V1583" s="17">
        <v>0.25058549598760999</v>
      </c>
      <c r="W1583" s="17">
        <v>0.34860647655310301</v>
      </c>
      <c r="X1583" s="17">
        <v>0.26537832358888003</v>
      </c>
      <c r="Y1583" s="17">
        <v>0.248651131931517</v>
      </c>
      <c r="Z1583" s="17">
        <v>0.30029543818215199</v>
      </c>
      <c r="AA1583" s="17">
        <v>0.24926308613576201</v>
      </c>
      <c r="AB1583" s="17" t="s">
        <v>74</v>
      </c>
      <c r="AC1583" s="17" t="s">
        <v>74</v>
      </c>
      <c r="AD1583" s="17" t="s">
        <v>74</v>
      </c>
      <c r="AE1583" s="17"/>
      <c r="AF1583" s="17">
        <v>0.27582025163468099</v>
      </c>
      <c r="AG1583" s="17">
        <v>0.36595159231949598</v>
      </c>
      <c r="AH1583" s="17">
        <v>0.272227540127429</v>
      </c>
      <c r="AI1583" s="17"/>
      <c r="AJ1583" s="17">
        <v>0.29496086377307901</v>
      </c>
      <c r="AK1583" s="17">
        <v>0.35579841876892299</v>
      </c>
      <c r="AL1583" s="17">
        <v>0.40168613528256703</v>
      </c>
      <c r="AM1583" s="17">
        <v>0.32161030207916003</v>
      </c>
      <c r="AN1583" s="17">
        <v>0.27073062833962502</v>
      </c>
      <c r="AO1583" s="17"/>
      <c r="AP1583" s="17">
        <v>0.31258071791661202</v>
      </c>
      <c r="AQ1583" s="17">
        <v>0.33255419737470199</v>
      </c>
      <c r="AR1583" s="17">
        <v>0.372947472346495</v>
      </c>
      <c r="AS1583" s="17"/>
      <c r="AT1583" s="17">
        <v>0.32490949939989699</v>
      </c>
      <c r="AU1583" s="17">
        <v>0.27780654107048502</v>
      </c>
      <c r="AV1583" s="17"/>
      <c r="AW1583" s="17">
        <v>0.33426554298087002</v>
      </c>
      <c r="AX1583" s="17">
        <v>0.30122585317011502</v>
      </c>
    </row>
    <row r="1584" spans="2:50" x14ac:dyDescent="0.35">
      <c r="B1584" t="s">
        <v>595</v>
      </c>
      <c r="C1584" s="17">
        <v>0.28334006572485498</v>
      </c>
      <c r="D1584" s="17">
        <v>0.30023682105703497</v>
      </c>
      <c r="E1584" s="17">
        <v>0.26480694736438298</v>
      </c>
      <c r="F1584" s="17"/>
      <c r="G1584" s="17">
        <v>0.39947741088780298</v>
      </c>
      <c r="H1584" s="17">
        <v>0.305590769744843</v>
      </c>
      <c r="I1584" s="17">
        <v>0.31266139696537698</v>
      </c>
      <c r="J1584" s="17">
        <v>0.29174838804928799</v>
      </c>
      <c r="K1584" s="17">
        <v>0.204161774151293</v>
      </c>
      <c r="L1584" s="17">
        <v>0.24255660183633401</v>
      </c>
      <c r="M1584" s="17"/>
      <c r="N1584" s="17">
        <v>0.25774266401567097</v>
      </c>
      <c r="O1584" s="17">
        <v>0.30671348107220697</v>
      </c>
      <c r="P1584" s="17">
        <v>0.30324294057728102</v>
      </c>
      <c r="Q1584" s="17">
        <v>0.27257784077373698</v>
      </c>
      <c r="R1584" s="17"/>
      <c r="S1584" s="17">
        <v>0.31999251176430099</v>
      </c>
      <c r="T1584" s="17">
        <v>0.24478960801229599</v>
      </c>
      <c r="U1584" s="17">
        <v>0.27869767806600998</v>
      </c>
      <c r="V1584" s="17">
        <v>0.22653932975153501</v>
      </c>
      <c r="W1584" s="17">
        <v>0.37087020076955601</v>
      </c>
      <c r="X1584" s="17">
        <v>0.26138653579499899</v>
      </c>
      <c r="Y1584" s="17">
        <v>0.29391490994393099</v>
      </c>
      <c r="Z1584" s="17">
        <v>0.23304702369323699</v>
      </c>
      <c r="AA1584" s="17">
        <v>0.309622020407684</v>
      </c>
      <c r="AB1584" s="17" t="s">
        <v>74</v>
      </c>
      <c r="AC1584" s="17" t="s">
        <v>74</v>
      </c>
      <c r="AD1584" s="17" t="s">
        <v>74</v>
      </c>
      <c r="AE1584" s="17"/>
      <c r="AF1584" s="17">
        <v>0.26602432803404402</v>
      </c>
      <c r="AG1584" s="17">
        <v>0.27189517357210702</v>
      </c>
      <c r="AH1584" s="17">
        <v>0.30333696481788502</v>
      </c>
      <c r="AI1584" s="17"/>
      <c r="AJ1584" s="17">
        <v>0.252843979279399</v>
      </c>
      <c r="AK1584" s="17">
        <v>0.317145702829636</v>
      </c>
      <c r="AL1584" s="17">
        <v>0.19496216149334</v>
      </c>
      <c r="AM1584" s="17">
        <v>0.21682731535955399</v>
      </c>
      <c r="AN1584" s="17">
        <v>0.31943534352074798</v>
      </c>
      <c r="AO1584" s="17"/>
      <c r="AP1584" s="17">
        <v>0.31488025963171201</v>
      </c>
      <c r="AQ1584" s="17">
        <v>0.29062673407454798</v>
      </c>
      <c r="AR1584" s="17">
        <v>0.24127589608580199</v>
      </c>
      <c r="AS1584" s="17"/>
      <c r="AT1584" s="17">
        <v>0.26384957021283201</v>
      </c>
      <c r="AU1584" s="17">
        <v>0.32292942511137901</v>
      </c>
      <c r="AV1584" s="17"/>
      <c r="AW1584" s="17">
        <v>0.27826626762512202</v>
      </c>
      <c r="AX1584" s="17">
        <v>0.28494874318311197</v>
      </c>
    </row>
    <row r="1585" spans="2:50" x14ac:dyDescent="0.35">
      <c r="B1585" t="s">
        <v>596</v>
      </c>
      <c r="C1585" s="17">
        <v>0.28333549076626802</v>
      </c>
      <c r="D1585" s="17">
        <v>0.24338462058516899</v>
      </c>
      <c r="E1585" s="17">
        <v>0.31942179091932998</v>
      </c>
      <c r="F1585" s="17"/>
      <c r="G1585" s="17">
        <v>0.27472456703700898</v>
      </c>
      <c r="H1585" s="17">
        <v>0.260371908669424</v>
      </c>
      <c r="I1585" s="17">
        <v>0.25236654202824299</v>
      </c>
      <c r="J1585" s="17">
        <v>0.288907237146869</v>
      </c>
      <c r="K1585" s="17">
        <v>0.35122580892968902</v>
      </c>
      <c r="L1585" s="17">
        <v>0.27522993758289599</v>
      </c>
      <c r="M1585" s="17"/>
      <c r="N1585" s="17">
        <v>0.30465304413031702</v>
      </c>
      <c r="O1585" s="17">
        <v>0.291228589015192</v>
      </c>
      <c r="P1585" s="17">
        <v>0.27454980941747298</v>
      </c>
      <c r="Q1585" s="17">
        <v>0.26331361158276001</v>
      </c>
      <c r="R1585" s="17"/>
      <c r="S1585" s="17">
        <v>0.27506519662443002</v>
      </c>
      <c r="T1585" s="17">
        <v>0.31240563023257301</v>
      </c>
      <c r="U1585" s="17">
        <v>0.23593058278174001</v>
      </c>
      <c r="V1585" s="17">
        <v>0.296234553054328</v>
      </c>
      <c r="W1585" s="17">
        <v>0.329024001253508</v>
      </c>
      <c r="X1585" s="17">
        <v>0.28213496565920598</v>
      </c>
      <c r="Y1585" s="17">
        <v>0.250088015573391</v>
      </c>
      <c r="Z1585" s="17">
        <v>0.38815155995448802</v>
      </c>
      <c r="AA1585" s="17">
        <v>0.23979907571762499</v>
      </c>
      <c r="AB1585" s="17" t="s">
        <v>74</v>
      </c>
      <c r="AC1585" s="17" t="s">
        <v>74</v>
      </c>
      <c r="AD1585" s="17" t="s">
        <v>74</v>
      </c>
      <c r="AE1585" s="17"/>
      <c r="AF1585" s="17">
        <v>0.27784622838357698</v>
      </c>
      <c r="AG1585" s="17">
        <v>0.32306557378957601</v>
      </c>
      <c r="AH1585" s="17">
        <v>0.201639906116865</v>
      </c>
      <c r="AI1585" s="17"/>
      <c r="AJ1585" s="17">
        <v>0.31823336963050702</v>
      </c>
      <c r="AK1585" s="17">
        <v>0.25322840312133399</v>
      </c>
      <c r="AL1585" s="17">
        <v>0.34678423499382199</v>
      </c>
      <c r="AM1585" s="17">
        <v>0.41503995238969799</v>
      </c>
      <c r="AN1585" s="17">
        <v>0.18824147466424099</v>
      </c>
      <c r="AO1585" s="17"/>
      <c r="AP1585" s="17">
        <v>0.30428041223179098</v>
      </c>
      <c r="AQ1585" s="17">
        <v>0.27088211655875399</v>
      </c>
      <c r="AR1585" s="17">
        <v>0.30770326626307098</v>
      </c>
      <c r="AS1585" s="17"/>
      <c r="AT1585" s="17">
        <v>0.29505778325793403</v>
      </c>
      <c r="AU1585" s="17">
        <v>0.26022440286857301</v>
      </c>
      <c r="AV1585" s="17"/>
      <c r="AW1585" s="17">
        <v>0.29158031763120701</v>
      </c>
      <c r="AX1585" s="17">
        <v>0.28072142003185002</v>
      </c>
    </row>
    <row r="1586" spans="2:50" x14ac:dyDescent="0.35">
      <c r="B1586" t="s">
        <v>597</v>
      </c>
      <c r="C1586" s="17">
        <v>0.21713694909146</v>
      </c>
      <c r="D1586" s="17">
        <v>0.23262409756764499</v>
      </c>
      <c r="E1586" s="17">
        <v>0.20118063116138399</v>
      </c>
      <c r="F1586" s="17"/>
      <c r="G1586" s="17">
        <v>0.24143190089415101</v>
      </c>
      <c r="H1586" s="17">
        <v>0.27314002558498301</v>
      </c>
      <c r="I1586" s="17">
        <v>0.28745975898544601</v>
      </c>
      <c r="J1586" s="17">
        <v>0.20271940206032299</v>
      </c>
      <c r="K1586" s="17">
        <v>0.14782830086528401</v>
      </c>
      <c r="L1586" s="17">
        <v>0.17390701530528099</v>
      </c>
      <c r="M1586" s="17"/>
      <c r="N1586" s="17">
        <v>0.20221738046207699</v>
      </c>
      <c r="O1586" s="17">
        <v>0.25750747090846898</v>
      </c>
      <c r="P1586" s="17">
        <v>0.188142664560946</v>
      </c>
      <c r="Q1586" s="17">
        <v>0.21938157065035299</v>
      </c>
      <c r="R1586" s="17"/>
      <c r="S1586" s="17">
        <v>0.28036346786108102</v>
      </c>
      <c r="T1586" s="17">
        <v>0.23782629664603999</v>
      </c>
      <c r="U1586" s="17">
        <v>0.22282675832913501</v>
      </c>
      <c r="V1586" s="17">
        <v>0.12509671454913801</v>
      </c>
      <c r="W1586" s="17">
        <v>0.175092732867976</v>
      </c>
      <c r="X1586" s="17">
        <v>0.28266731298810199</v>
      </c>
      <c r="Y1586" s="17">
        <v>0.18083137579085401</v>
      </c>
      <c r="Z1586" s="17">
        <v>0.22461318591684301</v>
      </c>
      <c r="AA1586" s="17">
        <v>0.188109655969836</v>
      </c>
      <c r="AB1586" s="17" t="s">
        <v>74</v>
      </c>
      <c r="AC1586" s="17" t="s">
        <v>74</v>
      </c>
      <c r="AD1586" s="17" t="s">
        <v>74</v>
      </c>
      <c r="AE1586" s="17"/>
      <c r="AF1586" s="17">
        <v>0.18657180418903299</v>
      </c>
      <c r="AG1586" s="17">
        <v>0.224815707028719</v>
      </c>
      <c r="AH1586" s="17">
        <v>0.29418601204391898</v>
      </c>
      <c r="AI1586" s="17"/>
      <c r="AJ1586" s="17">
        <v>0.20784510556020599</v>
      </c>
      <c r="AK1586" s="17">
        <v>0.21978106545839601</v>
      </c>
      <c r="AL1586" s="17">
        <v>0.20875988562769601</v>
      </c>
      <c r="AM1586" s="17">
        <v>0.21462851707741101</v>
      </c>
      <c r="AN1586" s="17">
        <v>0.26408164002222601</v>
      </c>
      <c r="AO1586" s="17"/>
      <c r="AP1586" s="17">
        <v>0.26082390514538101</v>
      </c>
      <c r="AQ1586" s="17">
        <v>0.24938862117499999</v>
      </c>
      <c r="AR1586" s="17">
        <v>0.18871096606540999</v>
      </c>
      <c r="AS1586" s="17"/>
      <c r="AT1586" s="17">
        <v>0.212887708006016</v>
      </c>
      <c r="AU1586" s="17">
        <v>0.22713817981706999</v>
      </c>
      <c r="AV1586" s="17"/>
      <c r="AW1586" s="17">
        <v>0.214885953802115</v>
      </c>
      <c r="AX1586" s="17">
        <v>0.21785064035576199</v>
      </c>
    </row>
    <row r="1587" spans="2:50" x14ac:dyDescent="0.35">
      <c r="B1587" t="s">
        <v>598</v>
      </c>
      <c r="C1587" s="17">
        <v>0.198844929641111</v>
      </c>
      <c r="D1587" s="17">
        <v>0.21251177281890499</v>
      </c>
      <c r="E1587" s="17">
        <v>0.186840360787563</v>
      </c>
      <c r="F1587" s="17"/>
      <c r="G1587" s="17">
        <v>0.270205646341593</v>
      </c>
      <c r="H1587" s="17">
        <v>0.20974327694037001</v>
      </c>
      <c r="I1587" s="17">
        <v>0.25167749606255102</v>
      </c>
      <c r="J1587" s="17">
        <v>0.20345671765405299</v>
      </c>
      <c r="K1587" s="17">
        <v>0.14025305053120499</v>
      </c>
      <c r="L1587" s="17">
        <v>0.158550427699718</v>
      </c>
      <c r="M1587" s="17"/>
      <c r="N1587" s="17">
        <v>0.21051978816915201</v>
      </c>
      <c r="O1587" s="17">
        <v>0.230029175350592</v>
      </c>
      <c r="P1587" s="17">
        <v>0.168874229968243</v>
      </c>
      <c r="Q1587" s="17">
        <v>0.18264288450362401</v>
      </c>
      <c r="R1587" s="17"/>
      <c r="S1587" s="17">
        <v>0.21340328408305201</v>
      </c>
      <c r="T1587" s="17">
        <v>0.14305676677780901</v>
      </c>
      <c r="U1587" s="17">
        <v>0.15978065710786599</v>
      </c>
      <c r="V1587" s="17">
        <v>0.223608940975907</v>
      </c>
      <c r="W1587" s="17">
        <v>0.16269407146048501</v>
      </c>
      <c r="X1587" s="17">
        <v>0.26915421429969699</v>
      </c>
      <c r="Y1587" s="17">
        <v>0.21050851025647099</v>
      </c>
      <c r="Z1587" s="17">
        <v>0.26914138985357999</v>
      </c>
      <c r="AA1587" s="17">
        <v>0.19290716464430599</v>
      </c>
      <c r="AB1587" s="17" t="s">
        <v>74</v>
      </c>
      <c r="AC1587" s="17" t="s">
        <v>74</v>
      </c>
      <c r="AD1587" s="17" t="s">
        <v>74</v>
      </c>
      <c r="AE1587" s="17"/>
      <c r="AF1587" s="17">
        <v>0.19470478356788301</v>
      </c>
      <c r="AG1587" s="17">
        <v>0.17783297449010599</v>
      </c>
      <c r="AH1587" s="17">
        <v>0.21205442097750399</v>
      </c>
      <c r="AI1587" s="17"/>
      <c r="AJ1587" s="17">
        <v>0.20301938255954399</v>
      </c>
      <c r="AK1587" s="17">
        <v>0.20232832739790199</v>
      </c>
      <c r="AL1587" s="17">
        <v>0.16915084585540799</v>
      </c>
      <c r="AM1587" s="17">
        <v>0.184468828945936</v>
      </c>
      <c r="AN1587" s="17">
        <v>0.15644003133970999</v>
      </c>
      <c r="AO1587" s="17"/>
      <c r="AP1587" s="17">
        <v>0.200480394566769</v>
      </c>
      <c r="AQ1587" s="17">
        <v>0.21470713587658299</v>
      </c>
      <c r="AR1587" s="17">
        <v>0.18698157008043101</v>
      </c>
      <c r="AS1587" s="17"/>
      <c r="AT1587" s="17">
        <v>0.19574396616561701</v>
      </c>
      <c r="AU1587" s="17">
        <v>0.20368160416880901</v>
      </c>
      <c r="AV1587" s="17"/>
      <c r="AW1587" s="17">
        <v>0.22107671618151001</v>
      </c>
      <c r="AX1587" s="17">
        <v>0.19179621127247801</v>
      </c>
    </row>
    <row r="1588" spans="2:50" x14ac:dyDescent="0.35">
      <c r="B1588" t="s">
        <v>70</v>
      </c>
      <c r="C1588" s="17">
        <v>0.104681038132552</v>
      </c>
      <c r="D1588" s="17">
        <v>0.11849646205858599</v>
      </c>
      <c r="E1588" s="17">
        <v>9.2176520721025598E-2</v>
      </c>
      <c r="F1588" s="17"/>
      <c r="G1588" s="17">
        <v>5.0872656545195502E-2</v>
      </c>
      <c r="H1588" s="17">
        <v>0.119905718969463</v>
      </c>
      <c r="I1588" s="17">
        <v>0.11047014272646501</v>
      </c>
      <c r="J1588" s="17">
        <v>9.1851266529782594E-2</v>
      </c>
      <c r="K1588" s="17">
        <v>0.107400830513112</v>
      </c>
      <c r="L1588" s="17">
        <v>0.121053756544902</v>
      </c>
      <c r="M1588" s="17"/>
      <c r="N1588" s="17">
        <v>9.2801519533905294E-2</v>
      </c>
      <c r="O1588" s="17">
        <v>7.1579841673278702E-2</v>
      </c>
      <c r="P1588" s="17">
        <v>0.10062936679034</v>
      </c>
      <c r="Q1588" s="17">
        <v>0.14463430915291101</v>
      </c>
      <c r="R1588" s="17"/>
      <c r="S1588" s="17">
        <v>8.4371510264946895E-2</v>
      </c>
      <c r="T1588" s="17">
        <v>0.121863601189623</v>
      </c>
      <c r="U1588" s="17">
        <v>0.12807893228773301</v>
      </c>
      <c r="V1588" s="17">
        <v>0.11635538624736</v>
      </c>
      <c r="W1588" s="17">
        <v>8.1160142522755704E-2</v>
      </c>
      <c r="X1588" s="17">
        <v>0.103439638797997</v>
      </c>
      <c r="Y1588" s="17">
        <v>0.117469525451388</v>
      </c>
      <c r="Z1588" s="17">
        <v>8.8058290060352207E-2</v>
      </c>
      <c r="AA1588" s="17">
        <v>9.2557744649689896E-2</v>
      </c>
      <c r="AB1588" s="17" t="s">
        <v>74</v>
      </c>
      <c r="AC1588" s="17" t="s">
        <v>74</v>
      </c>
      <c r="AD1588" s="17" t="s">
        <v>74</v>
      </c>
      <c r="AE1588" s="17"/>
      <c r="AF1588" s="17">
        <v>0.122311392315687</v>
      </c>
      <c r="AG1588" s="17">
        <v>8.9307076572645402E-2</v>
      </c>
      <c r="AH1588" s="17">
        <v>0.118760628771455</v>
      </c>
      <c r="AI1588" s="17"/>
      <c r="AJ1588" s="17">
        <v>9.2222365601427894E-2</v>
      </c>
      <c r="AK1588" s="17">
        <v>9.73218947406993E-2</v>
      </c>
      <c r="AL1588" s="17">
        <v>0.13896939950664</v>
      </c>
      <c r="AM1588" s="17">
        <v>0</v>
      </c>
      <c r="AN1588" s="17">
        <v>0.13557338937024699</v>
      </c>
      <c r="AO1588" s="17"/>
      <c r="AP1588" s="17">
        <v>6.61874203775632E-2</v>
      </c>
      <c r="AQ1588" s="17">
        <v>8.9394134330767303E-2</v>
      </c>
      <c r="AR1588" s="17">
        <v>7.2853523303267401E-2</v>
      </c>
      <c r="AS1588" s="17"/>
      <c r="AT1588" s="17">
        <v>9.3707161799362407E-2</v>
      </c>
      <c r="AU1588" s="17">
        <v>0.12578503621077899</v>
      </c>
      <c r="AV1588" s="17"/>
      <c r="AW1588" s="17">
        <v>0.114696390649646</v>
      </c>
      <c r="AX1588" s="17">
        <v>0.10150561185147999</v>
      </c>
    </row>
    <row r="1589" spans="2:50" x14ac:dyDescent="0.35">
      <c r="B1589" t="s">
        <v>599</v>
      </c>
      <c r="C1589" s="17">
        <v>2.71128493515163E-2</v>
      </c>
      <c r="D1589" s="17">
        <v>3.3453615032896601E-2</v>
      </c>
      <c r="E1589" s="17">
        <v>2.1293460706715301E-2</v>
      </c>
      <c r="F1589" s="17"/>
      <c r="G1589" s="17">
        <v>8.1856258269103702E-3</v>
      </c>
      <c r="H1589" s="17">
        <v>1.17764806960185E-2</v>
      </c>
      <c r="I1589" s="17">
        <v>1.4627146498515301E-2</v>
      </c>
      <c r="J1589" s="17">
        <v>3.0642638682117598E-2</v>
      </c>
      <c r="K1589" s="17">
        <v>2.93294164120711E-2</v>
      </c>
      <c r="L1589" s="17">
        <v>5.1457073236936303E-2</v>
      </c>
      <c r="M1589" s="17"/>
      <c r="N1589" s="17">
        <v>1.79403975128722E-2</v>
      </c>
      <c r="O1589" s="17">
        <v>2.92238276500702E-2</v>
      </c>
      <c r="P1589" s="17">
        <v>3.2157236732522999E-2</v>
      </c>
      <c r="Q1589" s="17">
        <v>3.0689428911841898E-2</v>
      </c>
      <c r="R1589" s="17"/>
      <c r="S1589" s="17">
        <v>1.42539834766325E-2</v>
      </c>
      <c r="T1589" s="17">
        <v>9.8591993820792406E-3</v>
      </c>
      <c r="U1589" s="17">
        <v>3.4815900202257201E-2</v>
      </c>
      <c r="V1589" s="17">
        <v>3.5127482123920799E-2</v>
      </c>
      <c r="W1589" s="17">
        <v>5.1005480351872502E-2</v>
      </c>
      <c r="X1589" s="17">
        <v>0</v>
      </c>
      <c r="Y1589" s="17">
        <v>4.7258454260775698E-2</v>
      </c>
      <c r="Z1589" s="17">
        <v>4.2086068505783898E-2</v>
      </c>
      <c r="AA1589" s="17">
        <v>3.6595177757461003E-2</v>
      </c>
      <c r="AB1589" s="17" t="s">
        <v>74</v>
      </c>
      <c r="AC1589" s="17" t="s">
        <v>74</v>
      </c>
      <c r="AD1589" s="17" t="s">
        <v>74</v>
      </c>
      <c r="AE1589" s="17"/>
      <c r="AF1589" s="17">
        <v>3.9333983852533498E-2</v>
      </c>
      <c r="AG1589" s="17">
        <v>1.54384616980259E-2</v>
      </c>
      <c r="AH1589" s="17">
        <v>3.4869214334456597E-2</v>
      </c>
      <c r="AI1589" s="17"/>
      <c r="AJ1589" s="17">
        <v>3.5912707787602E-2</v>
      </c>
      <c r="AK1589" s="17">
        <v>9.13108303620201E-3</v>
      </c>
      <c r="AL1589" s="17">
        <v>3.81897279860978E-2</v>
      </c>
      <c r="AM1589" s="17">
        <v>0</v>
      </c>
      <c r="AN1589" s="17">
        <v>3.5476820172442497E-2</v>
      </c>
      <c r="AO1589" s="17"/>
      <c r="AP1589" s="17">
        <v>2.5042743967283201E-2</v>
      </c>
      <c r="AQ1589" s="17">
        <v>1.5052400854342901E-2</v>
      </c>
      <c r="AR1589" s="17">
        <v>5.1649163777560403E-2</v>
      </c>
      <c r="AS1589" s="17"/>
      <c r="AT1589" s="17">
        <v>3.23090790102602E-2</v>
      </c>
      <c r="AU1589" s="17">
        <v>1.6368285739311001E-2</v>
      </c>
      <c r="AV1589" s="17"/>
      <c r="AW1589" s="17">
        <v>1.24593864521708E-2</v>
      </c>
      <c r="AX1589" s="17">
        <v>3.1758815743600899E-2</v>
      </c>
    </row>
    <row r="1590" spans="2:50" x14ac:dyDescent="0.35">
      <c r="B1590" t="s">
        <v>71</v>
      </c>
      <c r="C1590" s="17">
        <v>6.4695622097437301E-3</v>
      </c>
      <c r="D1590" s="17">
        <v>1.1301120196675601E-2</v>
      </c>
      <c r="E1590" s="17">
        <v>1.9808617900416501E-3</v>
      </c>
      <c r="F1590" s="17"/>
      <c r="G1590" s="17">
        <v>0</v>
      </c>
      <c r="H1590" s="17">
        <v>7.17972322987428E-3</v>
      </c>
      <c r="I1590" s="17">
        <v>0</v>
      </c>
      <c r="J1590" s="17">
        <v>9.7698072688089995E-3</v>
      </c>
      <c r="K1590" s="17">
        <v>1.1359930891477601E-2</v>
      </c>
      <c r="L1590" s="17">
        <v>7.68498646736637E-3</v>
      </c>
      <c r="M1590" s="17"/>
      <c r="N1590" s="17">
        <v>5.9824672151687101E-3</v>
      </c>
      <c r="O1590" s="17">
        <v>8.0006632898914198E-3</v>
      </c>
      <c r="P1590" s="17">
        <v>9.1929956408167701E-3</v>
      </c>
      <c r="Q1590" s="17">
        <v>3.09621006678093E-3</v>
      </c>
      <c r="R1590" s="17"/>
      <c r="S1590" s="17">
        <v>5.2358741425264001E-3</v>
      </c>
      <c r="T1590" s="17">
        <v>1.1346819282758699E-2</v>
      </c>
      <c r="U1590" s="17">
        <v>7.7089407959977999E-3</v>
      </c>
      <c r="V1590" s="17">
        <v>2.0344780950715499E-2</v>
      </c>
      <c r="W1590" s="17">
        <v>8.9668522432601299E-3</v>
      </c>
      <c r="X1590" s="17">
        <v>0</v>
      </c>
      <c r="Y1590" s="17">
        <v>0</v>
      </c>
      <c r="Z1590" s="17">
        <v>0</v>
      </c>
      <c r="AA1590" s="17">
        <v>0</v>
      </c>
      <c r="AB1590" s="17" t="s">
        <v>74</v>
      </c>
      <c r="AC1590" s="17" t="s">
        <v>74</v>
      </c>
      <c r="AD1590" s="17" t="s">
        <v>74</v>
      </c>
      <c r="AE1590" s="17"/>
      <c r="AF1590" s="17">
        <v>8.7371459600433608E-3</v>
      </c>
      <c r="AG1590" s="17">
        <v>7.4266820448565998E-3</v>
      </c>
      <c r="AH1590" s="17">
        <v>0</v>
      </c>
      <c r="AI1590" s="17"/>
      <c r="AJ1590" s="17">
        <v>7.2156871845829602E-3</v>
      </c>
      <c r="AK1590" s="17">
        <v>5.9907838880408001E-3</v>
      </c>
      <c r="AL1590" s="17">
        <v>1.1830217832967701E-2</v>
      </c>
      <c r="AM1590" s="17">
        <v>0</v>
      </c>
      <c r="AN1590" s="17">
        <v>0</v>
      </c>
      <c r="AO1590" s="17"/>
      <c r="AP1590" s="17">
        <v>9.5921262854667903E-3</v>
      </c>
      <c r="AQ1590" s="17">
        <v>2.2269051324583298E-3</v>
      </c>
      <c r="AR1590" s="17">
        <v>2.54116486293475E-2</v>
      </c>
      <c r="AS1590" s="17"/>
      <c r="AT1590" s="17">
        <v>3.8726344817495398E-3</v>
      </c>
      <c r="AU1590" s="17">
        <v>1.1941016795849701E-2</v>
      </c>
      <c r="AV1590" s="17"/>
      <c r="AW1590" s="17">
        <v>3.4088630606454E-3</v>
      </c>
      <c r="AX1590" s="17">
        <v>7.4399748337541198E-3</v>
      </c>
    </row>
    <row r="1591" spans="2:50" x14ac:dyDescent="0.35">
      <c r="C1591" s="17"/>
      <c r="D1591" s="17"/>
      <c r="E1591" s="17"/>
      <c r="F1591" s="17"/>
      <c r="G1591" s="17"/>
      <c r="H1591" s="17"/>
      <c r="I1591" s="17"/>
      <c r="J1591" s="17"/>
      <c r="K1591" s="17"/>
      <c r="L1591" s="17"/>
      <c r="M1591" s="17"/>
      <c r="N1591" s="17"/>
      <c r="O1591" s="17"/>
      <c r="P1591" s="17"/>
      <c r="Q1591" s="17"/>
      <c r="R1591" s="17"/>
      <c r="S1591" s="17"/>
      <c r="T1591" s="17"/>
      <c r="U1591" s="17"/>
      <c r="V1591" s="17"/>
      <c r="W1591" s="17"/>
      <c r="X1591" s="17"/>
      <c r="Y1591" s="17"/>
      <c r="Z1591" s="17"/>
      <c r="AA1591" s="17"/>
      <c r="AB1591" s="17"/>
      <c r="AC1591" s="17"/>
      <c r="AD1591" s="17"/>
      <c r="AE1591" s="17"/>
      <c r="AF1591" s="17"/>
      <c r="AG1591" s="17"/>
      <c r="AH1591" s="17"/>
      <c r="AI1591" s="17"/>
      <c r="AJ1591" s="17"/>
      <c r="AK1591" s="17"/>
      <c r="AL1591" s="17"/>
      <c r="AM1591" s="17"/>
      <c r="AN1591" s="17"/>
      <c r="AO1591" s="17"/>
      <c r="AP1591" s="17"/>
      <c r="AQ1591" s="17"/>
      <c r="AR1591" s="17"/>
      <c r="AS1591" s="17"/>
      <c r="AT1591" s="17"/>
      <c r="AU1591" s="17"/>
      <c r="AV1591" s="17"/>
      <c r="AW1591" s="17"/>
      <c r="AX1591" s="17"/>
    </row>
    <row r="1592" spans="2:50" x14ac:dyDescent="0.35">
      <c r="B1592" s="6" t="s">
        <v>610</v>
      </c>
      <c r="C1592" s="17"/>
      <c r="D1592" s="17"/>
      <c r="E1592" s="17"/>
      <c r="F1592" s="17"/>
      <c r="G1592" s="17"/>
      <c r="H1592" s="17"/>
      <c r="I1592" s="17"/>
      <c r="J1592" s="17"/>
      <c r="K1592" s="17"/>
      <c r="L1592" s="17"/>
      <c r="M1592" s="17"/>
      <c r="N1592" s="17"/>
      <c r="O1592" s="17"/>
      <c r="P1592" s="17"/>
      <c r="Q1592" s="17"/>
      <c r="R1592" s="17"/>
      <c r="S1592" s="17"/>
      <c r="T1592" s="17"/>
      <c r="U1592" s="17"/>
      <c r="V1592" s="17"/>
      <c r="W1592" s="17"/>
      <c r="X1592" s="17"/>
      <c r="Y1592" s="17"/>
      <c r="Z1592" s="17"/>
      <c r="AA1592" s="17"/>
      <c r="AB1592" s="17"/>
      <c r="AC1592" s="17"/>
      <c r="AD1592" s="17"/>
      <c r="AE1592" s="17"/>
      <c r="AF1592" s="17"/>
      <c r="AG1592" s="17"/>
      <c r="AH1592" s="17"/>
      <c r="AI1592" s="17"/>
      <c r="AJ1592" s="17"/>
      <c r="AK1592" s="17"/>
      <c r="AL1592" s="17"/>
      <c r="AM1592" s="17"/>
      <c r="AN1592" s="17"/>
      <c r="AO1592" s="17"/>
      <c r="AP1592" s="17"/>
      <c r="AQ1592" s="17"/>
      <c r="AR1592" s="17"/>
      <c r="AS1592" s="17"/>
      <c r="AT1592" s="17"/>
      <c r="AU1592" s="17"/>
      <c r="AV1592" s="17"/>
      <c r="AW1592" s="17"/>
      <c r="AX1592" s="17"/>
    </row>
    <row r="1593" spans="2:50" x14ac:dyDescent="0.35">
      <c r="B1593" s="24" t="s">
        <v>76</v>
      </c>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17"/>
      <c r="AH1593" s="17"/>
      <c r="AI1593" s="17"/>
      <c r="AJ1593" s="17"/>
      <c r="AK1593" s="17"/>
      <c r="AL1593" s="17"/>
      <c r="AM1593" s="17"/>
      <c r="AN1593" s="17"/>
      <c r="AO1593" s="17"/>
      <c r="AP1593" s="17"/>
      <c r="AQ1593" s="17"/>
      <c r="AR1593" s="17"/>
      <c r="AS1593" s="17"/>
      <c r="AT1593" s="17"/>
      <c r="AU1593" s="17"/>
      <c r="AV1593" s="17"/>
      <c r="AW1593" s="17"/>
      <c r="AX1593" s="17"/>
    </row>
    <row r="1594" spans="2:50" x14ac:dyDescent="0.35">
      <c r="B1594" t="s">
        <v>601</v>
      </c>
      <c r="C1594" s="17">
        <v>0.31494079111495898</v>
      </c>
      <c r="D1594" s="17">
        <v>0.28303370094045199</v>
      </c>
      <c r="E1594" s="17">
        <v>0.34212012876212</v>
      </c>
      <c r="F1594" s="17"/>
      <c r="G1594" s="17">
        <v>0.29781466443599303</v>
      </c>
      <c r="H1594" s="17">
        <v>0.29770226388585203</v>
      </c>
      <c r="I1594" s="17">
        <v>0.32149586109182998</v>
      </c>
      <c r="J1594" s="17">
        <v>0.31145079089278199</v>
      </c>
      <c r="K1594" s="17">
        <v>0.30424661872484299</v>
      </c>
      <c r="L1594" s="17">
        <v>0.34035677322184599</v>
      </c>
      <c r="M1594" s="17"/>
      <c r="N1594" s="17">
        <v>0.38813255199071001</v>
      </c>
      <c r="O1594" s="17">
        <v>0.303021907343481</v>
      </c>
      <c r="P1594" s="17">
        <v>0.29339586892376501</v>
      </c>
      <c r="Q1594" s="17">
        <v>0.27121901192696901</v>
      </c>
      <c r="R1594" s="17"/>
      <c r="S1594" s="17">
        <v>0.35454540700943399</v>
      </c>
      <c r="T1594" s="17">
        <v>0.31682882683431601</v>
      </c>
      <c r="U1594" s="17">
        <v>0.29345404517732598</v>
      </c>
      <c r="V1594" s="17">
        <v>0.27499995126676702</v>
      </c>
      <c r="W1594" s="17">
        <v>0.41318514045021298</v>
      </c>
      <c r="X1594" s="17">
        <v>0.376081666663936</v>
      </c>
      <c r="Y1594" s="17">
        <v>0.23450692038061499</v>
      </c>
      <c r="Z1594" s="17">
        <v>0.33205428779635898</v>
      </c>
      <c r="AA1594" s="17">
        <v>0.25526203813256099</v>
      </c>
      <c r="AB1594" s="17" t="s">
        <v>74</v>
      </c>
      <c r="AC1594" s="17" t="s">
        <v>74</v>
      </c>
      <c r="AD1594" s="17" t="s">
        <v>74</v>
      </c>
      <c r="AE1594" s="17"/>
      <c r="AF1594" s="17">
        <v>0.251913856664152</v>
      </c>
      <c r="AG1594" s="17">
        <v>0.37971537805337302</v>
      </c>
      <c r="AH1594" s="17">
        <v>0.31616799836482201</v>
      </c>
      <c r="AI1594" s="17"/>
      <c r="AJ1594" s="17">
        <v>0.30100679945136499</v>
      </c>
      <c r="AK1594" s="17">
        <v>0.33967708024570398</v>
      </c>
      <c r="AL1594" s="17">
        <v>0.42670589773845202</v>
      </c>
      <c r="AM1594" s="17">
        <v>0.24181308094183801</v>
      </c>
      <c r="AN1594" s="17">
        <v>0.30659054246088402</v>
      </c>
      <c r="AO1594" s="17"/>
      <c r="AP1594" s="17">
        <v>0.31132181079709298</v>
      </c>
      <c r="AQ1594" s="17">
        <v>0.35904860537599897</v>
      </c>
      <c r="AR1594" s="17">
        <v>0.309185861717233</v>
      </c>
      <c r="AS1594" s="17"/>
      <c r="AT1594" s="17">
        <v>0.316524533384343</v>
      </c>
      <c r="AU1594" s="17">
        <v>0.31055586906436899</v>
      </c>
      <c r="AV1594" s="17"/>
      <c r="AW1594" s="17">
        <v>0.334366273524142</v>
      </c>
      <c r="AX1594" s="17">
        <v>0.30878182793724401</v>
      </c>
    </row>
    <row r="1595" spans="2:50" x14ac:dyDescent="0.35">
      <c r="B1595" t="s">
        <v>602</v>
      </c>
      <c r="C1595" s="17">
        <v>0.30853346858923197</v>
      </c>
      <c r="D1595" s="17">
        <v>0.282525052504708</v>
      </c>
      <c r="E1595" s="17">
        <v>0.33169174039081101</v>
      </c>
      <c r="F1595" s="17"/>
      <c r="G1595" s="17">
        <v>0.30513040647440798</v>
      </c>
      <c r="H1595" s="17">
        <v>0.36902714123492097</v>
      </c>
      <c r="I1595" s="17">
        <v>0.29932574800150002</v>
      </c>
      <c r="J1595" s="17">
        <v>0.313721596049993</v>
      </c>
      <c r="K1595" s="17">
        <v>0.297953584540191</v>
      </c>
      <c r="L1595" s="17">
        <v>0.27608412721812298</v>
      </c>
      <c r="M1595" s="17"/>
      <c r="N1595" s="17">
        <v>0.33396680968666298</v>
      </c>
      <c r="O1595" s="17">
        <v>0.34712567740594003</v>
      </c>
      <c r="P1595" s="17">
        <v>0.30936676288446502</v>
      </c>
      <c r="Q1595" s="17">
        <v>0.244154263938264</v>
      </c>
      <c r="R1595" s="17"/>
      <c r="S1595" s="17">
        <v>0.32580735135855599</v>
      </c>
      <c r="T1595" s="17">
        <v>0.32758031928834502</v>
      </c>
      <c r="U1595" s="17">
        <v>0.31219843832024902</v>
      </c>
      <c r="V1595" s="17">
        <v>0.22517519243481801</v>
      </c>
      <c r="W1595" s="17">
        <v>0.28250680911500697</v>
      </c>
      <c r="X1595" s="17">
        <v>0.35295935981353699</v>
      </c>
      <c r="Y1595" s="17">
        <v>0.247346204219973</v>
      </c>
      <c r="Z1595" s="17">
        <v>0.430812040461448</v>
      </c>
      <c r="AA1595" s="17">
        <v>0.31347410069891501</v>
      </c>
      <c r="AB1595" s="17" t="s">
        <v>74</v>
      </c>
      <c r="AC1595" s="17" t="s">
        <v>74</v>
      </c>
      <c r="AD1595" s="17" t="s">
        <v>74</v>
      </c>
      <c r="AE1595" s="17"/>
      <c r="AF1595" s="17">
        <v>0.24239887274716701</v>
      </c>
      <c r="AG1595" s="17">
        <v>0.396792988605081</v>
      </c>
      <c r="AH1595" s="17">
        <v>0.261658744009657</v>
      </c>
      <c r="AI1595" s="17"/>
      <c r="AJ1595" s="17">
        <v>0.29077939389789598</v>
      </c>
      <c r="AK1595" s="17">
        <v>0.35642030417585002</v>
      </c>
      <c r="AL1595" s="17">
        <v>0.379699107181038</v>
      </c>
      <c r="AM1595" s="17">
        <v>0.269831684051969</v>
      </c>
      <c r="AN1595" s="17">
        <v>0.24956797787333601</v>
      </c>
      <c r="AO1595" s="17"/>
      <c r="AP1595" s="17">
        <v>0.29109111197468002</v>
      </c>
      <c r="AQ1595" s="17">
        <v>0.37480062626134703</v>
      </c>
      <c r="AR1595" s="17">
        <v>0.37266713422352499</v>
      </c>
      <c r="AS1595" s="17"/>
      <c r="AT1595" s="17">
        <v>0.31906337912393401</v>
      </c>
      <c r="AU1595" s="17">
        <v>0.28804743889119599</v>
      </c>
      <c r="AV1595" s="17"/>
      <c r="AW1595" s="17">
        <v>0.33027925812751202</v>
      </c>
      <c r="AX1595" s="17">
        <v>0.30163883842173</v>
      </c>
    </row>
    <row r="1596" spans="2:50" x14ac:dyDescent="0.35">
      <c r="B1596" t="s">
        <v>603</v>
      </c>
      <c r="C1596" s="17">
        <v>0.27612452334111298</v>
      </c>
      <c r="D1596" s="17">
        <v>0.29636694478917303</v>
      </c>
      <c r="E1596" s="17">
        <v>0.25595219164795202</v>
      </c>
      <c r="F1596" s="17"/>
      <c r="G1596" s="17">
        <v>0.24630453532173699</v>
      </c>
      <c r="H1596" s="17">
        <v>0.27370226481061499</v>
      </c>
      <c r="I1596" s="17">
        <v>0.32238845265372901</v>
      </c>
      <c r="J1596" s="17">
        <v>0.28767171441543499</v>
      </c>
      <c r="K1596" s="17">
        <v>0.222846603550447</v>
      </c>
      <c r="L1596" s="17">
        <v>0.286889220597419</v>
      </c>
      <c r="M1596" s="17"/>
      <c r="N1596" s="17">
        <v>0.29364923768803602</v>
      </c>
      <c r="O1596" s="17">
        <v>0.28531673917199801</v>
      </c>
      <c r="P1596" s="17">
        <v>0.26507786932257199</v>
      </c>
      <c r="Q1596" s="17">
        <v>0.26073292885001798</v>
      </c>
      <c r="R1596" s="17"/>
      <c r="S1596" s="17">
        <v>0.28532932992663201</v>
      </c>
      <c r="T1596" s="17">
        <v>0.33877510893714002</v>
      </c>
      <c r="U1596" s="17">
        <v>0.32030723916456899</v>
      </c>
      <c r="V1596" s="17">
        <v>0.19483968636330401</v>
      </c>
      <c r="W1596" s="17">
        <v>0.36481563175283399</v>
      </c>
      <c r="X1596" s="17">
        <v>0.273074022318886</v>
      </c>
      <c r="Y1596" s="17">
        <v>0.220197416610842</v>
      </c>
      <c r="Z1596" s="17">
        <v>0.17614111352734299</v>
      </c>
      <c r="AA1596" s="17">
        <v>0.24397838451585899</v>
      </c>
      <c r="AB1596" s="17" t="s">
        <v>74</v>
      </c>
      <c r="AC1596" s="17" t="s">
        <v>74</v>
      </c>
      <c r="AD1596" s="17" t="s">
        <v>74</v>
      </c>
      <c r="AE1596" s="17"/>
      <c r="AF1596" s="17">
        <v>0.23591821774573399</v>
      </c>
      <c r="AG1596" s="17">
        <v>0.32024936506929602</v>
      </c>
      <c r="AH1596" s="17">
        <v>0.24183217696873399</v>
      </c>
      <c r="AI1596" s="17"/>
      <c r="AJ1596" s="17">
        <v>0.29162382729005898</v>
      </c>
      <c r="AK1596" s="17">
        <v>0.286144433089211</v>
      </c>
      <c r="AL1596" s="17">
        <v>0.28756541191183099</v>
      </c>
      <c r="AM1596" s="17">
        <v>6.46628984296269E-2</v>
      </c>
      <c r="AN1596" s="17">
        <v>0.24664481035678101</v>
      </c>
      <c r="AO1596" s="17"/>
      <c r="AP1596" s="17">
        <v>0.27998493384412398</v>
      </c>
      <c r="AQ1596" s="17">
        <v>0.290287793863576</v>
      </c>
      <c r="AR1596" s="17">
        <v>0.26113795592627798</v>
      </c>
      <c r="AS1596" s="17"/>
      <c r="AT1596" s="17">
        <v>0.28665178261024998</v>
      </c>
      <c r="AU1596" s="17">
        <v>0.25281260647051901</v>
      </c>
      <c r="AV1596" s="17"/>
      <c r="AW1596" s="17">
        <v>0.28237069058654202</v>
      </c>
      <c r="AX1596" s="17">
        <v>0.27414413936628501</v>
      </c>
    </row>
    <row r="1597" spans="2:50" x14ac:dyDescent="0.35">
      <c r="B1597" t="s">
        <v>604</v>
      </c>
      <c r="C1597" s="17">
        <v>0.20838468853595299</v>
      </c>
      <c r="D1597" s="17">
        <v>0.24160228583662399</v>
      </c>
      <c r="E1597" s="17">
        <v>0.17663901900943099</v>
      </c>
      <c r="F1597" s="17"/>
      <c r="G1597" s="17">
        <v>0.31773904956355098</v>
      </c>
      <c r="H1597" s="17">
        <v>0.31746055978271198</v>
      </c>
      <c r="I1597" s="17">
        <v>0.20736081530997599</v>
      </c>
      <c r="J1597" s="17">
        <v>0.24587960133554901</v>
      </c>
      <c r="K1597" s="17">
        <v>9.5067535920004304E-2</v>
      </c>
      <c r="L1597" s="17">
        <v>0.13130670592339899</v>
      </c>
      <c r="M1597" s="17"/>
      <c r="N1597" s="17">
        <v>0.21117778464725201</v>
      </c>
      <c r="O1597" s="17">
        <v>0.221070772173242</v>
      </c>
      <c r="P1597" s="17">
        <v>0.19943237008921599</v>
      </c>
      <c r="Q1597" s="17">
        <v>0.20257365507104</v>
      </c>
      <c r="R1597" s="17"/>
      <c r="S1597" s="17">
        <v>0.240768237870922</v>
      </c>
      <c r="T1597" s="17">
        <v>0.174222624557241</v>
      </c>
      <c r="U1597" s="17">
        <v>0.17918377479004899</v>
      </c>
      <c r="V1597" s="17">
        <v>0.18993779036160999</v>
      </c>
      <c r="W1597" s="17">
        <v>0.20385125929247</v>
      </c>
      <c r="X1597" s="17">
        <v>0.24627068283276299</v>
      </c>
      <c r="Y1597" s="17">
        <v>0.20080006439506401</v>
      </c>
      <c r="Z1597" s="17">
        <v>0.18193515269293001</v>
      </c>
      <c r="AA1597" s="17">
        <v>0.238690026230715</v>
      </c>
      <c r="AB1597" s="17" t="s">
        <v>74</v>
      </c>
      <c r="AC1597" s="17" t="s">
        <v>74</v>
      </c>
      <c r="AD1597" s="17" t="s">
        <v>74</v>
      </c>
      <c r="AE1597" s="17"/>
      <c r="AF1597" s="17">
        <v>0.18374597163600001</v>
      </c>
      <c r="AG1597" s="17">
        <v>0.19814856731365199</v>
      </c>
      <c r="AH1597" s="17">
        <v>0.266441346265615</v>
      </c>
      <c r="AI1597" s="17"/>
      <c r="AJ1597" s="17">
        <v>0.20428709046635099</v>
      </c>
      <c r="AK1597" s="17">
        <v>0.235318094041091</v>
      </c>
      <c r="AL1597" s="17">
        <v>0.16415605915985099</v>
      </c>
      <c r="AM1597" s="17">
        <v>0.29701624791639503</v>
      </c>
      <c r="AN1597" s="17">
        <v>0.21552315784510101</v>
      </c>
      <c r="AO1597" s="17"/>
      <c r="AP1597" s="17">
        <v>0.24534498523809301</v>
      </c>
      <c r="AQ1597" s="17">
        <v>0.245660263454025</v>
      </c>
      <c r="AR1597" s="17">
        <v>0.168021654699335</v>
      </c>
      <c r="AS1597" s="17"/>
      <c r="AT1597" s="17">
        <v>0.19049124773412399</v>
      </c>
      <c r="AU1597" s="17">
        <v>0.246915838960899</v>
      </c>
      <c r="AV1597" s="17"/>
      <c r="AW1597" s="17">
        <v>0.22257721456475099</v>
      </c>
      <c r="AX1597" s="17">
        <v>0.20388486488324301</v>
      </c>
    </row>
    <row r="1598" spans="2:50" x14ac:dyDescent="0.35">
      <c r="B1598" t="s">
        <v>605</v>
      </c>
      <c r="C1598" s="17">
        <v>0.19522594458671899</v>
      </c>
      <c r="D1598" s="17">
        <v>0.18478822809929399</v>
      </c>
      <c r="E1598" s="17">
        <v>0.20572533567912801</v>
      </c>
      <c r="F1598" s="17"/>
      <c r="G1598" s="17">
        <v>0.247491462064899</v>
      </c>
      <c r="H1598" s="17">
        <v>0.19213490529041199</v>
      </c>
      <c r="I1598" s="17">
        <v>0.225886962381633</v>
      </c>
      <c r="J1598" s="17">
        <v>0.19332465265566001</v>
      </c>
      <c r="K1598" s="17">
        <v>0.16754169889925899</v>
      </c>
      <c r="L1598" s="17">
        <v>0.172784243660319</v>
      </c>
      <c r="M1598" s="17"/>
      <c r="N1598" s="17">
        <v>0.187541323506764</v>
      </c>
      <c r="O1598" s="17">
        <v>0.21998766601452399</v>
      </c>
      <c r="P1598" s="17">
        <v>0.19632964965675601</v>
      </c>
      <c r="Q1598" s="17">
        <v>0.17920007963946599</v>
      </c>
      <c r="R1598" s="17"/>
      <c r="S1598" s="17">
        <v>0.218799482997386</v>
      </c>
      <c r="T1598" s="17">
        <v>0.14343610628044301</v>
      </c>
      <c r="U1598" s="17">
        <v>0.207348194049778</v>
      </c>
      <c r="V1598" s="17">
        <v>0.187429154947409</v>
      </c>
      <c r="W1598" s="17">
        <v>0.238335647198687</v>
      </c>
      <c r="X1598" s="17">
        <v>0.14658325030317401</v>
      </c>
      <c r="Y1598" s="17">
        <v>0.19585359747679301</v>
      </c>
      <c r="Z1598" s="17">
        <v>0.34700207171721997</v>
      </c>
      <c r="AA1598" s="17">
        <v>0.18214732784395901</v>
      </c>
      <c r="AB1598" s="17" t="s">
        <v>74</v>
      </c>
      <c r="AC1598" s="17" t="s">
        <v>74</v>
      </c>
      <c r="AD1598" s="17" t="s">
        <v>74</v>
      </c>
      <c r="AE1598" s="17"/>
      <c r="AF1598" s="17">
        <v>0.203480506752684</v>
      </c>
      <c r="AG1598" s="17">
        <v>0.17869560690608299</v>
      </c>
      <c r="AH1598" s="17">
        <v>0.197838118517673</v>
      </c>
      <c r="AI1598" s="17"/>
      <c r="AJ1598" s="17">
        <v>0.18808060584521999</v>
      </c>
      <c r="AK1598" s="17">
        <v>0.187364678823144</v>
      </c>
      <c r="AL1598" s="17">
        <v>0.13309513668902201</v>
      </c>
      <c r="AM1598" s="17">
        <v>0.28059173222008299</v>
      </c>
      <c r="AN1598" s="17">
        <v>0.20952175614365401</v>
      </c>
      <c r="AO1598" s="17"/>
      <c r="AP1598" s="17">
        <v>0.19528309097737601</v>
      </c>
      <c r="AQ1598" s="17">
        <v>0.18680748589433899</v>
      </c>
      <c r="AR1598" s="17">
        <v>0.23652801028338499</v>
      </c>
      <c r="AS1598" s="17"/>
      <c r="AT1598" s="17">
        <v>0.19559832009209499</v>
      </c>
      <c r="AU1598" s="17">
        <v>0.19277021181221901</v>
      </c>
      <c r="AV1598" s="17"/>
      <c r="AW1598" s="17">
        <v>0.208585852024325</v>
      </c>
      <c r="AX1598" s="17">
        <v>0.19099010754377299</v>
      </c>
    </row>
    <row r="1599" spans="2:50" x14ac:dyDescent="0.35">
      <c r="B1599" t="s">
        <v>606</v>
      </c>
      <c r="C1599" s="17">
        <v>0.19034950342593801</v>
      </c>
      <c r="D1599" s="17">
        <v>0.20716996670026899</v>
      </c>
      <c r="E1599" s="17">
        <v>0.173852430673792</v>
      </c>
      <c r="F1599" s="17"/>
      <c r="G1599" s="17">
        <v>0.28584781693634298</v>
      </c>
      <c r="H1599" s="17">
        <v>0.22104349553689001</v>
      </c>
      <c r="I1599" s="17">
        <v>0.16830021374321699</v>
      </c>
      <c r="J1599" s="17">
        <v>0.20646160958891899</v>
      </c>
      <c r="K1599" s="17">
        <v>0.145184038154405</v>
      </c>
      <c r="L1599" s="17">
        <v>0.159978780042494</v>
      </c>
      <c r="M1599" s="17"/>
      <c r="N1599" s="17">
        <v>0.210733034758186</v>
      </c>
      <c r="O1599" s="17">
        <v>0.18454491861092001</v>
      </c>
      <c r="P1599" s="17">
        <v>0.196125609223185</v>
      </c>
      <c r="Q1599" s="17">
        <v>0.171641522373426</v>
      </c>
      <c r="R1599" s="17"/>
      <c r="S1599" s="17">
        <v>0.187096794166946</v>
      </c>
      <c r="T1599" s="17">
        <v>0.19711151542307201</v>
      </c>
      <c r="U1599" s="17">
        <v>0.19700230221093601</v>
      </c>
      <c r="V1599" s="17">
        <v>0.157680192981347</v>
      </c>
      <c r="W1599" s="17">
        <v>0.206163499481019</v>
      </c>
      <c r="X1599" s="17">
        <v>0.216589300831774</v>
      </c>
      <c r="Y1599" s="17">
        <v>0.22099393744571699</v>
      </c>
      <c r="Z1599" s="17">
        <v>8.8200814766545899E-2</v>
      </c>
      <c r="AA1599" s="17">
        <v>0.19160921642163301</v>
      </c>
      <c r="AB1599" s="17" t="s">
        <v>74</v>
      </c>
      <c r="AC1599" s="17" t="s">
        <v>74</v>
      </c>
      <c r="AD1599" s="17" t="s">
        <v>74</v>
      </c>
      <c r="AE1599" s="17"/>
      <c r="AF1599" s="17">
        <v>0.187506541371907</v>
      </c>
      <c r="AG1599" s="17">
        <v>0.17913860446757901</v>
      </c>
      <c r="AH1599" s="17">
        <v>0.193981870423726</v>
      </c>
      <c r="AI1599" s="17"/>
      <c r="AJ1599" s="17">
        <v>0.185430281438349</v>
      </c>
      <c r="AK1599" s="17">
        <v>0.21540511389148201</v>
      </c>
      <c r="AL1599" s="17">
        <v>0.10208301123407</v>
      </c>
      <c r="AM1599" s="17">
        <v>0.27880697431462198</v>
      </c>
      <c r="AN1599" s="17">
        <v>0.177418907841873</v>
      </c>
      <c r="AO1599" s="17"/>
      <c r="AP1599" s="17">
        <v>0.197977865141506</v>
      </c>
      <c r="AQ1599" s="17">
        <v>0.20921690383979</v>
      </c>
      <c r="AR1599" s="17">
        <v>0.21103279946649101</v>
      </c>
      <c r="AS1599" s="17"/>
      <c r="AT1599" s="17">
        <v>0.18831364917834001</v>
      </c>
      <c r="AU1599" s="17">
        <v>0.19557936898964201</v>
      </c>
      <c r="AV1599" s="17"/>
      <c r="AW1599" s="17">
        <v>0.24689388615604499</v>
      </c>
      <c r="AX1599" s="17">
        <v>0.17242177510466999</v>
      </c>
    </row>
    <row r="1600" spans="2:50" x14ac:dyDescent="0.35">
      <c r="B1600" t="s">
        <v>607</v>
      </c>
      <c r="C1600" s="17">
        <v>0.16706215443220901</v>
      </c>
      <c r="D1600" s="17">
        <v>0.18462104367508</v>
      </c>
      <c r="E1600" s="17">
        <v>0.151299842424647</v>
      </c>
      <c r="F1600" s="17"/>
      <c r="G1600" s="17">
        <v>0.249338707562719</v>
      </c>
      <c r="H1600" s="17">
        <v>0.20605331709570701</v>
      </c>
      <c r="I1600" s="17">
        <v>0.18401549476967299</v>
      </c>
      <c r="J1600" s="17">
        <v>0.186418376101393</v>
      </c>
      <c r="K1600" s="17">
        <v>0.14219031956681399</v>
      </c>
      <c r="L1600" s="17">
        <v>9.3020640558191495E-2</v>
      </c>
      <c r="M1600" s="17"/>
      <c r="N1600" s="17">
        <v>0.196682570800745</v>
      </c>
      <c r="O1600" s="17">
        <v>0.17429059014832901</v>
      </c>
      <c r="P1600" s="17">
        <v>0.12600720560873799</v>
      </c>
      <c r="Q1600" s="17">
        <v>0.16571523219214301</v>
      </c>
      <c r="R1600" s="17"/>
      <c r="S1600" s="17">
        <v>0.20668857634364199</v>
      </c>
      <c r="T1600" s="17">
        <v>0.14851367385404901</v>
      </c>
      <c r="U1600" s="17">
        <v>0.107584318247521</v>
      </c>
      <c r="V1600" s="17">
        <v>0.17232541625678399</v>
      </c>
      <c r="W1600" s="17">
        <v>0.14191439643985401</v>
      </c>
      <c r="X1600" s="17">
        <v>0.21451871259760599</v>
      </c>
      <c r="Y1600" s="17">
        <v>0.15871958200497099</v>
      </c>
      <c r="Z1600" s="17">
        <v>0.18315113233958399</v>
      </c>
      <c r="AA1600" s="17">
        <v>0.163418643544327</v>
      </c>
      <c r="AB1600" s="17" t="s">
        <v>74</v>
      </c>
      <c r="AC1600" s="17" t="s">
        <v>74</v>
      </c>
      <c r="AD1600" s="17" t="s">
        <v>74</v>
      </c>
      <c r="AE1600" s="17"/>
      <c r="AF1600" s="17">
        <v>0.16415855082545</v>
      </c>
      <c r="AG1600" s="17">
        <v>0.15818965545342401</v>
      </c>
      <c r="AH1600" s="17">
        <v>0.17018444350636899</v>
      </c>
      <c r="AI1600" s="17"/>
      <c r="AJ1600" s="17">
        <v>0.18752757057418501</v>
      </c>
      <c r="AK1600" s="17">
        <v>0.16736104724800199</v>
      </c>
      <c r="AL1600" s="17">
        <v>0.124966480488663</v>
      </c>
      <c r="AM1600" s="17">
        <v>0.10139565938282601</v>
      </c>
      <c r="AN1600" s="17">
        <v>0.133193560252515</v>
      </c>
      <c r="AO1600" s="17"/>
      <c r="AP1600" s="17">
        <v>0.19871762000190199</v>
      </c>
      <c r="AQ1600" s="17">
        <v>0.15987262157245</v>
      </c>
      <c r="AR1600" s="17">
        <v>0.166869412823203</v>
      </c>
      <c r="AS1600" s="17"/>
      <c r="AT1600" s="17">
        <v>0.16663618783947701</v>
      </c>
      <c r="AU1600" s="17">
        <v>0.168802299994911</v>
      </c>
      <c r="AV1600" s="17"/>
      <c r="AW1600" s="17">
        <v>0.21367233721738299</v>
      </c>
      <c r="AX1600" s="17">
        <v>0.15228412249284401</v>
      </c>
    </row>
    <row r="1601" spans="2:50" x14ac:dyDescent="0.35">
      <c r="B1601" t="s">
        <v>70</v>
      </c>
      <c r="C1601" s="17">
        <v>0.12522691333378899</v>
      </c>
      <c r="D1601" s="17">
        <v>0.140685371115049</v>
      </c>
      <c r="E1601" s="17">
        <v>0.111266317243867</v>
      </c>
      <c r="F1601" s="17"/>
      <c r="G1601" s="17">
        <v>9.9717354766847802E-2</v>
      </c>
      <c r="H1601" s="17">
        <v>9.9940264192913505E-2</v>
      </c>
      <c r="I1601" s="17">
        <v>0.103524652230715</v>
      </c>
      <c r="J1601" s="17">
        <v>0.12217926850694801</v>
      </c>
      <c r="K1601" s="17">
        <v>0.13981433726881801</v>
      </c>
      <c r="L1601" s="17">
        <v>0.162494300839681</v>
      </c>
      <c r="M1601" s="17"/>
      <c r="N1601" s="17">
        <v>0.128785200876393</v>
      </c>
      <c r="O1601" s="17">
        <v>9.4642725337305306E-2</v>
      </c>
      <c r="P1601" s="17">
        <v>9.5964381414481797E-2</v>
      </c>
      <c r="Q1601" s="17">
        <v>0.16832563332269601</v>
      </c>
      <c r="R1601" s="17"/>
      <c r="S1601" s="17">
        <v>0.115776341748225</v>
      </c>
      <c r="T1601" s="17">
        <v>0.11792618671291</v>
      </c>
      <c r="U1601" s="17">
        <v>0.12827932481799101</v>
      </c>
      <c r="V1601" s="17">
        <v>0.18973074862940201</v>
      </c>
      <c r="W1601" s="17">
        <v>5.6501997496100999E-2</v>
      </c>
      <c r="X1601" s="17">
        <v>0.106578367726887</v>
      </c>
      <c r="Y1601" s="17">
        <v>0.13213780838254699</v>
      </c>
      <c r="Z1601" s="17">
        <v>7.1136180583720204E-2</v>
      </c>
      <c r="AA1601" s="17">
        <v>0.16442316728042</v>
      </c>
      <c r="AB1601" s="17" t="s">
        <v>74</v>
      </c>
      <c r="AC1601" s="17" t="s">
        <v>74</v>
      </c>
      <c r="AD1601" s="17" t="s">
        <v>74</v>
      </c>
      <c r="AE1601" s="17"/>
      <c r="AF1601" s="17">
        <v>0.15159261449317599</v>
      </c>
      <c r="AG1601" s="17">
        <v>9.8495069075324501E-2</v>
      </c>
      <c r="AH1601" s="17">
        <v>0.13759532952980599</v>
      </c>
      <c r="AI1601" s="17"/>
      <c r="AJ1601" s="17">
        <v>0.12199976242680299</v>
      </c>
      <c r="AK1601" s="17">
        <v>9.5290977013682499E-2</v>
      </c>
      <c r="AL1601" s="17">
        <v>0.119828568262381</v>
      </c>
      <c r="AM1601" s="17">
        <v>0.20652292039001099</v>
      </c>
      <c r="AN1601" s="17">
        <v>0.153817401650296</v>
      </c>
      <c r="AO1601" s="17"/>
      <c r="AP1601" s="17">
        <v>9.8018750965855897E-2</v>
      </c>
      <c r="AQ1601" s="17">
        <v>8.7497234342476596E-2</v>
      </c>
      <c r="AR1601" s="17">
        <v>9.2894845559275505E-2</v>
      </c>
      <c r="AS1601" s="17"/>
      <c r="AT1601" s="17">
        <v>0.11992097441494901</v>
      </c>
      <c r="AU1601" s="17">
        <v>0.13456513814533899</v>
      </c>
      <c r="AV1601" s="17"/>
      <c r="AW1601" s="17">
        <v>0.127743456121265</v>
      </c>
      <c r="AX1601" s="17">
        <v>0.124429028677092</v>
      </c>
    </row>
    <row r="1602" spans="2:50" x14ac:dyDescent="0.35">
      <c r="B1602" t="s">
        <v>608</v>
      </c>
      <c r="C1602" s="17">
        <v>0.118454811581632</v>
      </c>
      <c r="D1602" s="17">
        <v>0.11055623954869701</v>
      </c>
      <c r="E1602" s="17">
        <v>0.126287759688577</v>
      </c>
      <c r="F1602" s="17"/>
      <c r="G1602" s="17">
        <v>3.81507519767895E-2</v>
      </c>
      <c r="H1602" s="17">
        <v>6.6569598338509603E-2</v>
      </c>
      <c r="I1602" s="17">
        <v>0.102179456934288</v>
      </c>
      <c r="J1602" s="17">
        <v>0.10340150216949</v>
      </c>
      <c r="K1602" s="17">
        <v>0.173800421485303</v>
      </c>
      <c r="L1602" s="17">
        <v>0.17658954850814401</v>
      </c>
      <c r="M1602" s="17"/>
      <c r="N1602" s="17">
        <v>8.5402320244499397E-2</v>
      </c>
      <c r="O1602" s="17">
        <v>0.101911661786918</v>
      </c>
      <c r="P1602" s="17">
        <v>0.142009051188249</v>
      </c>
      <c r="Q1602" s="17">
        <v>0.151886814480306</v>
      </c>
      <c r="R1602" s="17"/>
      <c r="S1602" s="17">
        <v>0.108535211733342</v>
      </c>
      <c r="T1602" s="17">
        <v>0.12190477707398401</v>
      </c>
      <c r="U1602" s="17">
        <v>0.122746581462335</v>
      </c>
      <c r="V1602" s="17">
        <v>0.10579976628328901</v>
      </c>
      <c r="W1602" s="17">
        <v>0.11826172851785199</v>
      </c>
      <c r="X1602" s="17">
        <v>7.3162631847014895E-2</v>
      </c>
      <c r="Y1602" s="17">
        <v>0.16563582944556399</v>
      </c>
      <c r="Z1602" s="17">
        <v>0.15944580746891701</v>
      </c>
      <c r="AA1602" s="17">
        <v>0.11921254368610899</v>
      </c>
      <c r="AB1602" s="17" t="s">
        <v>74</v>
      </c>
      <c r="AC1602" s="17" t="s">
        <v>74</v>
      </c>
      <c r="AD1602" s="17" t="s">
        <v>74</v>
      </c>
      <c r="AE1602" s="17"/>
      <c r="AF1602" s="17">
        <v>0.16273654256023201</v>
      </c>
      <c r="AG1602" s="17">
        <v>8.9335450768727495E-2</v>
      </c>
      <c r="AH1602" s="17">
        <v>0.114584225117997</v>
      </c>
      <c r="AI1602" s="17"/>
      <c r="AJ1602" s="17">
        <v>0.13686490688776801</v>
      </c>
      <c r="AK1602" s="17">
        <v>8.0442975022194205E-2</v>
      </c>
      <c r="AL1602" s="17">
        <v>0.119313376799771</v>
      </c>
      <c r="AM1602" s="17">
        <v>0.21798543391061601</v>
      </c>
      <c r="AN1602" s="17">
        <v>0.149699407919373</v>
      </c>
      <c r="AO1602" s="17"/>
      <c r="AP1602" s="17">
        <v>0.134852370609856</v>
      </c>
      <c r="AQ1602" s="17">
        <v>8.2785067280453706E-2</v>
      </c>
      <c r="AR1602" s="17">
        <v>0.10418890432227899</v>
      </c>
      <c r="AS1602" s="17"/>
      <c r="AT1602" s="17">
        <v>0.12708392545001801</v>
      </c>
      <c r="AU1602" s="17">
        <v>0.10098461777841</v>
      </c>
      <c r="AV1602" s="17"/>
      <c r="AW1602" s="17">
        <v>6.0501121566798502E-2</v>
      </c>
      <c r="AX1602" s="17">
        <v>0.13682936904669599</v>
      </c>
    </row>
    <row r="1603" spans="2:50" x14ac:dyDescent="0.35">
      <c r="B1603" t="s">
        <v>609</v>
      </c>
      <c r="C1603" s="17">
        <v>9.8928808421117995E-2</v>
      </c>
      <c r="D1603" s="17">
        <v>9.4900850081829205E-2</v>
      </c>
      <c r="E1603" s="17">
        <v>0.103071043531839</v>
      </c>
      <c r="F1603" s="17"/>
      <c r="G1603" s="17">
        <v>0.13447346039223501</v>
      </c>
      <c r="H1603" s="17">
        <v>0.154947176355162</v>
      </c>
      <c r="I1603" s="17">
        <v>0.15082042356264</v>
      </c>
      <c r="J1603" s="17">
        <v>7.8342769272067306E-2</v>
      </c>
      <c r="K1603" s="17">
        <v>6.0206836674888402E-2</v>
      </c>
      <c r="L1603" s="17">
        <v>4.7113685205068E-2</v>
      </c>
      <c r="M1603" s="17"/>
      <c r="N1603" s="17">
        <v>8.6215174955284593E-2</v>
      </c>
      <c r="O1603" s="17">
        <v>7.6963571746645296E-2</v>
      </c>
      <c r="P1603" s="17">
        <v>0.110205250275855</v>
      </c>
      <c r="Q1603" s="17">
        <v>0.12663918229669199</v>
      </c>
      <c r="R1603" s="17"/>
      <c r="S1603" s="17">
        <v>0.108676379144346</v>
      </c>
      <c r="T1603" s="17">
        <v>9.9756431304283494E-2</v>
      </c>
      <c r="U1603" s="17">
        <v>8.2695187004722101E-2</v>
      </c>
      <c r="V1603" s="17">
        <v>8.6998803052187795E-2</v>
      </c>
      <c r="W1603" s="17">
        <v>0.113016590479794</v>
      </c>
      <c r="X1603" s="17">
        <v>0.12851660704446399</v>
      </c>
      <c r="Y1603" s="17">
        <v>6.5611728379504394E-2</v>
      </c>
      <c r="Z1603" s="17">
        <v>0.120652562759639</v>
      </c>
      <c r="AA1603" s="17">
        <v>9.2780706350572797E-2</v>
      </c>
      <c r="AB1603" s="17" t="s">
        <v>74</v>
      </c>
      <c r="AC1603" s="17" t="s">
        <v>74</v>
      </c>
      <c r="AD1603" s="17" t="s">
        <v>74</v>
      </c>
      <c r="AE1603" s="17"/>
      <c r="AF1603" s="17">
        <v>8.5331582383168195E-2</v>
      </c>
      <c r="AG1603" s="17">
        <v>9.7792909658841798E-2</v>
      </c>
      <c r="AH1603" s="17">
        <v>0.113179348385367</v>
      </c>
      <c r="AI1603" s="17"/>
      <c r="AJ1603" s="17">
        <v>6.3459503043089102E-2</v>
      </c>
      <c r="AK1603" s="17">
        <v>0.15007201518021701</v>
      </c>
      <c r="AL1603" s="17">
        <v>0.10303107917368599</v>
      </c>
      <c r="AM1603" s="17">
        <v>6.3846880705567099E-2</v>
      </c>
      <c r="AN1603" s="17">
        <v>0.102426661463135</v>
      </c>
      <c r="AO1603" s="17"/>
      <c r="AP1603" s="17">
        <v>9.0886829250976603E-2</v>
      </c>
      <c r="AQ1603" s="17">
        <v>0.132442924020512</v>
      </c>
      <c r="AR1603" s="17">
        <v>0.118070247622064</v>
      </c>
      <c r="AS1603" s="17"/>
      <c r="AT1603" s="17">
        <v>9.8999155674599298E-2</v>
      </c>
      <c r="AU1603" s="17">
        <v>9.9283680763731896E-2</v>
      </c>
      <c r="AV1603" s="17"/>
      <c r="AW1603" s="17">
        <v>0.12509839764238201</v>
      </c>
      <c r="AX1603" s="17">
        <v>9.0631586607284195E-2</v>
      </c>
    </row>
    <row r="1604" spans="2:50" x14ac:dyDescent="0.35">
      <c r="B1604" t="s">
        <v>71</v>
      </c>
      <c r="C1604" s="17">
        <v>5.2236515347451199E-3</v>
      </c>
      <c r="D1604" s="17">
        <v>9.3041531253748398E-3</v>
      </c>
      <c r="E1604" s="17">
        <v>1.4317896050252701E-3</v>
      </c>
      <c r="F1604" s="17"/>
      <c r="G1604" s="17">
        <v>0</v>
      </c>
      <c r="H1604" s="17">
        <v>0</v>
      </c>
      <c r="I1604" s="17">
        <v>0</v>
      </c>
      <c r="J1604" s="17">
        <v>4.3998944971232398E-3</v>
      </c>
      <c r="K1604" s="17">
        <v>1.36241523823784E-2</v>
      </c>
      <c r="L1604" s="17">
        <v>9.8802778962514097E-3</v>
      </c>
      <c r="M1604" s="17"/>
      <c r="N1604" s="17">
        <v>1.09509038957752E-2</v>
      </c>
      <c r="O1604" s="17">
        <v>2.9609054445203001E-3</v>
      </c>
      <c r="P1604" s="17">
        <v>3.36970377112849E-3</v>
      </c>
      <c r="Q1604" s="17">
        <v>3.09621006678093E-3</v>
      </c>
      <c r="R1604" s="17"/>
      <c r="S1604" s="17">
        <v>0</v>
      </c>
      <c r="T1604" s="17">
        <v>0</v>
      </c>
      <c r="U1604" s="17">
        <v>0</v>
      </c>
      <c r="V1604" s="17">
        <v>1.3667141767716599E-2</v>
      </c>
      <c r="W1604" s="17">
        <v>8.9668522432601299E-3</v>
      </c>
      <c r="X1604" s="17">
        <v>2.0704125534149201E-2</v>
      </c>
      <c r="Y1604" s="17">
        <v>0</v>
      </c>
      <c r="Z1604" s="17">
        <v>0</v>
      </c>
      <c r="AA1604" s="17">
        <v>5.9117024122007002E-3</v>
      </c>
      <c r="AB1604" s="17" t="s">
        <v>74</v>
      </c>
      <c r="AC1604" s="17" t="s">
        <v>74</v>
      </c>
      <c r="AD1604" s="17" t="s">
        <v>74</v>
      </c>
      <c r="AE1604" s="17"/>
      <c r="AF1604" s="17">
        <v>3.76297546700595E-3</v>
      </c>
      <c r="AG1604" s="17">
        <v>7.5600114465114304E-3</v>
      </c>
      <c r="AH1604" s="17">
        <v>6.2263522323822897E-3</v>
      </c>
      <c r="AI1604" s="17"/>
      <c r="AJ1604" s="17">
        <v>7.0095900411940304E-3</v>
      </c>
      <c r="AK1604" s="17">
        <v>5.7951417579644501E-3</v>
      </c>
      <c r="AL1604" s="17">
        <v>0</v>
      </c>
      <c r="AM1604" s="17">
        <v>0</v>
      </c>
      <c r="AN1604" s="17">
        <v>0</v>
      </c>
      <c r="AO1604" s="17"/>
      <c r="AP1604" s="17">
        <v>9.3121597733252601E-3</v>
      </c>
      <c r="AQ1604" s="17">
        <v>2.0855829562662102E-3</v>
      </c>
      <c r="AR1604" s="17">
        <v>0</v>
      </c>
      <c r="AS1604" s="17"/>
      <c r="AT1604" s="17">
        <v>6.6372396296549502E-3</v>
      </c>
      <c r="AU1604" s="17">
        <v>2.2897633986627302E-3</v>
      </c>
      <c r="AV1604" s="17"/>
      <c r="AW1604" s="17">
        <v>0</v>
      </c>
      <c r="AX1604" s="17">
        <v>6.8798409038444098E-3</v>
      </c>
    </row>
    <row r="1605" spans="2:50" x14ac:dyDescent="0.35">
      <c r="C1605" s="17"/>
      <c r="D1605" s="17"/>
      <c r="E1605" s="17"/>
      <c r="F1605" s="17"/>
      <c r="G1605" s="17"/>
      <c r="H1605" s="17"/>
      <c r="I1605" s="17"/>
      <c r="J1605" s="17"/>
      <c r="K1605" s="17"/>
      <c r="L1605" s="17"/>
      <c r="M1605" s="17"/>
      <c r="N1605" s="17"/>
      <c r="O1605" s="17"/>
      <c r="P1605" s="17"/>
      <c r="Q1605" s="17"/>
      <c r="R1605" s="17"/>
      <c r="S1605" s="17"/>
      <c r="T1605" s="17"/>
      <c r="U1605" s="17"/>
      <c r="V1605" s="17"/>
      <c r="W1605" s="17"/>
      <c r="X1605" s="17"/>
      <c r="Y1605" s="17"/>
      <c r="Z1605" s="17"/>
      <c r="AA1605" s="17"/>
      <c r="AB1605" s="17"/>
      <c r="AC1605" s="17"/>
      <c r="AD1605" s="17"/>
      <c r="AE1605" s="17"/>
      <c r="AF1605" s="17"/>
      <c r="AG1605" s="17"/>
      <c r="AH1605" s="17"/>
      <c r="AI1605" s="17"/>
      <c r="AJ1605" s="17"/>
      <c r="AK1605" s="17"/>
      <c r="AL1605" s="17"/>
      <c r="AM1605" s="17"/>
      <c r="AN1605" s="17"/>
      <c r="AO1605" s="17"/>
      <c r="AP1605" s="17"/>
      <c r="AQ1605" s="17"/>
      <c r="AR1605" s="17"/>
      <c r="AS1605" s="17"/>
      <c r="AT1605" s="17"/>
      <c r="AU1605" s="17"/>
      <c r="AV1605" s="17"/>
      <c r="AW1605" s="17"/>
      <c r="AX1605" s="17"/>
    </row>
    <row r="1606" spans="2:50" x14ac:dyDescent="0.35">
      <c r="B1606" s="6" t="s">
        <v>616</v>
      </c>
      <c r="C1606" s="17"/>
      <c r="D1606" s="17"/>
      <c r="E1606" s="17"/>
      <c r="F1606" s="17"/>
      <c r="G1606" s="17"/>
      <c r="H1606" s="17"/>
      <c r="I1606" s="17"/>
      <c r="J1606" s="17"/>
      <c r="K1606" s="17"/>
      <c r="L1606" s="17"/>
      <c r="M1606" s="17"/>
      <c r="N1606" s="17"/>
      <c r="O1606" s="17"/>
      <c r="P1606" s="17"/>
      <c r="Q1606" s="17"/>
      <c r="R1606" s="17"/>
      <c r="S1606" s="17"/>
      <c r="T1606" s="17"/>
      <c r="U1606" s="17"/>
      <c r="V1606" s="17"/>
      <c r="W1606" s="17"/>
      <c r="X1606" s="17"/>
      <c r="Y1606" s="17"/>
      <c r="Z1606" s="17"/>
      <c r="AA1606" s="17"/>
      <c r="AB1606" s="17"/>
      <c r="AC1606" s="17"/>
      <c r="AD1606" s="17"/>
      <c r="AE1606" s="17"/>
      <c r="AF1606" s="17"/>
      <c r="AG1606" s="17"/>
      <c r="AH1606" s="17"/>
      <c r="AI1606" s="17"/>
      <c r="AJ1606" s="17"/>
      <c r="AK1606" s="17"/>
      <c r="AL1606" s="17"/>
      <c r="AM1606" s="17"/>
      <c r="AN1606" s="17"/>
      <c r="AO1606" s="17"/>
      <c r="AP1606" s="17"/>
      <c r="AQ1606" s="17"/>
      <c r="AR1606" s="17"/>
      <c r="AS1606" s="17"/>
      <c r="AT1606" s="17"/>
      <c r="AU1606" s="17"/>
      <c r="AV1606" s="17"/>
      <c r="AW1606" s="17"/>
      <c r="AX1606" s="17"/>
    </row>
    <row r="1607" spans="2:50" x14ac:dyDescent="0.35">
      <c r="B1607" s="24" t="s">
        <v>76</v>
      </c>
      <c r="C1607" s="17"/>
      <c r="D1607" s="17"/>
      <c r="E1607" s="17"/>
      <c r="F1607" s="17"/>
      <c r="G1607" s="17"/>
      <c r="H1607" s="17"/>
      <c r="I1607" s="17"/>
      <c r="J1607" s="17"/>
      <c r="K1607" s="17"/>
      <c r="L1607" s="17"/>
      <c r="M1607" s="17"/>
      <c r="N1607" s="17"/>
      <c r="O1607" s="17"/>
      <c r="P1607" s="17"/>
      <c r="Q1607" s="17"/>
      <c r="R1607" s="17"/>
      <c r="S1607" s="17"/>
      <c r="T1607" s="17"/>
      <c r="U1607" s="17"/>
      <c r="V1607" s="17"/>
      <c r="W1607" s="17"/>
      <c r="X1607" s="17"/>
      <c r="Y1607" s="17"/>
      <c r="Z1607" s="17"/>
      <c r="AA1607" s="17"/>
      <c r="AB1607" s="17"/>
      <c r="AC1607" s="17"/>
      <c r="AD1607" s="17"/>
      <c r="AE1607" s="17"/>
      <c r="AF1607" s="17"/>
      <c r="AG1607" s="17"/>
      <c r="AH1607" s="17"/>
      <c r="AI1607" s="17"/>
      <c r="AJ1607" s="17"/>
      <c r="AK1607" s="17"/>
      <c r="AL1607" s="17"/>
      <c r="AM1607" s="17"/>
      <c r="AN1607" s="17"/>
      <c r="AO1607" s="17"/>
      <c r="AP1607" s="17"/>
      <c r="AQ1607" s="17"/>
      <c r="AR1607" s="17"/>
      <c r="AS1607" s="17"/>
      <c r="AT1607" s="17"/>
      <c r="AU1607" s="17"/>
      <c r="AV1607" s="17"/>
      <c r="AW1607" s="17"/>
      <c r="AX1607" s="17"/>
    </row>
    <row r="1608" spans="2:50" x14ac:dyDescent="0.35">
      <c r="B1608" t="s">
        <v>611</v>
      </c>
      <c r="C1608" s="17">
        <v>0.31804889767150901</v>
      </c>
      <c r="D1608" s="17">
        <v>0.344240940829802</v>
      </c>
      <c r="E1608" s="17">
        <v>0.29247938054272998</v>
      </c>
      <c r="F1608" s="17"/>
      <c r="G1608" s="17">
        <v>0.30726156364649698</v>
      </c>
      <c r="H1608" s="17">
        <v>0.34743976275133798</v>
      </c>
      <c r="I1608" s="17">
        <v>0.27876998715148199</v>
      </c>
      <c r="J1608" s="17">
        <v>0.29863452777773702</v>
      </c>
      <c r="K1608" s="17">
        <v>0.27767331992933098</v>
      </c>
      <c r="L1608" s="17">
        <v>0.370645405912087</v>
      </c>
      <c r="M1608" s="17"/>
      <c r="N1608" s="17">
        <v>0.37406444068407102</v>
      </c>
      <c r="O1608" s="17">
        <v>0.28821386120202502</v>
      </c>
      <c r="P1608" s="17">
        <v>0.30405285899483803</v>
      </c>
      <c r="Q1608" s="17">
        <v>0.30082772180997602</v>
      </c>
      <c r="R1608" s="17"/>
      <c r="S1608" s="17">
        <v>0.36492034108584198</v>
      </c>
      <c r="T1608" s="17">
        <v>0.27457781361644701</v>
      </c>
      <c r="U1608" s="17">
        <v>0.31458293269147902</v>
      </c>
      <c r="V1608" s="17">
        <v>0.218773035281873</v>
      </c>
      <c r="W1608" s="17">
        <v>0.39854551763625001</v>
      </c>
      <c r="X1608" s="17">
        <v>0.343023360171061</v>
      </c>
      <c r="Y1608" s="17">
        <v>0.34982022630378701</v>
      </c>
      <c r="Z1608" s="17">
        <v>0.15939370249935</v>
      </c>
      <c r="AA1608" s="17">
        <v>0.36449271275636203</v>
      </c>
      <c r="AB1608" s="17" t="s">
        <v>74</v>
      </c>
      <c r="AC1608" s="17" t="s">
        <v>74</v>
      </c>
      <c r="AD1608" s="17" t="s">
        <v>74</v>
      </c>
      <c r="AE1608" s="17"/>
      <c r="AF1608" s="17">
        <v>0.27992713579893402</v>
      </c>
      <c r="AG1608" s="17">
        <v>0.38167502884361099</v>
      </c>
      <c r="AH1608" s="17">
        <v>0.26349449110420398</v>
      </c>
      <c r="AI1608" s="17"/>
      <c r="AJ1608" s="17">
        <v>0.29776356666492998</v>
      </c>
      <c r="AK1608" s="17">
        <v>0.39743190087442598</v>
      </c>
      <c r="AL1608" s="17">
        <v>0.302894581972937</v>
      </c>
      <c r="AM1608" s="17">
        <v>0.189713195607186</v>
      </c>
      <c r="AN1608" s="17">
        <v>0.25268919796811101</v>
      </c>
      <c r="AO1608" s="17"/>
      <c r="AP1608" s="17">
        <v>0.27968104482121298</v>
      </c>
      <c r="AQ1608" s="17">
        <v>0.41047751529861498</v>
      </c>
      <c r="AR1608" s="17">
        <v>0.21292017702792401</v>
      </c>
      <c r="AS1608" s="17"/>
      <c r="AT1608" s="17">
        <v>0.33999076236501702</v>
      </c>
      <c r="AU1608" s="17">
        <v>0.27104477949842298</v>
      </c>
      <c r="AV1608" s="17"/>
      <c r="AW1608" s="17">
        <v>0.32561493479398101</v>
      </c>
      <c r="AX1608" s="17">
        <v>0.31565004120776902</v>
      </c>
    </row>
    <row r="1609" spans="2:50" x14ac:dyDescent="0.35">
      <c r="B1609" t="s">
        <v>612</v>
      </c>
      <c r="C1609" s="17">
        <v>0.47154944304065399</v>
      </c>
      <c r="D1609" s="17">
        <v>0.445663710461981</v>
      </c>
      <c r="E1609" s="17">
        <v>0.49602585591167903</v>
      </c>
      <c r="F1609" s="17"/>
      <c r="G1609" s="17">
        <v>0.479989928592509</v>
      </c>
      <c r="H1609" s="17">
        <v>0.46628613861740398</v>
      </c>
      <c r="I1609" s="17">
        <v>0.52110448973531598</v>
      </c>
      <c r="J1609" s="17">
        <v>0.50917430097843097</v>
      </c>
      <c r="K1609" s="17">
        <v>0.45899332505565299</v>
      </c>
      <c r="L1609" s="17">
        <v>0.41834829278600399</v>
      </c>
      <c r="M1609" s="17"/>
      <c r="N1609" s="17">
        <v>0.45608705854939502</v>
      </c>
      <c r="O1609" s="17">
        <v>0.494590022597718</v>
      </c>
      <c r="P1609" s="17">
        <v>0.47250262819578498</v>
      </c>
      <c r="Q1609" s="17">
        <v>0.46478304888474797</v>
      </c>
      <c r="R1609" s="17"/>
      <c r="S1609" s="17">
        <v>0.44672095799245998</v>
      </c>
      <c r="T1609" s="17">
        <v>0.52442895630695696</v>
      </c>
      <c r="U1609" s="17">
        <v>0.43645305956936598</v>
      </c>
      <c r="V1609" s="17">
        <v>0.53230792755454404</v>
      </c>
      <c r="W1609" s="17">
        <v>0.39535585393672701</v>
      </c>
      <c r="X1609" s="17">
        <v>0.40835799670850698</v>
      </c>
      <c r="Y1609" s="17">
        <v>0.46308367501547498</v>
      </c>
      <c r="Z1609" s="17">
        <v>0.62395803755258505</v>
      </c>
      <c r="AA1609" s="17">
        <v>0.46246954230269499</v>
      </c>
      <c r="AB1609" s="17" t="s">
        <v>74</v>
      </c>
      <c r="AC1609" s="17" t="s">
        <v>74</v>
      </c>
      <c r="AD1609" s="17" t="s">
        <v>74</v>
      </c>
      <c r="AE1609" s="17"/>
      <c r="AF1609" s="17">
        <v>0.48171405062669698</v>
      </c>
      <c r="AG1609" s="17">
        <v>0.44698008945551898</v>
      </c>
      <c r="AH1609" s="17">
        <v>0.51499100960841604</v>
      </c>
      <c r="AI1609" s="17"/>
      <c r="AJ1609" s="17">
        <v>0.47347433884079398</v>
      </c>
      <c r="AK1609" s="17">
        <v>0.42952649497901801</v>
      </c>
      <c r="AL1609" s="17">
        <v>0.47525373052965397</v>
      </c>
      <c r="AM1609" s="17">
        <v>0.67176802481040898</v>
      </c>
      <c r="AN1609" s="17">
        <v>0.53276443331664003</v>
      </c>
      <c r="AO1609" s="17"/>
      <c r="AP1609" s="17">
        <v>0.48652045119156601</v>
      </c>
      <c r="AQ1609" s="17">
        <v>0.44349106259559001</v>
      </c>
      <c r="AR1609" s="17">
        <v>0.57249717104032405</v>
      </c>
      <c r="AS1609" s="17"/>
      <c r="AT1609" s="17">
        <v>0.46682584501284602</v>
      </c>
      <c r="AU1609" s="17">
        <v>0.481426154585403</v>
      </c>
      <c r="AV1609" s="17"/>
      <c r="AW1609" s="17">
        <v>0.45877506104328297</v>
      </c>
      <c r="AX1609" s="17">
        <v>0.47559963580717601</v>
      </c>
    </row>
    <row r="1610" spans="2:50" x14ac:dyDescent="0.35">
      <c r="B1610" t="s">
        <v>613</v>
      </c>
      <c r="C1610" s="17">
        <v>8.37328796415302E-2</v>
      </c>
      <c r="D1610" s="17">
        <v>8.4702882598994195E-2</v>
      </c>
      <c r="E1610" s="17">
        <v>8.3147870752718595E-2</v>
      </c>
      <c r="F1610" s="17"/>
      <c r="G1610" s="17">
        <v>7.7559085935132902E-2</v>
      </c>
      <c r="H1610" s="17">
        <v>0.10466808912279101</v>
      </c>
      <c r="I1610" s="17">
        <v>7.3668731679970595E-2</v>
      </c>
      <c r="J1610" s="17">
        <v>4.71928396979246E-2</v>
      </c>
      <c r="K1610" s="17">
        <v>0.105861808005172</v>
      </c>
      <c r="L1610" s="17">
        <v>8.9492269136232205E-2</v>
      </c>
      <c r="M1610" s="17"/>
      <c r="N1610" s="17">
        <v>5.0936266137119698E-2</v>
      </c>
      <c r="O1610" s="17">
        <v>0.124061778508196</v>
      </c>
      <c r="P1610" s="17">
        <v>6.0065629897944499E-2</v>
      </c>
      <c r="Q1610" s="17">
        <v>9.8985659354833305E-2</v>
      </c>
      <c r="R1610" s="17"/>
      <c r="S1610" s="17">
        <v>6.6684351229555197E-2</v>
      </c>
      <c r="T1610" s="17">
        <v>9.2204861204417302E-2</v>
      </c>
      <c r="U1610" s="17">
        <v>9.8223590618607803E-2</v>
      </c>
      <c r="V1610" s="17">
        <v>0.10650391951581401</v>
      </c>
      <c r="W1610" s="17">
        <v>0.13523785930697499</v>
      </c>
      <c r="X1610" s="17">
        <v>0.10298736531788499</v>
      </c>
      <c r="Y1610" s="17">
        <v>6.3445067437541303E-2</v>
      </c>
      <c r="Z1610" s="17">
        <v>7.5708396077782306E-2</v>
      </c>
      <c r="AA1610" s="17">
        <v>3.1562055103623303E-2</v>
      </c>
      <c r="AB1610" s="17" t="s">
        <v>74</v>
      </c>
      <c r="AC1610" s="17" t="s">
        <v>74</v>
      </c>
      <c r="AD1610" s="17" t="s">
        <v>74</v>
      </c>
      <c r="AE1610" s="17"/>
      <c r="AF1610" s="17">
        <v>8.3898561957307896E-2</v>
      </c>
      <c r="AG1610" s="17">
        <v>8.6322324560109201E-2</v>
      </c>
      <c r="AH1610" s="17">
        <v>6.4205778129869398E-2</v>
      </c>
      <c r="AI1610" s="17"/>
      <c r="AJ1610" s="17">
        <v>0.103485891869101</v>
      </c>
      <c r="AK1610" s="17">
        <v>7.1636055967485998E-2</v>
      </c>
      <c r="AL1610" s="17">
        <v>6.4792397588273695E-2</v>
      </c>
      <c r="AM1610" s="17">
        <v>0</v>
      </c>
      <c r="AN1610" s="17">
        <v>6.78184940838642E-2</v>
      </c>
      <c r="AO1610" s="17"/>
      <c r="AP1610" s="17">
        <v>0.12764700391788</v>
      </c>
      <c r="AQ1610" s="17">
        <v>5.6463561685104101E-2</v>
      </c>
      <c r="AR1610" s="17">
        <v>6.6822530536321201E-2</v>
      </c>
      <c r="AS1610" s="17"/>
      <c r="AT1610" s="17">
        <v>8.2477430848025293E-2</v>
      </c>
      <c r="AU1610" s="17">
        <v>8.6787158983812299E-2</v>
      </c>
      <c r="AV1610" s="17"/>
      <c r="AW1610" s="17">
        <v>6.6408805365224602E-2</v>
      </c>
      <c r="AX1610" s="17">
        <v>8.9225579040611402E-2</v>
      </c>
    </row>
    <row r="1611" spans="2:50" x14ac:dyDescent="0.35">
      <c r="B1611" t="s">
        <v>614</v>
      </c>
      <c r="C1611" s="17">
        <v>3.1529555194438501E-2</v>
      </c>
      <c r="D1611" s="17">
        <v>3.5393422968416903E-2</v>
      </c>
      <c r="E1611" s="17">
        <v>2.8040958304134202E-2</v>
      </c>
      <c r="F1611" s="17"/>
      <c r="G1611" s="17">
        <v>1.0690760942473201E-2</v>
      </c>
      <c r="H1611" s="17">
        <v>7.5047906909797499E-3</v>
      </c>
      <c r="I1611" s="17">
        <v>7.20544480047835E-2</v>
      </c>
      <c r="J1611" s="17">
        <v>2.9215368356204099E-2</v>
      </c>
      <c r="K1611" s="17">
        <v>4.4110552745203299E-2</v>
      </c>
      <c r="L1611" s="17">
        <v>2.2947184618728699E-2</v>
      </c>
      <c r="M1611" s="17"/>
      <c r="N1611" s="17">
        <v>3.91110993758449E-2</v>
      </c>
      <c r="O1611" s="17">
        <v>1.0082349873182701E-2</v>
      </c>
      <c r="P1611" s="17">
        <v>4.9522920306063103E-2</v>
      </c>
      <c r="Q1611" s="17">
        <v>3.0185019843648499E-2</v>
      </c>
      <c r="R1611" s="17"/>
      <c r="S1611" s="17">
        <v>4.6146358827635799E-2</v>
      </c>
      <c r="T1611" s="17">
        <v>2.2397123860695901E-2</v>
      </c>
      <c r="U1611" s="17">
        <v>2.8982979530680901E-2</v>
      </c>
      <c r="V1611" s="17">
        <v>2.5014888190144399E-2</v>
      </c>
      <c r="W1611" s="17">
        <v>1.8179064972314501E-2</v>
      </c>
      <c r="X1611" s="17">
        <v>5.7296743088514901E-2</v>
      </c>
      <c r="Y1611" s="17">
        <v>1.15979005907624E-2</v>
      </c>
      <c r="Z1611" s="17">
        <v>3.48812087588024E-2</v>
      </c>
      <c r="AA1611" s="17">
        <v>3.4697803629177501E-2</v>
      </c>
      <c r="AB1611" s="17" t="s">
        <v>74</v>
      </c>
      <c r="AC1611" s="17" t="s">
        <v>74</v>
      </c>
      <c r="AD1611" s="17" t="s">
        <v>74</v>
      </c>
      <c r="AE1611" s="17"/>
      <c r="AF1611" s="17">
        <v>5.05987832055661E-2</v>
      </c>
      <c r="AG1611" s="17">
        <v>1.43234509264517E-2</v>
      </c>
      <c r="AH1611" s="17">
        <v>4.41130691334796E-2</v>
      </c>
      <c r="AI1611" s="17"/>
      <c r="AJ1611" s="17">
        <v>5.3280098476539299E-2</v>
      </c>
      <c r="AK1611" s="17">
        <v>1.0442867660599001E-2</v>
      </c>
      <c r="AL1611" s="17">
        <v>2.2421271463143901E-2</v>
      </c>
      <c r="AM1611" s="17">
        <v>0</v>
      </c>
      <c r="AN1611" s="17">
        <v>2.8053453629111502E-2</v>
      </c>
      <c r="AO1611" s="17"/>
      <c r="AP1611" s="17">
        <v>4.9683363330264997E-2</v>
      </c>
      <c r="AQ1611" s="17">
        <v>9.2589839104121798E-3</v>
      </c>
      <c r="AR1611" s="17">
        <v>3.7568157458755198E-2</v>
      </c>
      <c r="AS1611" s="17"/>
      <c r="AT1611" s="17">
        <v>3.5646573084684101E-2</v>
      </c>
      <c r="AU1611" s="17">
        <v>2.3067550292594E-2</v>
      </c>
      <c r="AV1611" s="17"/>
      <c r="AW1611" s="17">
        <v>5.3183679649070399E-2</v>
      </c>
      <c r="AX1611" s="17">
        <v>2.46639879795565E-2</v>
      </c>
    </row>
    <row r="1612" spans="2:50" x14ac:dyDescent="0.35">
      <c r="B1612" t="s">
        <v>70</v>
      </c>
      <c r="C1612" s="17">
        <v>9.5139224451868398E-2</v>
      </c>
      <c r="D1612" s="17">
        <v>8.9999043140805701E-2</v>
      </c>
      <c r="E1612" s="17">
        <v>0.10030593448873799</v>
      </c>
      <c r="F1612" s="17"/>
      <c r="G1612" s="17">
        <v>0.124498660883388</v>
      </c>
      <c r="H1612" s="17">
        <v>7.4101218817487199E-2</v>
      </c>
      <c r="I1612" s="17">
        <v>5.4402343428448303E-2</v>
      </c>
      <c r="J1612" s="17">
        <v>0.11578296318970401</v>
      </c>
      <c r="K1612" s="17">
        <v>0.113360994264641</v>
      </c>
      <c r="L1612" s="17">
        <v>9.8566847546947306E-2</v>
      </c>
      <c r="M1612" s="17"/>
      <c r="N1612" s="17">
        <v>7.9801135253569203E-2</v>
      </c>
      <c r="O1612" s="17">
        <v>8.3051987818878001E-2</v>
      </c>
      <c r="P1612" s="17">
        <v>0.11385596260537</v>
      </c>
      <c r="Q1612" s="17">
        <v>0.105218550106795</v>
      </c>
      <c r="R1612" s="17"/>
      <c r="S1612" s="17">
        <v>7.5527990864507497E-2</v>
      </c>
      <c r="T1612" s="17">
        <v>8.6391245011482098E-2</v>
      </c>
      <c r="U1612" s="17">
        <v>0.121757437589867</v>
      </c>
      <c r="V1612" s="17">
        <v>0.117400229457625</v>
      </c>
      <c r="W1612" s="17">
        <v>5.2681704147733599E-2</v>
      </c>
      <c r="X1612" s="17">
        <v>8.8334534714032298E-2</v>
      </c>
      <c r="Y1612" s="17">
        <v>0.112053130652435</v>
      </c>
      <c r="Z1612" s="17">
        <v>0.10605865511147899</v>
      </c>
      <c r="AA1612" s="17">
        <v>0.10677788620814201</v>
      </c>
      <c r="AB1612" s="17" t="s">
        <v>74</v>
      </c>
      <c r="AC1612" s="17" t="s">
        <v>74</v>
      </c>
      <c r="AD1612" s="17" t="s">
        <v>74</v>
      </c>
      <c r="AE1612" s="17"/>
      <c r="AF1612" s="17">
        <v>0.103861468411495</v>
      </c>
      <c r="AG1612" s="17">
        <v>7.0699106214308804E-2</v>
      </c>
      <c r="AH1612" s="17">
        <v>0.11319565202403099</v>
      </c>
      <c r="AI1612" s="17"/>
      <c r="AJ1612" s="17">
        <v>7.1996104148636303E-2</v>
      </c>
      <c r="AK1612" s="17">
        <v>9.0962680518470396E-2</v>
      </c>
      <c r="AL1612" s="17">
        <v>0.13463801844599099</v>
      </c>
      <c r="AM1612" s="17">
        <v>0.13851877958240399</v>
      </c>
      <c r="AN1612" s="17">
        <v>0.118674421002273</v>
      </c>
      <c r="AO1612" s="17"/>
      <c r="AP1612" s="17">
        <v>5.6468136739076399E-2</v>
      </c>
      <c r="AQ1612" s="17">
        <v>8.0308876510278807E-2</v>
      </c>
      <c r="AR1612" s="17">
        <v>0.110191963936676</v>
      </c>
      <c r="AS1612" s="17"/>
      <c r="AT1612" s="17">
        <v>7.5059388689427201E-2</v>
      </c>
      <c r="AU1612" s="17">
        <v>0.13767435663976799</v>
      </c>
      <c r="AV1612" s="17"/>
      <c r="AW1612" s="17">
        <v>9.6017519148440394E-2</v>
      </c>
      <c r="AX1612" s="17">
        <v>9.4860755964886995E-2</v>
      </c>
    </row>
    <row r="1613" spans="2:50" x14ac:dyDescent="0.35">
      <c r="B1613" t="s">
        <v>615</v>
      </c>
      <c r="C1613" s="17">
        <v>0.78959834071216295</v>
      </c>
      <c r="D1613" s="17">
        <v>0.789904651291783</v>
      </c>
      <c r="E1613" s="17">
        <v>0.78850523645440895</v>
      </c>
      <c r="F1613" s="17"/>
      <c r="G1613" s="17">
        <v>0.78725149223900603</v>
      </c>
      <c r="H1613" s="17">
        <v>0.81372590136874201</v>
      </c>
      <c r="I1613" s="17">
        <v>0.79987447688679802</v>
      </c>
      <c r="J1613" s="17">
        <v>0.807808828756168</v>
      </c>
      <c r="K1613" s="17">
        <v>0.73666664498498302</v>
      </c>
      <c r="L1613" s="17">
        <v>0.78899369869809199</v>
      </c>
      <c r="M1613" s="17"/>
      <c r="N1613" s="17">
        <v>0.83015149923346598</v>
      </c>
      <c r="O1613" s="17">
        <v>0.78280388379974297</v>
      </c>
      <c r="P1613" s="17">
        <v>0.77655548719062295</v>
      </c>
      <c r="Q1613" s="17">
        <v>0.76561077069472305</v>
      </c>
      <c r="R1613" s="17"/>
      <c r="S1613" s="17">
        <v>0.81164129907830196</v>
      </c>
      <c r="T1613" s="17">
        <v>0.79900676992340502</v>
      </c>
      <c r="U1613" s="17">
        <v>0.75103599226084505</v>
      </c>
      <c r="V1613" s="17">
        <v>0.75108096283641701</v>
      </c>
      <c r="W1613" s="17">
        <v>0.79390137157297702</v>
      </c>
      <c r="X1613" s="17">
        <v>0.75138135687956797</v>
      </c>
      <c r="Y1613" s="17">
        <v>0.81290390131926205</v>
      </c>
      <c r="Z1613" s="17">
        <v>0.78335174005193597</v>
      </c>
      <c r="AA1613" s="17">
        <v>0.82696225505905696</v>
      </c>
      <c r="AB1613" s="17" t="s">
        <v>74</v>
      </c>
      <c r="AC1613" s="17" t="s">
        <v>74</v>
      </c>
      <c r="AD1613" s="17" t="s">
        <v>74</v>
      </c>
      <c r="AE1613" s="17"/>
      <c r="AF1613" s="17">
        <v>0.76164118642563094</v>
      </c>
      <c r="AG1613" s="17">
        <v>0.82865511829912997</v>
      </c>
      <c r="AH1613" s="17">
        <v>0.77848550071262002</v>
      </c>
      <c r="AI1613" s="17"/>
      <c r="AJ1613" s="17">
        <v>0.77123790550572302</v>
      </c>
      <c r="AK1613" s="17">
        <v>0.82695839585344499</v>
      </c>
      <c r="AL1613" s="17">
        <v>0.77814831250259098</v>
      </c>
      <c r="AM1613" s="17">
        <v>0.86148122041759601</v>
      </c>
      <c r="AN1613" s="17">
        <v>0.78545363128475099</v>
      </c>
      <c r="AO1613" s="17"/>
      <c r="AP1613" s="17">
        <v>0.76620149601277898</v>
      </c>
      <c r="AQ1613" s="17">
        <v>0.85396857789420499</v>
      </c>
      <c r="AR1613" s="17">
        <v>0.78541734806824803</v>
      </c>
      <c r="AS1613" s="17"/>
      <c r="AT1613" s="17">
        <v>0.80681660737786298</v>
      </c>
      <c r="AU1613" s="17">
        <v>0.75247093408382604</v>
      </c>
      <c r="AV1613" s="17"/>
      <c r="AW1613" s="17">
        <v>0.78438999583726499</v>
      </c>
      <c r="AX1613" s="17">
        <v>0.79124967701494497</v>
      </c>
    </row>
    <row r="1614" spans="2:50" x14ac:dyDescent="0.35">
      <c r="B1614" t="s">
        <v>100</v>
      </c>
      <c r="C1614" s="17">
        <v>-0.694459116260295</v>
      </c>
      <c r="D1614" s="17">
        <v>-0.69990560815097702</v>
      </c>
      <c r="E1614" s="17">
        <v>-0.68819930196567103</v>
      </c>
      <c r="F1614" s="17"/>
      <c r="G1614" s="17">
        <v>-0.66275283135561802</v>
      </c>
      <c r="H1614" s="17">
        <v>-0.73962468255125502</v>
      </c>
      <c r="I1614" s="17">
        <v>-0.74547213345834895</v>
      </c>
      <c r="J1614" s="17">
        <v>-0.69202586556646395</v>
      </c>
      <c r="K1614" s="17">
        <v>-0.62330565072034305</v>
      </c>
      <c r="L1614" s="17">
        <v>-0.69042685115114399</v>
      </c>
      <c r="M1614" s="17"/>
      <c r="N1614" s="17">
        <v>-0.75035036397989696</v>
      </c>
      <c r="O1614" s="17">
        <v>-0.69975189598086496</v>
      </c>
      <c r="P1614" s="17">
        <v>-0.66269952458525305</v>
      </c>
      <c r="Q1614" s="17">
        <v>-0.66039222058792801</v>
      </c>
      <c r="R1614" s="17"/>
      <c r="S1614" s="17">
        <v>-0.73611330821379395</v>
      </c>
      <c r="T1614" s="17">
        <v>-0.71261552491192304</v>
      </c>
      <c r="U1614" s="17">
        <v>-0.62927855467097804</v>
      </c>
      <c r="V1614" s="17">
        <v>-0.63368073337879205</v>
      </c>
      <c r="W1614" s="17">
        <v>-0.74121966742524303</v>
      </c>
      <c r="X1614" s="17">
        <v>-0.66304682216553601</v>
      </c>
      <c r="Y1614" s="17">
        <v>-0.70085077066682699</v>
      </c>
      <c r="Z1614" s="17">
        <v>-0.67729308494045604</v>
      </c>
      <c r="AA1614" s="17">
        <v>-0.72018436885091497</v>
      </c>
      <c r="AB1614" s="17" t="s">
        <v>74</v>
      </c>
      <c r="AC1614" s="17" t="s">
        <v>74</v>
      </c>
      <c r="AD1614" s="17" t="s">
        <v>74</v>
      </c>
      <c r="AE1614" s="17"/>
      <c r="AF1614" s="17">
        <v>-0.65777971801413504</v>
      </c>
      <c r="AG1614" s="17">
        <v>-0.757956012084821</v>
      </c>
      <c r="AH1614" s="17">
        <v>-0.66528984868858898</v>
      </c>
      <c r="AI1614" s="17"/>
      <c r="AJ1614" s="17">
        <v>-0.69924180135708702</v>
      </c>
      <c r="AK1614" s="17">
        <v>-0.73599571533497399</v>
      </c>
      <c r="AL1614" s="17">
        <v>-0.64351029405659999</v>
      </c>
      <c r="AM1614" s="17">
        <v>-0.72296244083519101</v>
      </c>
      <c r="AN1614" s="17">
        <v>-0.666779210282478</v>
      </c>
      <c r="AO1614" s="17"/>
      <c r="AP1614" s="17">
        <v>-0.70973335927370296</v>
      </c>
      <c r="AQ1614" s="17">
        <v>-0.77365970138392604</v>
      </c>
      <c r="AR1614" s="17">
        <v>-0.67522538413157196</v>
      </c>
      <c r="AS1614" s="17"/>
      <c r="AT1614" s="17">
        <v>-0.73175721868843602</v>
      </c>
      <c r="AU1614" s="17">
        <v>-0.61479657744405802</v>
      </c>
      <c r="AV1614" s="17"/>
      <c r="AW1614" s="17">
        <v>-0.68837247668882395</v>
      </c>
      <c r="AX1614" s="17">
        <v>-0.69638892105005801</v>
      </c>
    </row>
    <row r="1615" spans="2:50" x14ac:dyDescent="0.35">
      <c r="C1615" s="17"/>
      <c r="D1615" s="17"/>
      <c r="E1615" s="17"/>
      <c r="F1615" s="17"/>
      <c r="G1615" s="17"/>
      <c r="H1615" s="17"/>
      <c r="I1615" s="17"/>
      <c r="J1615" s="17"/>
      <c r="K1615" s="17"/>
      <c r="L1615" s="17"/>
      <c r="M1615" s="17"/>
      <c r="N1615" s="17"/>
      <c r="O1615" s="17"/>
      <c r="P1615" s="17"/>
      <c r="Q1615" s="17"/>
      <c r="R1615" s="17"/>
      <c r="S1615" s="17"/>
      <c r="T1615" s="17"/>
      <c r="U1615" s="17"/>
      <c r="V1615" s="17"/>
      <c r="W1615" s="17"/>
      <c r="X1615" s="17"/>
      <c r="Y1615" s="17"/>
      <c r="Z1615" s="17"/>
      <c r="AA1615" s="17"/>
      <c r="AB1615" s="17"/>
      <c r="AC1615" s="17"/>
      <c r="AD1615" s="17"/>
      <c r="AE1615" s="17"/>
      <c r="AF1615" s="17"/>
      <c r="AG1615" s="17"/>
      <c r="AH1615" s="17"/>
      <c r="AI1615" s="17"/>
      <c r="AJ1615" s="17"/>
      <c r="AK1615" s="17"/>
      <c r="AL1615" s="17"/>
      <c r="AM1615" s="17"/>
      <c r="AN1615" s="17"/>
      <c r="AO1615" s="17"/>
      <c r="AP1615" s="17"/>
      <c r="AQ1615" s="17"/>
      <c r="AR1615" s="17"/>
      <c r="AS1615" s="17"/>
      <c r="AT1615" s="17"/>
      <c r="AU1615" s="17"/>
      <c r="AV1615" s="17"/>
      <c r="AW1615" s="17"/>
      <c r="AX1615" s="17"/>
    </row>
    <row r="1616" spans="2:50" x14ac:dyDescent="0.35">
      <c r="B1616" s="6" t="s">
        <v>625</v>
      </c>
      <c r="C1616" s="17"/>
      <c r="D1616" s="17"/>
      <c r="E1616" s="17"/>
      <c r="F1616" s="17"/>
      <c r="G1616" s="17"/>
      <c r="H1616" s="17"/>
      <c r="I1616" s="17"/>
      <c r="J1616" s="17"/>
      <c r="K1616" s="17"/>
      <c r="L1616" s="17"/>
      <c r="M1616" s="17"/>
      <c r="N1616" s="17"/>
      <c r="O1616" s="17"/>
      <c r="P1616" s="17"/>
      <c r="Q1616" s="17"/>
      <c r="R1616" s="17"/>
      <c r="S1616" s="17"/>
      <c r="T1616" s="17"/>
      <c r="U1616" s="17"/>
      <c r="V1616" s="17"/>
      <c r="W1616" s="17"/>
      <c r="X1616" s="17"/>
      <c r="Y1616" s="17"/>
      <c r="Z1616" s="17"/>
      <c r="AA1616" s="17"/>
      <c r="AB1616" s="17"/>
      <c r="AC1616" s="17"/>
      <c r="AD1616" s="17"/>
      <c r="AE1616" s="17"/>
      <c r="AF1616" s="17"/>
      <c r="AG1616" s="17"/>
      <c r="AH1616" s="17"/>
      <c r="AI1616" s="17"/>
      <c r="AJ1616" s="17"/>
      <c r="AK1616" s="17"/>
      <c r="AL1616" s="17"/>
      <c r="AM1616" s="17"/>
      <c r="AN1616" s="17"/>
      <c r="AO1616" s="17"/>
      <c r="AP1616" s="17"/>
      <c r="AQ1616" s="17"/>
      <c r="AR1616" s="17"/>
      <c r="AS1616" s="17"/>
      <c r="AT1616" s="17"/>
      <c r="AU1616" s="17"/>
      <c r="AV1616" s="17"/>
      <c r="AW1616" s="17"/>
      <c r="AX1616" s="17"/>
    </row>
    <row r="1617" spans="2:50" x14ac:dyDescent="0.35">
      <c r="B1617" s="24" t="s">
        <v>76</v>
      </c>
      <c r="C1617" s="17"/>
      <c r="D1617" s="17"/>
      <c r="E1617" s="17"/>
      <c r="F1617" s="17"/>
      <c r="G1617" s="17"/>
      <c r="H1617" s="17"/>
      <c r="I1617" s="17"/>
      <c r="J1617" s="17"/>
      <c r="K1617" s="17"/>
      <c r="L1617" s="17"/>
      <c r="M1617" s="17"/>
      <c r="N1617" s="17"/>
      <c r="O1617" s="17"/>
      <c r="P1617" s="17"/>
      <c r="Q1617" s="17"/>
      <c r="R1617" s="17"/>
      <c r="S1617" s="17"/>
      <c r="T1617" s="17"/>
      <c r="U1617" s="17"/>
      <c r="V1617" s="17"/>
      <c r="W1617" s="17"/>
      <c r="X1617" s="17"/>
      <c r="Y1617" s="17"/>
      <c r="Z1617" s="17"/>
      <c r="AA1617" s="17"/>
      <c r="AB1617" s="17"/>
      <c r="AC1617" s="17"/>
      <c r="AD1617" s="17"/>
      <c r="AE1617" s="17"/>
      <c r="AF1617" s="17"/>
      <c r="AG1617" s="17"/>
      <c r="AH1617" s="17"/>
      <c r="AI1617" s="17"/>
      <c r="AJ1617" s="17"/>
      <c r="AK1617" s="17"/>
      <c r="AL1617" s="17"/>
      <c r="AM1617" s="17"/>
      <c r="AN1617" s="17"/>
      <c r="AO1617" s="17"/>
      <c r="AP1617" s="17"/>
      <c r="AQ1617" s="17"/>
      <c r="AR1617" s="17"/>
      <c r="AS1617" s="17"/>
      <c r="AT1617" s="17"/>
      <c r="AU1617" s="17"/>
      <c r="AV1617" s="17"/>
      <c r="AW1617" s="17"/>
      <c r="AX1617" s="17"/>
    </row>
    <row r="1618" spans="2:50" x14ac:dyDescent="0.35">
      <c r="B1618" t="s">
        <v>619</v>
      </c>
      <c r="C1618" s="17">
        <v>8.7998489454958695E-2</v>
      </c>
      <c r="D1618" s="17">
        <v>7.7698281859482105E-2</v>
      </c>
      <c r="E1618" s="17">
        <v>9.7958172117092901E-2</v>
      </c>
      <c r="F1618" s="17"/>
      <c r="G1618" s="17">
        <v>0.105644307755993</v>
      </c>
      <c r="H1618" s="17">
        <v>0.137280294901898</v>
      </c>
      <c r="I1618" s="17">
        <v>7.8341128778943003E-2</v>
      </c>
      <c r="J1618" s="17">
        <v>7.0180075905428102E-2</v>
      </c>
      <c r="K1618" s="17">
        <v>8.9517946653982605E-2</v>
      </c>
      <c r="L1618" s="17">
        <v>6.2828743098740106E-2</v>
      </c>
      <c r="M1618" s="17"/>
      <c r="N1618" s="17">
        <v>5.8788081819017103E-2</v>
      </c>
      <c r="O1618" s="17">
        <v>0.103432561393984</v>
      </c>
      <c r="P1618" s="17">
        <v>8.9219994849897094E-2</v>
      </c>
      <c r="Q1618" s="17">
        <v>0.10340234052376</v>
      </c>
      <c r="R1618" s="17"/>
      <c r="S1618" s="17">
        <v>0.102342653516139</v>
      </c>
      <c r="T1618" s="17">
        <v>6.6847180934360595E-2</v>
      </c>
      <c r="U1618" s="17">
        <v>0.11519116412086899</v>
      </c>
      <c r="V1618" s="17">
        <v>4.8982302780043903E-2</v>
      </c>
      <c r="W1618" s="17">
        <v>8.2634223489452194E-2</v>
      </c>
      <c r="X1618" s="17">
        <v>9.8005823031580203E-2</v>
      </c>
      <c r="Y1618" s="17">
        <v>6.0968814710463101E-2</v>
      </c>
      <c r="Z1618" s="17">
        <v>6.7376051666962505E-2</v>
      </c>
      <c r="AA1618" s="17">
        <v>0.132463391648245</v>
      </c>
      <c r="AB1618" s="17" t="s">
        <v>74</v>
      </c>
      <c r="AC1618" s="17" t="s">
        <v>74</v>
      </c>
      <c r="AD1618" s="17" t="s">
        <v>74</v>
      </c>
      <c r="AE1618" s="17"/>
      <c r="AF1618" s="17">
        <v>9.3870488376239306E-2</v>
      </c>
      <c r="AG1618" s="17">
        <v>7.8566159519080303E-2</v>
      </c>
      <c r="AH1618" s="17">
        <v>8.3719324392648398E-2</v>
      </c>
      <c r="AI1618" s="17"/>
      <c r="AJ1618" s="17">
        <v>9.0597761414508801E-2</v>
      </c>
      <c r="AK1618" s="17">
        <v>8.5709858751311999E-2</v>
      </c>
      <c r="AL1618" s="17">
        <v>3.2977871882324303E-2</v>
      </c>
      <c r="AM1618" s="17">
        <v>0.14996561864778399</v>
      </c>
      <c r="AN1618" s="17">
        <v>8.5708240078965603E-2</v>
      </c>
      <c r="AO1618" s="17"/>
      <c r="AP1618" s="17">
        <v>8.9912514315335507E-2</v>
      </c>
      <c r="AQ1618" s="17">
        <v>9.0136527435762698E-2</v>
      </c>
      <c r="AR1618" s="17">
        <v>4.8845439211205703E-2</v>
      </c>
      <c r="AS1618" s="17"/>
      <c r="AT1618" s="17">
        <v>9.9086643023634902E-2</v>
      </c>
      <c r="AU1618" s="17">
        <v>6.2814420938307206E-2</v>
      </c>
      <c r="AV1618" s="17"/>
      <c r="AW1618" s="17">
        <v>9.3379878265769406E-2</v>
      </c>
      <c r="AX1618" s="17">
        <v>8.6292288556952201E-2</v>
      </c>
    </row>
    <row r="1619" spans="2:50" x14ac:dyDescent="0.35">
      <c r="B1619" t="s">
        <v>620</v>
      </c>
      <c r="C1619" s="17">
        <v>0.30198532849788601</v>
      </c>
      <c r="D1619" s="17">
        <v>0.28988794114107402</v>
      </c>
      <c r="E1619" s="17">
        <v>0.31060927922030201</v>
      </c>
      <c r="F1619" s="17"/>
      <c r="G1619" s="17">
        <v>0.38189121687895</v>
      </c>
      <c r="H1619" s="17">
        <v>0.34753726523709899</v>
      </c>
      <c r="I1619" s="17">
        <v>0.29833886574058299</v>
      </c>
      <c r="J1619" s="17">
        <v>0.23190186728346299</v>
      </c>
      <c r="K1619" s="17">
        <v>0.26879277696954901</v>
      </c>
      <c r="L1619" s="17">
        <v>0.30864242298920003</v>
      </c>
      <c r="M1619" s="17"/>
      <c r="N1619" s="17">
        <v>0.30419739411381902</v>
      </c>
      <c r="O1619" s="17">
        <v>0.27304549106916498</v>
      </c>
      <c r="P1619" s="17">
        <v>0.34288317735993601</v>
      </c>
      <c r="Q1619" s="17">
        <v>0.29299929081572401</v>
      </c>
      <c r="R1619" s="17"/>
      <c r="S1619" s="17">
        <v>0.307678054024494</v>
      </c>
      <c r="T1619" s="17">
        <v>0.376954336123762</v>
      </c>
      <c r="U1619" s="17">
        <v>0.237533388317519</v>
      </c>
      <c r="V1619" s="17">
        <v>0.297560442673107</v>
      </c>
      <c r="W1619" s="17">
        <v>0.34071472369209699</v>
      </c>
      <c r="X1619" s="17">
        <v>0.29756477694656103</v>
      </c>
      <c r="Y1619" s="17">
        <v>0.240827696874439</v>
      </c>
      <c r="Z1619" s="17">
        <v>0.248675691330242</v>
      </c>
      <c r="AA1619" s="17">
        <v>0.299700974937468</v>
      </c>
      <c r="AB1619" s="17" t="s">
        <v>74</v>
      </c>
      <c r="AC1619" s="17" t="s">
        <v>74</v>
      </c>
      <c r="AD1619" s="17" t="s">
        <v>74</v>
      </c>
      <c r="AE1619" s="17"/>
      <c r="AF1619" s="17">
        <v>0.32687237985921103</v>
      </c>
      <c r="AG1619" s="17">
        <v>0.26344710550244499</v>
      </c>
      <c r="AH1619" s="17">
        <v>0.32625861032407999</v>
      </c>
      <c r="AI1619" s="17"/>
      <c r="AJ1619" s="17">
        <v>0.299234063672424</v>
      </c>
      <c r="AK1619" s="17">
        <v>0.33002427311582</v>
      </c>
      <c r="AL1619" s="17">
        <v>0.25330835907626298</v>
      </c>
      <c r="AM1619" s="17">
        <v>0.20945459452821999</v>
      </c>
      <c r="AN1619" s="17">
        <v>0.28984709083689802</v>
      </c>
      <c r="AO1619" s="17"/>
      <c r="AP1619" s="17">
        <v>0.325027954401714</v>
      </c>
      <c r="AQ1619" s="17">
        <v>0.321962081684813</v>
      </c>
      <c r="AR1619" s="17">
        <v>0.361324868516752</v>
      </c>
      <c r="AS1619" s="17"/>
      <c r="AT1619" s="17">
        <v>0.29975898810418999</v>
      </c>
      <c r="AU1619" s="17">
        <v>0.30551390115635102</v>
      </c>
      <c r="AV1619" s="17"/>
      <c r="AW1619" s="17">
        <v>0.31754003371447198</v>
      </c>
      <c r="AX1619" s="17">
        <v>0.29705361794104101</v>
      </c>
    </row>
    <row r="1620" spans="2:50" x14ac:dyDescent="0.35">
      <c r="B1620" t="s">
        <v>621</v>
      </c>
      <c r="C1620" s="17">
        <v>0.36428998391265</v>
      </c>
      <c r="D1620" s="17">
        <v>0.37346106256245798</v>
      </c>
      <c r="E1620" s="17">
        <v>0.357119773178803</v>
      </c>
      <c r="F1620" s="17"/>
      <c r="G1620" s="17">
        <v>0.21329265873360101</v>
      </c>
      <c r="H1620" s="17">
        <v>0.35693124786922198</v>
      </c>
      <c r="I1620" s="17">
        <v>0.45425759826000001</v>
      </c>
      <c r="J1620" s="17">
        <v>0.43308805371307102</v>
      </c>
      <c r="K1620" s="17">
        <v>0.36694523259530099</v>
      </c>
      <c r="L1620" s="17">
        <v>0.32297148551205301</v>
      </c>
      <c r="M1620" s="17"/>
      <c r="N1620" s="17">
        <v>0.34422480476171602</v>
      </c>
      <c r="O1620" s="17">
        <v>0.39743011994498101</v>
      </c>
      <c r="P1620" s="17">
        <v>0.40037618897600602</v>
      </c>
      <c r="Q1620" s="17">
        <v>0.324234058032496</v>
      </c>
      <c r="R1620" s="17"/>
      <c r="S1620" s="17">
        <v>0.31675536078030597</v>
      </c>
      <c r="T1620" s="17">
        <v>0.25500112231021799</v>
      </c>
      <c r="U1620" s="17">
        <v>0.38795764765190899</v>
      </c>
      <c r="V1620" s="17">
        <v>0.41004780787598899</v>
      </c>
      <c r="W1620" s="17">
        <v>0.36155469191385498</v>
      </c>
      <c r="X1620" s="17">
        <v>0.454205886329685</v>
      </c>
      <c r="Y1620" s="17">
        <v>0.42023490913967199</v>
      </c>
      <c r="Z1620" s="17">
        <v>0.43815076032366401</v>
      </c>
      <c r="AA1620" s="17">
        <v>0.36025139585976601</v>
      </c>
      <c r="AB1620" s="17" t="s">
        <v>74</v>
      </c>
      <c r="AC1620" s="17" t="s">
        <v>74</v>
      </c>
      <c r="AD1620" s="17" t="s">
        <v>74</v>
      </c>
      <c r="AE1620" s="17"/>
      <c r="AF1620" s="17">
        <v>0.36684418069035302</v>
      </c>
      <c r="AG1620" s="17">
        <v>0.39071145930961898</v>
      </c>
      <c r="AH1620" s="17">
        <v>0.378254442256648</v>
      </c>
      <c r="AI1620" s="17"/>
      <c r="AJ1620" s="17">
        <v>0.39577163715596803</v>
      </c>
      <c r="AK1620" s="17">
        <v>0.34439284741216503</v>
      </c>
      <c r="AL1620" s="17">
        <v>0.35793501559731999</v>
      </c>
      <c r="AM1620" s="17">
        <v>0.136439188700688</v>
      </c>
      <c r="AN1620" s="17">
        <v>0.373448021272275</v>
      </c>
      <c r="AO1620" s="17"/>
      <c r="AP1620" s="17">
        <v>0.38725146019655099</v>
      </c>
      <c r="AQ1620" s="17">
        <v>0.36063237225644301</v>
      </c>
      <c r="AR1620" s="17">
        <v>0.29297216937702902</v>
      </c>
      <c r="AS1620" s="17"/>
      <c r="AT1620" s="17">
        <v>0.37646549919468503</v>
      </c>
      <c r="AU1620" s="17">
        <v>0.34064068784669899</v>
      </c>
      <c r="AV1620" s="17"/>
      <c r="AW1620" s="17">
        <v>0.38818286984710898</v>
      </c>
      <c r="AX1620" s="17">
        <v>0.35671460423455598</v>
      </c>
    </row>
    <row r="1621" spans="2:50" x14ac:dyDescent="0.35">
      <c r="B1621" t="s">
        <v>622</v>
      </c>
      <c r="C1621" s="17">
        <v>8.1415573173699005E-2</v>
      </c>
      <c r="D1621" s="17">
        <v>9.2322842335277003E-2</v>
      </c>
      <c r="E1621" s="17">
        <v>7.1538546328855701E-2</v>
      </c>
      <c r="F1621" s="17"/>
      <c r="G1621" s="17">
        <v>0.11084125785082601</v>
      </c>
      <c r="H1621" s="17">
        <v>6.3050855783497506E-2</v>
      </c>
      <c r="I1621" s="17">
        <v>6.7074101471778599E-2</v>
      </c>
      <c r="J1621" s="17">
        <v>8.3302479170280205E-2</v>
      </c>
      <c r="K1621" s="17">
        <v>7.4873373276078903E-2</v>
      </c>
      <c r="L1621" s="17">
        <v>9.47375073867225E-2</v>
      </c>
      <c r="M1621" s="17"/>
      <c r="N1621" s="17">
        <v>0.102311430616346</v>
      </c>
      <c r="O1621" s="17">
        <v>8.7730042495100594E-2</v>
      </c>
      <c r="P1621" s="17">
        <v>6.47616928284723E-2</v>
      </c>
      <c r="Q1621" s="17">
        <v>6.7978670062480998E-2</v>
      </c>
      <c r="R1621" s="17"/>
      <c r="S1621" s="17">
        <v>9.9059654918799603E-2</v>
      </c>
      <c r="T1621" s="17">
        <v>8.0025898848504903E-2</v>
      </c>
      <c r="U1621" s="17">
        <v>7.8131726054903705E-2</v>
      </c>
      <c r="V1621" s="17">
        <v>5.7395245214115799E-2</v>
      </c>
      <c r="W1621" s="17">
        <v>0.11585872407780901</v>
      </c>
      <c r="X1621" s="17">
        <v>5.4510519506614098E-2</v>
      </c>
      <c r="Y1621" s="17">
        <v>8.6979818033528902E-2</v>
      </c>
      <c r="Z1621" s="17">
        <v>9.3179135110999095E-2</v>
      </c>
      <c r="AA1621" s="17">
        <v>7.5090497782250798E-2</v>
      </c>
      <c r="AB1621" s="17" t="s">
        <v>74</v>
      </c>
      <c r="AC1621" s="17" t="s">
        <v>74</v>
      </c>
      <c r="AD1621" s="17" t="s">
        <v>74</v>
      </c>
      <c r="AE1621" s="17"/>
      <c r="AF1621" s="17">
        <v>7.82985048353666E-2</v>
      </c>
      <c r="AG1621" s="17">
        <v>8.3413648644154098E-2</v>
      </c>
      <c r="AH1621" s="17">
        <v>4.3328021004469301E-2</v>
      </c>
      <c r="AI1621" s="17"/>
      <c r="AJ1621" s="17">
        <v>8.7022031450623705E-2</v>
      </c>
      <c r="AK1621" s="17">
        <v>8.4419847139425699E-2</v>
      </c>
      <c r="AL1621" s="17">
        <v>0.11033306675559899</v>
      </c>
      <c r="AM1621" s="17">
        <v>0.22220943232896601</v>
      </c>
      <c r="AN1621" s="17">
        <v>6.6804088471720702E-2</v>
      </c>
      <c r="AO1621" s="17"/>
      <c r="AP1621" s="17">
        <v>9.0284396865859096E-2</v>
      </c>
      <c r="AQ1621" s="17">
        <v>8.6067077255173596E-2</v>
      </c>
      <c r="AR1621" s="17">
        <v>8.8788813399190605E-2</v>
      </c>
      <c r="AS1621" s="17"/>
      <c r="AT1621" s="17">
        <v>8.0240031960887803E-2</v>
      </c>
      <c r="AU1621" s="17">
        <v>8.4290742706491797E-2</v>
      </c>
      <c r="AV1621" s="17"/>
      <c r="AW1621" s="17">
        <v>9.4674093555700098E-2</v>
      </c>
      <c r="AX1621" s="17">
        <v>7.7211881491625903E-2</v>
      </c>
    </row>
    <row r="1622" spans="2:50" x14ac:dyDescent="0.35">
      <c r="B1622" t="s">
        <v>623</v>
      </c>
      <c r="C1622" s="17">
        <v>1.5562846491294501E-3</v>
      </c>
      <c r="D1622" s="17">
        <v>1.66652827100924E-3</v>
      </c>
      <c r="E1622" s="17">
        <v>1.4592668282985301E-3</v>
      </c>
      <c r="F1622" s="17"/>
      <c r="G1622" s="17">
        <v>0</v>
      </c>
      <c r="H1622" s="17">
        <v>4.4352630498183197E-3</v>
      </c>
      <c r="I1622" s="17">
        <v>0</v>
      </c>
      <c r="J1622" s="17">
        <v>4.7841332567885603E-3</v>
      </c>
      <c r="K1622" s="17">
        <v>0</v>
      </c>
      <c r="L1622" s="17">
        <v>0</v>
      </c>
      <c r="M1622" s="17"/>
      <c r="N1622" s="17">
        <v>0</v>
      </c>
      <c r="O1622" s="17">
        <v>0</v>
      </c>
      <c r="P1622" s="17">
        <v>0</v>
      </c>
      <c r="Q1622" s="17">
        <v>6.2251385965178003E-3</v>
      </c>
      <c r="R1622" s="17"/>
      <c r="S1622" s="17">
        <v>4.8042656860215298E-3</v>
      </c>
      <c r="T1622" s="17">
        <v>0</v>
      </c>
      <c r="U1622" s="17">
        <v>7.8611016188697008E-3</v>
      </c>
      <c r="V1622" s="17">
        <v>0</v>
      </c>
      <c r="W1622" s="17">
        <v>0</v>
      </c>
      <c r="X1622" s="17">
        <v>0</v>
      </c>
      <c r="Y1622" s="17">
        <v>0</v>
      </c>
      <c r="Z1622" s="17">
        <v>0</v>
      </c>
      <c r="AA1622" s="17">
        <v>0</v>
      </c>
      <c r="AB1622" s="17" t="s">
        <v>74</v>
      </c>
      <c r="AC1622" s="17" t="s">
        <v>74</v>
      </c>
      <c r="AD1622" s="17" t="s">
        <v>74</v>
      </c>
      <c r="AE1622" s="17"/>
      <c r="AF1622" s="17">
        <v>0</v>
      </c>
      <c r="AG1622" s="17">
        <v>0</v>
      </c>
      <c r="AH1622" s="17">
        <v>1.31159349409027E-2</v>
      </c>
      <c r="AI1622" s="17"/>
      <c r="AJ1622" s="17">
        <v>0</v>
      </c>
      <c r="AK1622" s="17">
        <v>0</v>
      </c>
      <c r="AL1622" s="17">
        <v>0</v>
      </c>
      <c r="AM1622" s="17">
        <v>0</v>
      </c>
      <c r="AN1622" s="17">
        <v>1.15621028191669E-2</v>
      </c>
      <c r="AO1622" s="17"/>
      <c r="AP1622" s="17">
        <v>3.43839389760636E-3</v>
      </c>
      <c r="AQ1622" s="17">
        <v>2.0433348133789401E-3</v>
      </c>
      <c r="AR1622" s="17">
        <v>0</v>
      </c>
      <c r="AS1622" s="17"/>
      <c r="AT1622" s="17">
        <v>1.18883979393205E-3</v>
      </c>
      <c r="AU1622" s="17">
        <v>2.3337058465804699E-3</v>
      </c>
      <c r="AV1622" s="17"/>
      <c r="AW1622" s="17">
        <v>0</v>
      </c>
      <c r="AX1622" s="17">
        <v>2.0497138287055299E-3</v>
      </c>
    </row>
    <row r="1623" spans="2:50" x14ac:dyDescent="0.35">
      <c r="B1623" t="s">
        <v>70</v>
      </c>
      <c r="C1623" s="17">
        <v>0.16275434031167699</v>
      </c>
      <c r="D1623" s="17">
        <v>0.16496334383069999</v>
      </c>
      <c r="E1623" s="17">
        <v>0.16131496232664799</v>
      </c>
      <c r="F1623" s="17"/>
      <c r="G1623" s="17">
        <v>0.18833055878062899</v>
      </c>
      <c r="H1623" s="17">
        <v>9.0765073158464604E-2</v>
      </c>
      <c r="I1623" s="17">
        <v>0.101988305748696</v>
      </c>
      <c r="J1623" s="17">
        <v>0.176743390670969</v>
      </c>
      <c r="K1623" s="17">
        <v>0.199870670505089</v>
      </c>
      <c r="L1623" s="17">
        <v>0.21081984101328399</v>
      </c>
      <c r="M1623" s="17"/>
      <c r="N1623" s="17">
        <v>0.19047828868910199</v>
      </c>
      <c r="O1623" s="17">
        <v>0.138361785096769</v>
      </c>
      <c r="P1623" s="17">
        <v>0.10275894598568799</v>
      </c>
      <c r="Q1623" s="17">
        <v>0.205160501969021</v>
      </c>
      <c r="R1623" s="17"/>
      <c r="S1623" s="17">
        <v>0.16936001107423901</v>
      </c>
      <c r="T1623" s="17">
        <v>0.221171461783154</v>
      </c>
      <c r="U1623" s="17">
        <v>0.17332497223592999</v>
      </c>
      <c r="V1623" s="17">
        <v>0.18601420145674499</v>
      </c>
      <c r="W1623" s="17">
        <v>9.9237636826786796E-2</v>
      </c>
      <c r="X1623" s="17">
        <v>9.5712994185560604E-2</v>
      </c>
      <c r="Y1623" s="17">
        <v>0.19098876124189701</v>
      </c>
      <c r="Z1623" s="17">
        <v>0.15261836156813299</v>
      </c>
      <c r="AA1623" s="17">
        <v>0.13249373977227</v>
      </c>
      <c r="AB1623" s="17" t="s">
        <v>74</v>
      </c>
      <c r="AC1623" s="17" t="s">
        <v>74</v>
      </c>
      <c r="AD1623" s="17" t="s">
        <v>74</v>
      </c>
      <c r="AE1623" s="17"/>
      <c r="AF1623" s="17">
        <v>0.13411444623883001</v>
      </c>
      <c r="AG1623" s="17">
        <v>0.18386162702470199</v>
      </c>
      <c r="AH1623" s="17">
        <v>0.155323667081252</v>
      </c>
      <c r="AI1623" s="17"/>
      <c r="AJ1623" s="17">
        <v>0.12737450630647501</v>
      </c>
      <c r="AK1623" s="17">
        <v>0.155453173581278</v>
      </c>
      <c r="AL1623" s="17">
        <v>0.24544568668849401</v>
      </c>
      <c r="AM1623" s="17">
        <v>0.28193116579434102</v>
      </c>
      <c r="AN1623" s="17">
        <v>0.172630456520974</v>
      </c>
      <c r="AO1623" s="17"/>
      <c r="AP1623" s="17">
        <v>0.104085280322934</v>
      </c>
      <c r="AQ1623" s="17">
        <v>0.13915860655442899</v>
      </c>
      <c r="AR1623" s="17">
        <v>0.20806870949582301</v>
      </c>
      <c r="AS1623" s="17"/>
      <c r="AT1623" s="17">
        <v>0.14325999792267</v>
      </c>
      <c r="AU1623" s="17">
        <v>0.204406541505571</v>
      </c>
      <c r="AV1623" s="17"/>
      <c r="AW1623" s="17">
        <v>0.10622312461694999</v>
      </c>
      <c r="AX1623" s="17">
        <v>0.180677893947119</v>
      </c>
    </row>
    <row r="1624" spans="2:50" x14ac:dyDescent="0.35">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17"/>
      <c r="AH1624" s="17"/>
      <c r="AI1624" s="17"/>
      <c r="AJ1624" s="17"/>
      <c r="AK1624" s="17"/>
      <c r="AL1624" s="17"/>
      <c r="AM1624" s="17"/>
      <c r="AN1624" s="17"/>
      <c r="AO1624" s="17"/>
      <c r="AP1624" s="17"/>
      <c r="AQ1624" s="17"/>
      <c r="AR1624" s="17"/>
      <c r="AS1624" s="17"/>
      <c r="AT1624" s="17"/>
      <c r="AU1624" s="17"/>
      <c r="AV1624" s="17"/>
      <c r="AW1624" s="17"/>
      <c r="AX1624" s="17"/>
    </row>
    <row r="1625" spans="2:50" x14ac:dyDescent="0.35">
      <c r="B1625" s="6" t="s">
        <v>626</v>
      </c>
      <c r="C1625" s="17"/>
      <c r="D1625" s="17"/>
      <c r="E1625" s="17"/>
      <c r="F1625" s="17"/>
      <c r="G1625" s="17"/>
      <c r="H1625" s="17"/>
      <c r="I1625" s="17"/>
      <c r="J1625" s="17"/>
      <c r="K1625" s="17"/>
      <c r="L1625" s="17"/>
      <c r="M1625" s="17"/>
      <c r="N1625" s="17"/>
      <c r="O1625" s="17"/>
      <c r="P1625" s="17"/>
      <c r="Q1625" s="17"/>
      <c r="R1625" s="17"/>
      <c r="S1625" s="17"/>
      <c r="T1625" s="17"/>
      <c r="U1625" s="17"/>
      <c r="V1625" s="17"/>
      <c r="W1625" s="17"/>
      <c r="X1625" s="17"/>
      <c r="Y1625" s="17"/>
      <c r="Z1625" s="17"/>
      <c r="AA1625" s="17"/>
      <c r="AB1625" s="17"/>
      <c r="AC1625" s="17"/>
      <c r="AD1625" s="17"/>
      <c r="AE1625" s="17"/>
      <c r="AF1625" s="17"/>
      <c r="AG1625" s="17"/>
      <c r="AH1625" s="17"/>
      <c r="AI1625" s="17"/>
      <c r="AJ1625" s="17"/>
      <c r="AK1625" s="17"/>
      <c r="AL1625" s="17"/>
      <c r="AM1625" s="17"/>
      <c r="AN1625" s="17"/>
      <c r="AO1625" s="17"/>
      <c r="AP1625" s="17"/>
      <c r="AQ1625" s="17"/>
      <c r="AR1625" s="17"/>
      <c r="AS1625" s="17"/>
      <c r="AT1625" s="17"/>
      <c r="AU1625" s="17"/>
      <c r="AV1625" s="17"/>
      <c r="AW1625" s="17"/>
      <c r="AX1625" s="17"/>
    </row>
    <row r="1626" spans="2:50" x14ac:dyDescent="0.35">
      <c r="B1626" s="24" t="s">
        <v>76</v>
      </c>
      <c r="C1626" s="17"/>
      <c r="D1626" s="17"/>
      <c r="E1626" s="17"/>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17"/>
      <c r="AE1626" s="17"/>
      <c r="AF1626" s="17"/>
      <c r="AG1626" s="17"/>
      <c r="AH1626" s="17"/>
      <c r="AI1626" s="17"/>
      <c r="AJ1626" s="17"/>
      <c r="AK1626" s="17"/>
      <c r="AL1626" s="17"/>
      <c r="AM1626" s="17"/>
      <c r="AN1626" s="17"/>
      <c r="AO1626" s="17"/>
      <c r="AP1626" s="17"/>
      <c r="AQ1626" s="17"/>
      <c r="AR1626" s="17"/>
      <c r="AS1626" s="17"/>
      <c r="AT1626" s="17"/>
      <c r="AU1626" s="17"/>
      <c r="AV1626" s="17"/>
      <c r="AW1626" s="17"/>
      <c r="AX1626" s="17"/>
    </row>
    <row r="1627" spans="2:50" x14ac:dyDescent="0.35">
      <c r="B1627" t="s">
        <v>619</v>
      </c>
      <c r="C1627" s="17">
        <v>5.51677036823894E-2</v>
      </c>
      <c r="D1627" s="17">
        <v>6.0599495223649699E-2</v>
      </c>
      <c r="E1627" s="17">
        <v>5.0305053812471898E-2</v>
      </c>
      <c r="F1627" s="17"/>
      <c r="G1627" s="17">
        <v>8.1943705565318894E-2</v>
      </c>
      <c r="H1627" s="17">
        <v>0.15071690174813099</v>
      </c>
      <c r="I1627" s="17">
        <v>5.1754670980161198E-2</v>
      </c>
      <c r="J1627" s="17">
        <v>2.4470427749078E-2</v>
      </c>
      <c r="K1627" s="17">
        <v>2.5597265052268999E-2</v>
      </c>
      <c r="L1627" s="17">
        <v>1.8405971725516598E-2</v>
      </c>
      <c r="M1627" s="17"/>
      <c r="N1627" s="17">
        <v>7.2421758509124995E-2</v>
      </c>
      <c r="O1627" s="17">
        <v>4.7843360717573599E-2</v>
      </c>
      <c r="P1627" s="17">
        <v>4.5010686617158999E-2</v>
      </c>
      <c r="Q1627" s="17">
        <v>5.3762975659510999E-2</v>
      </c>
      <c r="R1627" s="17"/>
      <c r="S1627" s="17">
        <v>9.4171684145581094E-2</v>
      </c>
      <c r="T1627" s="17">
        <v>2.8774203926438102E-2</v>
      </c>
      <c r="U1627" s="17">
        <v>2.25573871366695E-2</v>
      </c>
      <c r="V1627" s="17">
        <v>3.5892872773289702E-2</v>
      </c>
      <c r="W1627" s="17">
        <v>1.10780519545567E-2</v>
      </c>
      <c r="X1627" s="17">
        <v>0.13161327246973401</v>
      </c>
      <c r="Y1627" s="17">
        <v>2.6744695101364398E-2</v>
      </c>
      <c r="Z1627" s="17">
        <v>6.0286999593647903E-2</v>
      </c>
      <c r="AA1627" s="17">
        <v>7.0181521756870494E-2</v>
      </c>
      <c r="AB1627" s="17" t="s">
        <v>74</v>
      </c>
      <c r="AC1627" s="17" t="s">
        <v>74</v>
      </c>
      <c r="AD1627" s="17" t="s">
        <v>74</v>
      </c>
      <c r="AE1627" s="17"/>
      <c r="AF1627" s="17">
        <v>5.0218614604859699E-2</v>
      </c>
      <c r="AG1627" s="17">
        <v>6.6895793601081902E-2</v>
      </c>
      <c r="AH1627" s="17">
        <v>5.6967139219914302E-2</v>
      </c>
      <c r="AI1627" s="17"/>
      <c r="AJ1627" s="17">
        <v>5.1791743487155498E-2</v>
      </c>
      <c r="AK1627" s="17">
        <v>7.5169942932043293E-2</v>
      </c>
      <c r="AL1627" s="17">
        <v>4.7390713509497799E-2</v>
      </c>
      <c r="AM1627" s="17">
        <v>0</v>
      </c>
      <c r="AN1627" s="17">
        <v>5.7541115628590198E-2</v>
      </c>
      <c r="AO1627" s="17"/>
      <c r="AP1627" s="17">
        <v>7.3944667001673597E-2</v>
      </c>
      <c r="AQ1627" s="17">
        <v>6.8190618593153299E-2</v>
      </c>
      <c r="AR1627" s="17">
        <v>2.00723210262162E-2</v>
      </c>
      <c r="AS1627" s="17"/>
      <c r="AT1627" s="17">
        <v>5.5107451910152101E-2</v>
      </c>
      <c r="AU1627" s="17">
        <v>5.3164509470700297E-2</v>
      </c>
      <c r="AV1627" s="17"/>
      <c r="AW1627" s="17">
        <v>6.8512857955969494E-2</v>
      </c>
      <c r="AX1627" s="17">
        <v>5.0936544216662903E-2</v>
      </c>
    </row>
    <row r="1628" spans="2:50" x14ac:dyDescent="0.35">
      <c r="B1628" t="s">
        <v>620</v>
      </c>
      <c r="C1628" s="17">
        <v>0.17305915253756499</v>
      </c>
      <c r="D1628" s="17">
        <v>0.17681839674199901</v>
      </c>
      <c r="E1628" s="17">
        <v>0.167889679198891</v>
      </c>
      <c r="F1628" s="17"/>
      <c r="G1628" s="17">
        <v>0.240487845936705</v>
      </c>
      <c r="H1628" s="17">
        <v>0.20402788903976199</v>
      </c>
      <c r="I1628" s="17">
        <v>0.19742561658156901</v>
      </c>
      <c r="J1628" s="17">
        <v>0.13070351926778101</v>
      </c>
      <c r="K1628" s="17">
        <v>0.189985475221743</v>
      </c>
      <c r="L1628" s="17">
        <v>0.12207847022323</v>
      </c>
      <c r="M1628" s="17"/>
      <c r="N1628" s="17">
        <v>0.14633618457050199</v>
      </c>
      <c r="O1628" s="17">
        <v>0.19111995208258001</v>
      </c>
      <c r="P1628" s="17">
        <v>0.18317587528255999</v>
      </c>
      <c r="Q1628" s="17">
        <v>0.17627914209627199</v>
      </c>
      <c r="R1628" s="17"/>
      <c r="S1628" s="17">
        <v>0.18911107853075099</v>
      </c>
      <c r="T1628" s="17">
        <v>0.16754001049196901</v>
      </c>
      <c r="U1628" s="17">
        <v>0.18648074269156001</v>
      </c>
      <c r="V1628" s="17">
        <v>0.120213317754923</v>
      </c>
      <c r="W1628" s="17">
        <v>0.17170645168121501</v>
      </c>
      <c r="X1628" s="17">
        <v>0.19761294115679401</v>
      </c>
      <c r="Y1628" s="17">
        <v>0.176636314420067</v>
      </c>
      <c r="Z1628" s="17">
        <v>0.19354115121540599</v>
      </c>
      <c r="AA1628" s="17">
        <v>0.165529277685592</v>
      </c>
      <c r="AB1628" s="17" t="s">
        <v>74</v>
      </c>
      <c r="AC1628" s="17" t="s">
        <v>74</v>
      </c>
      <c r="AD1628" s="17" t="s">
        <v>74</v>
      </c>
      <c r="AE1628" s="17"/>
      <c r="AF1628" s="17">
        <v>0.197291802837677</v>
      </c>
      <c r="AG1628" s="17">
        <v>0.143633425590101</v>
      </c>
      <c r="AH1628" s="17">
        <v>0.18115716510319499</v>
      </c>
      <c r="AI1628" s="17"/>
      <c r="AJ1628" s="17">
        <v>0.17749812708138099</v>
      </c>
      <c r="AK1628" s="17">
        <v>0.18172655346938599</v>
      </c>
      <c r="AL1628" s="17">
        <v>0.12413328562735899</v>
      </c>
      <c r="AM1628" s="17">
        <v>0</v>
      </c>
      <c r="AN1628" s="17">
        <v>0.14786005938109401</v>
      </c>
      <c r="AO1628" s="17"/>
      <c r="AP1628" s="17">
        <v>0.220869837990679</v>
      </c>
      <c r="AQ1628" s="17">
        <v>0.16090631722943799</v>
      </c>
      <c r="AR1628" s="17">
        <v>0.20183922165457199</v>
      </c>
      <c r="AS1628" s="17"/>
      <c r="AT1628" s="17">
        <v>0.18271951741454501</v>
      </c>
      <c r="AU1628" s="17">
        <v>0.15370645312415601</v>
      </c>
      <c r="AV1628" s="17"/>
      <c r="AW1628" s="17">
        <v>0.217519508589199</v>
      </c>
      <c r="AX1628" s="17">
        <v>0.158962735778273</v>
      </c>
    </row>
    <row r="1629" spans="2:50" x14ac:dyDescent="0.35">
      <c r="B1629" t="s">
        <v>621</v>
      </c>
      <c r="C1629" s="17">
        <v>0.39297689226703297</v>
      </c>
      <c r="D1629" s="17">
        <v>0.37882968813937301</v>
      </c>
      <c r="E1629" s="17">
        <v>0.40770002581811099</v>
      </c>
      <c r="F1629" s="17"/>
      <c r="G1629" s="17">
        <v>0.28460263394396701</v>
      </c>
      <c r="H1629" s="17">
        <v>0.31711412186638899</v>
      </c>
      <c r="I1629" s="17">
        <v>0.429349042380469</v>
      </c>
      <c r="J1629" s="17">
        <v>0.38016572585871999</v>
      </c>
      <c r="K1629" s="17">
        <v>0.45479282839490298</v>
      </c>
      <c r="L1629" s="17">
        <v>0.43813054740431601</v>
      </c>
      <c r="M1629" s="17"/>
      <c r="N1629" s="17">
        <v>0.34717602465994502</v>
      </c>
      <c r="O1629" s="17">
        <v>0.41608472522918599</v>
      </c>
      <c r="P1629" s="17">
        <v>0.43928861028143101</v>
      </c>
      <c r="Q1629" s="17">
        <v>0.38236154192583399</v>
      </c>
      <c r="R1629" s="17"/>
      <c r="S1629" s="17">
        <v>0.31636180816499199</v>
      </c>
      <c r="T1629" s="17">
        <v>0.31010435748134102</v>
      </c>
      <c r="U1629" s="17">
        <v>0.46571334663742803</v>
      </c>
      <c r="V1629" s="17">
        <v>0.45061303569545502</v>
      </c>
      <c r="W1629" s="17">
        <v>0.47273566728861199</v>
      </c>
      <c r="X1629" s="17">
        <v>0.32758083233247798</v>
      </c>
      <c r="Y1629" s="17">
        <v>0.47400541633670601</v>
      </c>
      <c r="Z1629" s="17">
        <v>0.38241733768589697</v>
      </c>
      <c r="AA1629" s="17">
        <v>0.42569194284031198</v>
      </c>
      <c r="AB1629" s="17" t="s">
        <v>74</v>
      </c>
      <c r="AC1629" s="17" t="s">
        <v>74</v>
      </c>
      <c r="AD1629" s="17" t="s">
        <v>74</v>
      </c>
      <c r="AE1629" s="17"/>
      <c r="AF1629" s="17">
        <v>0.40814887274010703</v>
      </c>
      <c r="AG1629" s="17">
        <v>0.390225663613402</v>
      </c>
      <c r="AH1629" s="17">
        <v>0.39911424051858402</v>
      </c>
      <c r="AI1629" s="17"/>
      <c r="AJ1629" s="17">
        <v>0.44855445177814002</v>
      </c>
      <c r="AK1629" s="17">
        <v>0.35346420034090897</v>
      </c>
      <c r="AL1629" s="17">
        <v>0.34322883467090598</v>
      </c>
      <c r="AM1629" s="17">
        <v>0.305369963786431</v>
      </c>
      <c r="AN1629" s="17">
        <v>0.41247944236958101</v>
      </c>
      <c r="AO1629" s="17"/>
      <c r="AP1629" s="17">
        <v>0.42707878616671802</v>
      </c>
      <c r="AQ1629" s="17">
        <v>0.37940875190359902</v>
      </c>
      <c r="AR1629" s="17">
        <v>0.389642693364179</v>
      </c>
      <c r="AS1629" s="17"/>
      <c r="AT1629" s="17">
        <v>0.39670224757184402</v>
      </c>
      <c r="AU1629" s="17">
        <v>0.384503037991071</v>
      </c>
      <c r="AV1629" s="17"/>
      <c r="AW1629" s="17">
        <v>0.35682468754761199</v>
      </c>
      <c r="AX1629" s="17">
        <v>0.40443916089799897</v>
      </c>
    </row>
    <row r="1630" spans="2:50" x14ac:dyDescent="0.35">
      <c r="B1630" t="s">
        <v>622</v>
      </c>
      <c r="C1630" s="17">
        <v>0.12575024570740301</v>
      </c>
      <c r="D1630" s="17">
        <v>0.13344201827330501</v>
      </c>
      <c r="E1630" s="17">
        <v>0.11904708796217001</v>
      </c>
      <c r="F1630" s="17"/>
      <c r="G1630" s="17">
        <v>0.150469855564098</v>
      </c>
      <c r="H1630" s="17">
        <v>0.11598255579830399</v>
      </c>
      <c r="I1630" s="17">
        <v>0.15912629768998199</v>
      </c>
      <c r="J1630" s="17">
        <v>0.20205166579735301</v>
      </c>
      <c r="K1630" s="17">
        <v>3.3183871321479201E-2</v>
      </c>
      <c r="L1630" s="17">
        <v>0.106755410379093</v>
      </c>
      <c r="M1630" s="17"/>
      <c r="N1630" s="17">
        <v>0.15994833921903101</v>
      </c>
      <c r="O1630" s="17">
        <v>0.117462351650314</v>
      </c>
      <c r="P1630" s="17">
        <v>0.110920005409997</v>
      </c>
      <c r="Q1630" s="17">
        <v>0.112060526858586</v>
      </c>
      <c r="R1630" s="17"/>
      <c r="S1630" s="17">
        <v>0.13731083481321099</v>
      </c>
      <c r="T1630" s="17">
        <v>0.177010789126364</v>
      </c>
      <c r="U1630" s="17">
        <v>9.4786076758470797E-2</v>
      </c>
      <c r="V1630" s="17">
        <v>9.1433621832523904E-2</v>
      </c>
      <c r="W1630" s="17">
        <v>0.12046491130605699</v>
      </c>
      <c r="X1630" s="17">
        <v>0.138607834944073</v>
      </c>
      <c r="Y1630" s="17">
        <v>8.2233431836248594E-2</v>
      </c>
      <c r="Z1630" s="17">
        <v>0.168699274870795</v>
      </c>
      <c r="AA1630" s="17">
        <v>0.110998829796657</v>
      </c>
      <c r="AB1630" s="17" t="s">
        <v>74</v>
      </c>
      <c r="AC1630" s="17" t="s">
        <v>74</v>
      </c>
      <c r="AD1630" s="17" t="s">
        <v>74</v>
      </c>
      <c r="AE1630" s="17"/>
      <c r="AF1630" s="17">
        <v>0.109838413346559</v>
      </c>
      <c r="AG1630" s="17">
        <v>0.15076782855731199</v>
      </c>
      <c r="AH1630" s="17">
        <v>7.4416924452368902E-2</v>
      </c>
      <c r="AI1630" s="17"/>
      <c r="AJ1630" s="17">
        <v>0.117741218848641</v>
      </c>
      <c r="AK1630" s="17">
        <v>0.14774017652573301</v>
      </c>
      <c r="AL1630" s="17">
        <v>0.187598140705418</v>
      </c>
      <c r="AM1630" s="17">
        <v>0.41269887041922798</v>
      </c>
      <c r="AN1630" s="17">
        <v>6.1239120043309697E-2</v>
      </c>
      <c r="AO1630" s="17"/>
      <c r="AP1630" s="17">
        <v>0.117658274856536</v>
      </c>
      <c r="AQ1630" s="17">
        <v>0.15816384706894199</v>
      </c>
      <c r="AR1630" s="17">
        <v>0.15437138287813501</v>
      </c>
      <c r="AS1630" s="17"/>
      <c r="AT1630" s="17">
        <v>0.13020262831794099</v>
      </c>
      <c r="AU1630" s="17">
        <v>0.11706420058797801</v>
      </c>
      <c r="AV1630" s="17"/>
      <c r="AW1630" s="17">
        <v>0.14998741178154501</v>
      </c>
      <c r="AX1630" s="17">
        <v>0.118065709990943</v>
      </c>
    </row>
    <row r="1631" spans="2:50" x14ac:dyDescent="0.35">
      <c r="B1631" t="s">
        <v>623</v>
      </c>
      <c r="C1631" s="17">
        <v>1.46105934999032E-2</v>
      </c>
      <c r="D1631" s="17">
        <v>1.6783559575513099E-2</v>
      </c>
      <c r="E1631" s="17">
        <v>1.26367025193757E-2</v>
      </c>
      <c r="F1631" s="17"/>
      <c r="G1631" s="17">
        <v>2.5983487308912801E-2</v>
      </c>
      <c r="H1631" s="17">
        <v>3.1978090170368699E-2</v>
      </c>
      <c r="I1631" s="17">
        <v>0</v>
      </c>
      <c r="J1631" s="17">
        <v>4.8234748054662296E-3</v>
      </c>
      <c r="K1631" s="17">
        <v>2.50519076246827E-2</v>
      </c>
      <c r="L1631" s="17">
        <v>7.0476944476633397E-3</v>
      </c>
      <c r="M1631" s="17"/>
      <c r="N1631" s="17">
        <v>9.2503483309648894E-3</v>
      </c>
      <c r="O1631" s="17">
        <v>2.9929573815152901E-2</v>
      </c>
      <c r="P1631" s="17">
        <v>1.4503558602812701E-2</v>
      </c>
      <c r="Q1631" s="17">
        <v>4.7767009255335804E-3</v>
      </c>
      <c r="R1631" s="17"/>
      <c r="S1631" s="17">
        <v>2.2125002823208999E-2</v>
      </c>
      <c r="T1631" s="17">
        <v>2.04302461968115E-2</v>
      </c>
      <c r="U1631" s="17">
        <v>8.3807295707316095E-3</v>
      </c>
      <c r="V1631" s="17">
        <v>0</v>
      </c>
      <c r="W1631" s="17">
        <v>1.47187327913979E-2</v>
      </c>
      <c r="X1631" s="17">
        <v>1.9613826999973698E-2</v>
      </c>
      <c r="Y1631" s="17">
        <v>2.31450836989151E-2</v>
      </c>
      <c r="Z1631" s="17">
        <v>1.40797653464738E-2</v>
      </c>
      <c r="AA1631" s="17">
        <v>5.1806716654472602E-3</v>
      </c>
      <c r="AB1631" s="17" t="s">
        <v>74</v>
      </c>
      <c r="AC1631" s="17" t="s">
        <v>74</v>
      </c>
      <c r="AD1631" s="17" t="s">
        <v>74</v>
      </c>
      <c r="AE1631" s="17"/>
      <c r="AF1631" s="17">
        <v>1.29357076260074E-2</v>
      </c>
      <c r="AG1631" s="17">
        <v>1.35329098446265E-2</v>
      </c>
      <c r="AH1631" s="17">
        <v>1.00641773030553E-2</v>
      </c>
      <c r="AI1631" s="17"/>
      <c r="AJ1631" s="17">
        <v>7.7078893265386302E-3</v>
      </c>
      <c r="AK1631" s="17">
        <v>3.2284490718237503E-2</v>
      </c>
      <c r="AL1631" s="17">
        <v>1.1236638560173E-2</v>
      </c>
      <c r="AM1631" s="17">
        <v>0</v>
      </c>
      <c r="AN1631" s="17">
        <v>8.8718839558564293E-3</v>
      </c>
      <c r="AO1631" s="17"/>
      <c r="AP1631" s="17">
        <v>4.1200909836404797E-3</v>
      </c>
      <c r="AQ1631" s="17">
        <v>2.76282187728638E-2</v>
      </c>
      <c r="AR1631" s="17">
        <v>0</v>
      </c>
      <c r="AS1631" s="17"/>
      <c r="AT1631" s="17">
        <v>1.26069092341721E-2</v>
      </c>
      <c r="AU1631" s="17">
        <v>1.8880975365362301E-2</v>
      </c>
      <c r="AV1631" s="17"/>
      <c r="AW1631" s="17">
        <v>1.81788359591727E-2</v>
      </c>
      <c r="AX1631" s="17">
        <v>1.3479261291370099E-2</v>
      </c>
    </row>
    <row r="1632" spans="2:50" x14ac:dyDescent="0.35">
      <c r="B1632" t="s">
        <v>70</v>
      </c>
      <c r="C1632" s="17">
        <v>0.238435412305707</v>
      </c>
      <c r="D1632" s="17">
        <v>0.23352684204616</v>
      </c>
      <c r="E1632" s="17">
        <v>0.24242145068898099</v>
      </c>
      <c r="F1632" s="17"/>
      <c r="G1632" s="17">
        <v>0.21651247168099799</v>
      </c>
      <c r="H1632" s="17">
        <v>0.180180441377046</v>
      </c>
      <c r="I1632" s="17">
        <v>0.16234437236781901</v>
      </c>
      <c r="J1632" s="17">
        <v>0.25778518652160198</v>
      </c>
      <c r="K1632" s="17">
        <v>0.27138865238492299</v>
      </c>
      <c r="L1632" s="17">
        <v>0.30758190582018102</v>
      </c>
      <c r="M1632" s="17"/>
      <c r="N1632" s="17">
        <v>0.26486734471043299</v>
      </c>
      <c r="O1632" s="17">
        <v>0.19756003650519399</v>
      </c>
      <c r="P1632" s="17">
        <v>0.20710126380603999</v>
      </c>
      <c r="Q1632" s="17">
        <v>0.27075911253426399</v>
      </c>
      <c r="R1632" s="17"/>
      <c r="S1632" s="17">
        <v>0.240919591522256</v>
      </c>
      <c r="T1632" s="17">
        <v>0.29614039277707599</v>
      </c>
      <c r="U1632" s="17">
        <v>0.22208171720514</v>
      </c>
      <c r="V1632" s="17">
        <v>0.30184715194380801</v>
      </c>
      <c r="W1632" s="17">
        <v>0.20929618497816099</v>
      </c>
      <c r="X1632" s="17">
        <v>0.18497129209694799</v>
      </c>
      <c r="Y1632" s="17">
        <v>0.21723505860669901</v>
      </c>
      <c r="Z1632" s="17">
        <v>0.18097547128777899</v>
      </c>
      <c r="AA1632" s="17">
        <v>0.222417756255121</v>
      </c>
      <c r="AB1632" s="17" t="s">
        <v>74</v>
      </c>
      <c r="AC1632" s="17" t="s">
        <v>74</v>
      </c>
      <c r="AD1632" s="17" t="s">
        <v>74</v>
      </c>
      <c r="AE1632" s="17"/>
      <c r="AF1632" s="17">
        <v>0.22156658884479</v>
      </c>
      <c r="AG1632" s="17">
        <v>0.23494437879347699</v>
      </c>
      <c r="AH1632" s="17">
        <v>0.27828035340288299</v>
      </c>
      <c r="AI1632" s="17"/>
      <c r="AJ1632" s="17">
        <v>0.196706569478143</v>
      </c>
      <c r="AK1632" s="17">
        <v>0.20961463601369101</v>
      </c>
      <c r="AL1632" s="17">
        <v>0.286412386926646</v>
      </c>
      <c r="AM1632" s="17">
        <v>0.28193116579434102</v>
      </c>
      <c r="AN1632" s="17">
        <v>0.31200837862156799</v>
      </c>
      <c r="AO1632" s="17"/>
      <c r="AP1632" s="17">
        <v>0.15632834300075299</v>
      </c>
      <c r="AQ1632" s="17">
        <v>0.20570224643200399</v>
      </c>
      <c r="AR1632" s="17">
        <v>0.23407438107689699</v>
      </c>
      <c r="AS1632" s="17"/>
      <c r="AT1632" s="17">
        <v>0.222661245551347</v>
      </c>
      <c r="AU1632" s="17">
        <v>0.27268082346073202</v>
      </c>
      <c r="AV1632" s="17"/>
      <c r="AW1632" s="17">
        <v>0.18897669816650201</v>
      </c>
      <c r="AX1632" s="17">
        <v>0.25411658782475299</v>
      </c>
    </row>
    <row r="1633" spans="2:50" x14ac:dyDescent="0.35">
      <c r="C1633" s="17"/>
      <c r="D1633" s="17"/>
      <c r="E1633" s="17"/>
      <c r="F1633" s="17"/>
      <c r="G1633" s="17"/>
      <c r="H1633" s="17"/>
      <c r="I1633" s="17"/>
      <c r="J1633" s="17"/>
      <c r="K1633" s="17"/>
      <c r="L1633" s="17"/>
      <c r="M1633" s="17"/>
      <c r="N1633" s="17"/>
      <c r="O1633" s="17"/>
      <c r="P1633" s="17"/>
      <c r="Q1633" s="17"/>
      <c r="R1633" s="17"/>
      <c r="S1633" s="17"/>
      <c r="T1633" s="17"/>
      <c r="U1633" s="17"/>
      <c r="V1633" s="17"/>
      <c r="W1633" s="17"/>
      <c r="X1633" s="17"/>
      <c r="Y1633" s="17"/>
      <c r="Z1633" s="17"/>
      <c r="AA1633" s="17"/>
      <c r="AB1633" s="17"/>
      <c r="AC1633" s="17"/>
      <c r="AD1633" s="17"/>
      <c r="AE1633" s="17"/>
      <c r="AF1633" s="17"/>
      <c r="AG1633" s="17"/>
      <c r="AH1633" s="17"/>
      <c r="AI1633" s="17"/>
      <c r="AJ1633" s="17"/>
      <c r="AK1633" s="17"/>
      <c r="AL1633" s="17"/>
      <c r="AM1633" s="17"/>
      <c r="AN1633" s="17"/>
      <c r="AO1633" s="17"/>
      <c r="AP1633" s="17"/>
      <c r="AQ1633" s="17"/>
      <c r="AR1633" s="17"/>
      <c r="AS1633" s="17"/>
      <c r="AT1633" s="17"/>
      <c r="AU1633" s="17"/>
      <c r="AV1633" s="17"/>
      <c r="AW1633" s="17"/>
      <c r="AX1633" s="17"/>
    </row>
    <row r="1634" spans="2:50" x14ac:dyDescent="0.35">
      <c r="B1634" s="6" t="s">
        <v>630</v>
      </c>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c r="AX1634" s="17"/>
    </row>
    <row r="1635" spans="2:50" x14ac:dyDescent="0.35">
      <c r="B1635" s="24" t="s">
        <v>289</v>
      </c>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c r="AX1635" s="17"/>
    </row>
    <row r="1636" spans="2:50" x14ac:dyDescent="0.35">
      <c r="B1636" t="s">
        <v>627</v>
      </c>
      <c r="C1636" s="17">
        <v>5.8212585135596698E-2</v>
      </c>
      <c r="D1636" s="17">
        <v>7.7913667452557095E-2</v>
      </c>
      <c r="E1636" s="17">
        <v>3.7683019715714798E-2</v>
      </c>
      <c r="F1636" s="17"/>
      <c r="G1636" s="17">
        <v>0.156820028940101</v>
      </c>
      <c r="H1636" s="17">
        <v>7.3784118079484595E-2</v>
      </c>
      <c r="I1636" s="17">
        <v>8.5636689626440304E-2</v>
      </c>
      <c r="J1636" s="17">
        <v>4.3157908320105201E-2</v>
      </c>
      <c r="K1636" s="17">
        <v>3.1245499552418499E-2</v>
      </c>
      <c r="L1636" s="17">
        <v>1.27052288235001E-2</v>
      </c>
      <c r="M1636" s="17"/>
      <c r="N1636" s="17">
        <v>3.6690859512177702E-2</v>
      </c>
      <c r="O1636" s="17">
        <v>4.1126686886718597E-2</v>
      </c>
      <c r="P1636" s="17">
        <v>8.9081762297273298E-2</v>
      </c>
      <c r="Q1636" s="17">
        <v>7.2713939912897402E-2</v>
      </c>
      <c r="R1636" s="17"/>
      <c r="S1636" s="17">
        <v>8.9153907640715402E-2</v>
      </c>
      <c r="T1636" s="17">
        <v>6.5033325754276006E-2</v>
      </c>
      <c r="U1636" s="17">
        <v>3.22988307300437E-2</v>
      </c>
      <c r="V1636" s="17">
        <v>7.8901561632213693E-2</v>
      </c>
      <c r="W1636" s="17">
        <v>2.8864077567895399E-2</v>
      </c>
      <c r="X1636" s="17">
        <v>0</v>
      </c>
      <c r="Y1636" s="17">
        <v>8.2019493972186705E-2</v>
      </c>
      <c r="Z1636" s="17">
        <v>4.0160102910330897E-2</v>
      </c>
      <c r="AA1636" s="17">
        <v>7.0429025689254202E-2</v>
      </c>
      <c r="AB1636" s="17" t="s">
        <v>74</v>
      </c>
      <c r="AC1636" s="17" t="s">
        <v>74</v>
      </c>
      <c r="AD1636" s="17" t="s">
        <v>74</v>
      </c>
      <c r="AE1636" s="17"/>
      <c r="AF1636" s="17">
        <v>5.1653440112280499E-2</v>
      </c>
      <c r="AG1636" s="17">
        <v>7.0277156617516004E-2</v>
      </c>
      <c r="AH1636" s="17">
        <v>3.4451732006690397E-2</v>
      </c>
      <c r="AI1636" s="17"/>
      <c r="AJ1636" s="17">
        <v>2.6211229700331799E-2</v>
      </c>
      <c r="AK1636" s="17">
        <v>9.2680449248826194E-2</v>
      </c>
      <c r="AL1636" s="17">
        <v>5.8329196485495297E-2</v>
      </c>
      <c r="AM1636" s="17">
        <v>0.23202177295512499</v>
      </c>
      <c r="AN1636" s="17">
        <v>5.5680392293573501E-2</v>
      </c>
      <c r="AO1636" s="17"/>
      <c r="AP1636" s="17">
        <v>2.40472137899021E-2</v>
      </c>
      <c r="AQ1636" s="17">
        <v>6.9440184653350404E-2</v>
      </c>
      <c r="AR1636" s="17">
        <v>7.9951476993605997E-2</v>
      </c>
      <c r="AS1636" s="17"/>
      <c r="AT1636" s="17">
        <v>3.7612327509376299E-2</v>
      </c>
      <c r="AU1636" s="17">
        <v>0.10160654571923</v>
      </c>
      <c r="AV1636" s="17"/>
      <c r="AW1636" s="17">
        <v>3.7655719288951901E-2</v>
      </c>
      <c r="AX1636" s="17">
        <v>6.4736128938215703E-2</v>
      </c>
    </row>
    <row r="1637" spans="2:50" x14ac:dyDescent="0.35">
      <c r="B1637" t="s">
        <v>628</v>
      </c>
      <c r="C1637" s="17">
        <v>3.6511979291760303E-2</v>
      </c>
      <c r="D1637" s="17">
        <v>4.8169154867222001E-2</v>
      </c>
      <c r="E1637" s="17">
        <v>2.5747940833642999E-2</v>
      </c>
      <c r="F1637" s="17"/>
      <c r="G1637" s="17">
        <v>8.5300782838299699E-2</v>
      </c>
      <c r="H1637" s="17">
        <v>8.0598836065035095E-2</v>
      </c>
      <c r="I1637" s="17">
        <v>1.1828010691609899E-2</v>
      </c>
      <c r="J1637" s="17">
        <v>3.5391488488442799E-2</v>
      </c>
      <c r="K1637" s="17">
        <v>2.27139786364314E-2</v>
      </c>
      <c r="L1637" s="17">
        <v>1.02925440666686E-2</v>
      </c>
      <c r="M1637" s="17"/>
      <c r="N1637" s="17">
        <v>3.5094979005749503E-2</v>
      </c>
      <c r="O1637" s="17">
        <v>2.4921878660148101E-2</v>
      </c>
      <c r="P1637" s="17">
        <v>6.1358804397047398E-2</v>
      </c>
      <c r="Q1637" s="17">
        <v>2.8662798670344498E-2</v>
      </c>
      <c r="R1637" s="17"/>
      <c r="S1637" s="17">
        <v>5.6482670397978003E-2</v>
      </c>
      <c r="T1637" s="17">
        <v>2.8295109446484602E-2</v>
      </c>
      <c r="U1637" s="17">
        <v>4.3969143088241701E-2</v>
      </c>
      <c r="V1637" s="17">
        <v>1.8841842152118499E-2</v>
      </c>
      <c r="W1637" s="17">
        <v>3.8105735053624898E-2</v>
      </c>
      <c r="X1637" s="17">
        <v>3.8243533391878699E-2</v>
      </c>
      <c r="Y1637" s="17">
        <v>2.5812155980849301E-2</v>
      </c>
      <c r="Z1637" s="17">
        <v>4.3088348663259203E-2</v>
      </c>
      <c r="AA1637" s="17">
        <v>3.5028261512169201E-2</v>
      </c>
      <c r="AB1637" s="17" t="s">
        <v>74</v>
      </c>
      <c r="AC1637" s="17" t="s">
        <v>74</v>
      </c>
      <c r="AD1637" s="17" t="s">
        <v>74</v>
      </c>
      <c r="AE1637" s="17"/>
      <c r="AF1637" s="17">
        <v>3.8126586366616103E-2</v>
      </c>
      <c r="AG1637" s="17">
        <v>3.1500102586347098E-2</v>
      </c>
      <c r="AH1637" s="17">
        <v>5.0059885930744598E-2</v>
      </c>
      <c r="AI1637" s="17"/>
      <c r="AJ1637" s="17">
        <v>2.5195477952767699E-2</v>
      </c>
      <c r="AK1637" s="17">
        <v>4.5293296086577201E-2</v>
      </c>
      <c r="AL1637" s="17">
        <v>2.7159612826880501E-2</v>
      </c>
      <c r="AM1637" s="17">
        <v>0</v>
      </c>
      <c r="AN1637" s="17">
        <v>5.0553585168754099E-2</v>
      </c>
      <c r="AO1637" s="17"/>
      <c r="AP1637" s="17">
        <v>4.2130208712560402E-2</v>
      </c>
      <c r="AQ1637" s="17">
        <v>4.4069987767151299E-2</v>
      </c>
      <c r="AR1637" s="17">
        <v>1.6126387412299499E-2</v>
      </c>
      <c r="AS1637" s="17"/>
      <c r="AT1637" s="17">
        <v>3.26111428513048E-2</v>
      </c>
      <c r="AU1637" s="17">
        <v>4.4858390596063301E-2</v>
      </c>
      <c r="AV1637" s="17"/>
      <c r="AW1637" s="17">
        <v>4.5833361723184897E-2</v>
      </c>
      <c r="AX1637" s="17">
        <v>3.3553919096884502E-2</v>
      </c>
    </row>
    <row r="1638" spans="2:50" x14ac:dyDescent="0.35">
      <c r="B1638" t="s">
        <v>629</v>
      </c>
      <c r="C1638" s="17">
        <v>0.89623757795324799</v>
      </c>
      <c r="D1638" s="17">
        <v>0.86270570601973096</v>
      </c>
      <c r="E1638" s="17">
        <v>0.92952969696584398</v>
      </c>
      <c r="F1638" s="17"/>
      <c r="G1638" s="17">
        <v>0.72595397981366006</v>
      </c>
      <c r="H1638" s="17">
        <v>0.82665888994486003</v>
      </c>
      <c r="I1638" s="17">
        <v>0.89295129016086605</v>
      </c>
      <c r="J1638" s="17">
        <v>0.921450603191452</v>
      </c>
      <c r="K1638" s="17">
        <v>0.94036275605503905</v>
      </c>
      <c r="L1638" s="17">
        <v>0.97700222710983098</v>
      </c>
      <c r="M1638" s="17"/>
      <c r="N1638" s="17">
        <v>0.91592705747955905</v>
      </c>
      <c r="O1638" s="17">
        <v>0.92624960485436303</v>
      </c>
      <c r="P1638" s="17">
        <v>0.84955943330567896</v>
      </c>
      <c r="Q1638" s="17">
        <v>0.88364601038318902</v>
      </c>
      <c r="R1638" s="17"/>
      <c r="S1638" s="17">
        <v>0.84950601238307699</v>
      </c>
      <c r="T1638" s="17">
        <v>0.88853551674498998</v>
      </c>
      <c r="U1638" s="17">
        <v>0.92373202618171502</v>
      </c>
      <c r="V1638" s="17">
        <v>0.88614604422413101</v>
      </c>
      <c r="W1638" s="17">
        <v>0.93303018737847998</v>
      </c>
      <c r="X1638" s="17">
        <v>0.96175646660812097</v>
      </c>
      <c r="Y1638" s="17">
        <v>0.86590187409075703</v>
      </c>
      <c r="Z1638" s="17">
        <v>0.89660765319366897</v>
      </c>
      <c r="AA1638" s="17">
        <v>0.894542712798577</v>
      </c>
      <c r="AB1638" s="17" t="s">
        <v>74</v>
      </c>
      <c r="AC1638" s="17" t="s">
        <v>74</v>
      </c>
      <c r="AD1638" s="17" t="s">
        <v>74</v>
      </c>
      <c r="AE1638" s="17"/>
      <c r="AF1638" s="17">
        <v>0.90741530154322803</v>
      </c>
      <c r="AG1638" s="17">
        <v>0.89822274079613695</v>
      </c>
      <c r="AH1638" s="17">
        <v>0.88605539601182004</v>
      </c>
      <c r="AI1638" s="17"/>
      <c r="AJ1638" s="17">
        <v>0.94484715760327598</v>
      </c>
      <c r="AK1638" s="17">
        <v>0.85233642208592098</v>
      </c>
      <c r="AL1638" s="17">
        <v>0.91451119068762399</v>
      </c>
      <c r="AM1638" s="17">
        <v>0.76797822704487495</v>
      </c>
      <c r="AN1638" s="17">
        <v>0.86453800734429098</v>
      </c>
      <c r="AO1638" s="17"/>
      <c r="AP1638" s="17">
        <v>0.92709213556277303</v>
      </c>
      <c r="AQ1638" s="17">
        <v>0.88259942164029304</v>
      </c>
      <c r="AR1638" s="17">
        <v>0.90392213559409396</v>
      </c>
      <c r="AS1638" s="17"/>
      <c r="AT1638" s="17">
        <v>0.921648535754929</v>
      </c>
      <c r="AU1638" s="17">
        <v>0.84254777194174302</v>
      </c>
      <c r="AV1638" s="17"/>
      <c r="AW1638" s="17">
        <v>0.90937515336526697</v>
      </c>
      <c r="AX1638" s="17">
        <v>0.89206848188092502</v>
      </c>
    </row>
    <row r="1639" spans="2:50" x14ac:dyDescent="0.35">
      <c r="B1639" t="s">
        <v>291</v>
      </c>
      <c r="C1639" s="17">
        <v>9.0378576193950108E-3</v>
      </c>
      <c r="D1639" s="17">
        <v>1.1211471660490401E-2</v>
      </c>
      <c r="E1639" s="17">
        <v>7.0393424847976704E-3</v>
      </c>
      <c r="F1639" s="17"/>
      <c r="G1639" s="17">
        <v>3.1925208407938901E-2</v>
      </c>
      <c r="H1639" s="17">
        <v>1.8958155910620701E-2</v>
      </c>
      <c r="I1639" s="17">
        <v>9.58400952108409E-3</v>
      </c>
      <c r="J1639" s="17">
        <v>0</v>
      </c>
      <c r="K1639" s="17">
        <v>5.6777657561114699E-3</v>
      </c>
      <c r="L1639" s="17">
        <v>0</v>
      </c>
      <c r="M1639" s="17"/>
      <c r="N1639" s="17">
        <v>1.22871040025132E-2</v>
      </c>
      <c r="O1639" s="17">
        <v>7.7018295987704996E-3</v>
      </c>
      <c r="P1639" s="17">
        <v>0</v>
      </c>
      <c r="Q1639" s="17">
        <v>1.4977251033569E-2</v>
      </c>
      <c r="R1639" s="17"/>
      <c r="S1639" s="17">
        <v>4.8574095782294999E-3</v>
      </c>
      <c r="T1639" s="17">
        <v>1.8136048054249201E-2</v>
      </c>
      <c r="U1639" s="17">
        <v>0</v>
      </c>
      <c r="V1639" s="17">
        <v>1.6110551991536302E-2</v>
      </c>
      <c r="W1639" s="17">
        <v>0</v>
      </c>
      <c r="X1639" s="17">
        <v>0</v>
      </c>
      <c r="Y1639" s="17">
        <v>2.6266475956206799E-2</v>
      </c>
      <c r="Z1639" s="17">
        <v>2.0143895232740901E-2</v>
      </c>
      <c r="AA1639" s="17">
        <v>0</v>
      </c>
      <c r="AB1639" s="17" t="s">
        <v>74</v>
      </c>
      <c r="AC1639" s="17" t="s">
        <v>74</v>
      </c>
      <c r="AD1639" s="17" t="s">
        <v>74</v>
      </c>
      <c r="AE1639" s="17"/>
      <c r="AF1639" s="17">
        <v>2.8046719778755599E-3</v>
      </c>
      <c r="AG1639" s="17">
        <v>0</v>
      </c>
      <c r="AH1639" s="17">
        <v>2.94329860507445E-2</v>
      </c>
      <c r="AI1639" s="17"/>
      <c r="AJ1639" s="17">
        <v>3.7461347436242602E-3</v>
      </c>
      <c r="AK1639" s="17">
        <v>9.6898325786758093E-3</v>
      </c>
      <c r="AL1639" s="17">
        <v>0</v>
      </c>
      <c r="AM1639" s="17">
        <v>0</v>
      </c>
      <c r="AN1639" s="17">
        <v>2.9228015193381099E-2</v>
      </c>
      <c r="AO1639" s="17"/>
      <c r="AP1639" s="17">
        <v>6.7304419347643304E-3</v>
      </c>
      <c r="AQ1639" s="17">
        <v>3.8904059392051399E-3</v>
      </c>
      <c r="AR1639" s="17">
        <v>0</v>
      </c>
      <c r="AS1639" s="17"/>
      <c r="AT1639" s="17">
        <v>8.1279938843902E-3</v>
      </c>
      <c r="AU1639" s="17">
        <v>1.09872917429642E-2</v>
      </c>
      <c r="AV1639" s="17"/>
      <c r="AW1639" s="17">
        <v>7.13576562259584E-3</v>
      </c>
      <c r="AX1639" s="17">
        <v>9.6414700839748506E-3</v>
      </c>
    </row>
    <row r="1640" spans="2:50" x14ac:dyDescent="0.35">
      <c r="C1640" s="17"/>
      <c r="D1640" s="17"/>
      <c r="E1640" s="17"/>
      <c r="F1640" s="17"/>
      <c r="G1640" s="17"/>
      <c r="H1640" s="17"/>
      <c r="I1640" s="17"/>
      <c r="J1640" s="17"/>
      <c r="K1640" s="17"/>
      <c r="L1640" s="17"/>
      <c r="M1640" s="17"/>
      <c r="N1640" s="17"/>
      <c r="O1640" s="17"/>
      <c r="P1640" s="17"/>
      <c r="Q1640" s="17"/>
      <c r="R1640" s="17"/>
      <c r="S1640" s="17"/>
      <c r="T1640" s="17"/>
      <c r="U1640" s="17"/>
      <c r="V1640" s="17"/>
      <c r="W1640" s="17"/>
      <c r="X1640" s="17"/>
      <c r="Y1640" s="17"/>
      <c r="Z1640" s="17"/>
      <c r="AA1640" s="17"/>
      <c r="AB1640" s="17"/>
      <c r="AC1640" s="17"/>
      <c r="AD1640" s="17"/>
      <c r="AE1640" s="17"/>
      <c r="AF1640" s="17"/>
      <c r="AG1640" s="17"/>
      <c r="AH1640" s="17"/>
      <c r="AI1640" s="17"/>
      <c r="AJ1640" s="17"/>
      <c r="AK1640" s="17"/>
      <c r="AL1640" s="17"/>
      <c r="AM1640" s="17"/>
      <c r="AN1640" s="17"/>
      <c r="AO1640" s="17"/>
      <c r="AP1640" s="17"/>
      <c r="AQ1640" s="17"/>
      <c r="AR1640" s="17"/>
      <c r="AS1640" s="17"/>
      <c r="AT1640" s="17"/>
      <c r="AU1640" s="17"/>
      <c r="AV1640" s="17"/>
      <c r="AW1640" s="17"/>
      <c r="AX1640" s="17"/>
    </row>
    <row r="1641" spans="2:50" x14ac:dyDescent="0.35">
      <c r="C1641" s="17"/>
      <c r="D1641" s="17"/>
      <c r="E1641" s="17"/>
      <c r="F1641" s="17"/>
      <c r="G1641" s="17"/>
      <c r="H1641" s="17"/>
      <c r="I1641" s="17"/>
      <c r="J1641" s="17"/>
      <c r="K1641" s="17"/>
      <c r="L1641" s="17"/>
      <c r="M1641" s="17"/>
      <c r="N1641" s="17"/>
      <c r="O1641" s="17"/>
      <c r="P1641" s="17"/>
      <c r="Q1641" s="17"/>
      <c r="R1641" s="17"/>
      <c r="S1641" s="17"/>
      <c r="T1641" s="17"/>
      <c r="U1641" s="17"/>
      <c r="V1641" s="17"/>
      <c r="W1641" s="17"/>
      <c r="X1641" s="17"/>
      <c r="Y1641" s="17"/>
      <c r="Z1641" s="17"/>
      <c r="AA1641" s="17"/>
      <c r="AB1641" s="17"/>
      <c r="AC1641" s="17"/>
      <c r="AD1641" s="17"/>
      <c r="AE1641" s="17"/>
      <c r="AF1641" s="17"/>
      <c r="AG1641" s="17"/>
      <c r="AH1641" s="17"/>
      <c r="AI1641" s="17"/>
      <c r="AJ1641" s="17"/>
      <c r="AK1641" s="17"/>
      <c r="AL1641" s="17"/>
      <c r="AM1641" s="17"/>
      <c r="AN1641" s="17"/>
      <c r="AO1641" s="17"/>
      <c r="AP1641" s="17"/>
      <c r="AQ1641" s="17"/>
      <c r="AR1641" s="17"/>
      <c r="AS1641" s="17"/>
      <c r="AT1641" s="17"/>
      <c r="AU1641" s="17"/>
      <c r="AV1641" s="17"/>
      <c r="AW1641" s="17"/>
      <c r="AX1641" s="17"/>
    </row>
  </sheetData>
  <mergeCells count="10">
    <mergeCell ref="AJ5:AN5"/>
    <mergeCell ref="AP5:AR5"/>
    <mergeCell ref="AT5:AU5"/>
    <mergeCell ref="AW5:AX5"/>
    <mergeCell ref="D2:AQ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U24"/>
  <sheetViews>
    <sheetView showGridLines="0" topLeftCell="A5" workbookViewId="0">
      <pane xSplit="2" topLeftCell="C1" activePane="topRight" state="frozen"/>
      <selection activeCell="AF8" sqref="AF8"/>
      <selection pane="topRight" activeCell="AA24" sqref="AA2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62</v>
      </c>
      <c r="C9" s="17">
        <v>0.46662304594402199</v>
      </c>
      <c r="D9" s="17">
        <v>0.46262220724012099</v>
      </c>
      <c r="E9" s="17">
        <v>0.47253577037961503</v>
      </c>
      <c r="F9" s="17"/>
      <c r="G9" s="17">
        <v>0.61709304335117998</v>
      </c>
      <c r="H9" s="17">
        <v>0.39271728640328701</v>
      </c>
      <c r="I9" s="17">
        <v>0.36287546104776802</v>
      </c>
      <c r="J9" s="17">
        <v>0.59075624776259505</v>
      </c>
      <c r="K9" s="17">
        <v>0.51856980360939897</v>
      </c>
      <c r="L9" s="17">
        <v>0.41294111028263403</v>
      </c>
      <c r="M9" s="17"/>
      <c r="N9" s="17">
        <v>0.49804048820795499</v>
      </c>
      <c r="O9" s="17">
        <v>0.52228234778820803</v>
      </c>
      <c r="P9" s="17">
        <v>0.40756069869582201</v>
      </c>
      <c r="Q9" s="17">
        <v>0.42143338394636298</v>
      </c>
      <c r="R9" s="17"/>
      <c r="S9" s="17">
        <v>0.44094240485796399</v>
      </c>
      <c r="T9" s="17">
        <v>0.49685004014793199</v>
      </c>
      <c r="U9" s="17">
        <v>0.55299238295463404</v>
      </c>
      <c r="V9" s="17">
        <v>0.30193038831455699</v>
      </c>
      <c r="W9" s="17">
        <v>0.35414377217716397</v>
      </c>
      <c r="X9" s="17">
        <v>0.471788383600455</v>
      </c>
      <c r="Y9" s="17">
        <v>0.46244967158268202</v>
      </c>
      <c r="Z9" s="17">
        <v>0.55250331884501702</v>
      </c>
      <c r="AA9" s="17">
        <v>0.57901335045184799</v>
      </c>
      <c r="AB9" s="17"/>
      <c r="AC9" s="17">
        <v>0.37561691920273199</v>
      </c>
      <c r="AD9" s="17">
        <v>0.55860175606665197</v>
      </c>
      <c r="AE9" s="17">
        <v>0.372847942399268</v>
      </c>
      <c r="AF9" s="17"/>
      <c r="AG9" s="17">
        <v>0.42448507353870701</v>
      </c>
      <c r="AH9" s="17">
        <v>0.61852685993762702</v>
      </c>
      <c r="AI9" s="17">
        <v>0.33309937152486402</v>
      </c>
      <c r="AJ9" s="17">
        <v>0</v>
      </c>
      <c r="AK9" s="17">
        <v>0.41713826865940701</v>
      </c>
      <c r="AL9" s="17"/>
      <c r="AM9" s="17">
        <v>0.32397040421821199</v>
      </c>
      <c r="AN9" s="17">
        <v>0.64098876092085499</v>
      </c>
      <c r="AO9" s="17">
        <v>0.42686338332358598</v>
      </c>
      <c r="AP9" s="17"/>
      <c r="AQ9" s="17">
        <v>0.50878283653951395</v>
      </c>
      <c r="AR9" s="17">
        <v>0.39078007560742201</v>
      </c>
      <c r="AS9" s="17"/>
      <c r="AT9" s="17">
        <v>0.53703094916973504</v>
      </c>
      <c r="AU9" s="17">
        <v>0.44365360616138499</v>
      </c>
    </row>
    <row r="10" spans="2:47" x14ac:dyDescent="0.35">
      <c r="B10" s="18" t="s">
        <v>63</v>
      </c>
      <c r="C10" s="17">
        <v>0.39450583106478099</v>
      </c>
      <c r="D10" s="17">
        <v>0.40575502570004501</v>
      </c>
      <c r="E10" s="17">
        <v>0.38612254134993301</v>
      </c>
      <c r="F10" s="17"/>
      <c r="G10" s="17">
        <v>0.46436531911900802</v>
      </c>
      <c r="H10" s="17">
        <v>0.395537569538086</v>
      </c>
      <c r="I10" s="17">
        <v>0.46612724905566599</v>
      </c>
      <c r="J10" s="17">
        <v>0.37182993729722702</v>
      </c>
      <c r="K10" s="17">
        <v>0.259499371081506</v>
      </c>
      <c r="L10" s="17">
        <v>0.41777739130924402</v>
      </c>
      <c r="M10" s="17"/>
      <c r="N10" s="17">
        <v>0.33434750078394398</v>
      </c>
      <c r="O10" s="17">
        <v>0.31067440458768297</v>
      </c>
      <c r="P10" s="17">
        <v>0.50150271312477201</v>
      </c>
      <c r="Q10" s="17">
        <v>0.45202482995819199</v>
      </c>
      <c r="R10" s="17"/>
      <c r="S10" s="17">
        <v>0.43332985851220701</v>
      </c>
      <c r="T10" s="17">
        <v>0.349737287149059</v>
      </c>
      <c r="U10" s="17">
        <v>0.31223119319314802</v>
      </c>
      <c r="V10" s="17">
        <v>0.43070586921912901</v>
      </c>
      <c r="W10" s="17">
        <v>0.41631779093270999</v>
      </c>
      <c r="X10" s="17">
        <v>0.37918462273308501</v>
      </c>
      <c r="Y10" s="17">
        <v>0.45956260884849098</v>
      </c>
      <c r="Z10" s="17">
        <v>0.43352058508577501</v>
      </c>
      <c r="AA10" s="17">
        <v>0.35929516463956901</v>
      </c>
      <c r="AB10" s="17"/>
      <c r="AC10" s="17">
        <v>0.42783456417186499</v>
      </c>
      <c r="AD10" s="17">
        <v>0.31753456716259598</v>
      </c>
      <c r="AE10" s="17">
        <v>0.55247938263051699</v>
      </c>
      <c r="AF10" s="17"/>
      <c r="AG10" s="17">
        <v>0.40202957387034599</v>
      </c>
      <c r="AH10" s="17">
        <v>0.32208091265738897</v>
      </c>
      <c r="AI10" s="17">
        <v>0.381501031174039</v>
      </c>
      <c r="AJ10" s="17">
        <v>0.71674755084095498</v>
      </c>
      <c r="AK10" s="17">
        <v>0.47808793942504801</v>
      </c>
      <c r="AL10" s="17"/>
      <c r="AM10" s="17">
        <v>0.450175416115628</v>
      </c>
      <c r="AN10" s="17">
        <v>0.32006476384293497</v>
      </c>
      <c r="AO10" s="17">
        <v>0.52409001830823598</v>
      </c>
      <c r="AP10" s="17"/>
      <c r="AQ10" s="17">
        <v>0.39889790600792502</v>
      </c>
      <c r="AR10" s="17">
        <v>0.38480169258869501</v>
      </c>
      <c r="AS10" s="17"/>
      <c r="AT10" s="17">
        <v>0.35306410268744198</v>
      </c>
      <c r="AU10" s="17">
        <v>0.40802552474746501</v>
      </c>
    </row>
    <row r="11" spans="2:47" ht="29" x14ac:dyDescent="0.35">
      <c r="B11" s="18" t="s">
        <v>64</v>
      </c>
      <c r="C11" s="17">
        <v>0.39108400177770802</v>
      </c>
      <c r="D11" s="17">
        <v>0.350878219406489</v>
      </c>
      <c r="E11" s="17">
        <v>0.42491558336782997</v>
      </c>
      <c r="F11" s="17"/>
      <c r="G11" s="17">
        <v>0.55528666876001298</v>
      </c>
      <c r="H11" s="17">
        <v>0.47566807627242602</v>
      </c>
      <c r="I11" s="17">
        <v>0.486482024330537</v>
      </c>
      <c r="J11" s="17">
        <v>0.42660301447783799</v>
      </c>
      <c r="K11" s="17">
        <v>0.29929879697424699</v>
      </c>
      <c r="L11" s="17">
        <v>0.22234911396250401</v>
      </c>
      <c r="M11" s="17"/>
      <c r="N11" s="17">
        <v>0.45814845873485999</v>
      </c>
      <c r="O11" s="17">
        <v>0.40675066364951001</v>
      </c>
      <c r="P11" s="17">
        <v>0.31170640507828501</v>
      </c>
      <c r="Q11" s="17">
        <v>0.387307425634141</v>
      </c>
      <c r="R11" s="17"/>
      <c r="S11" s="17">
        <v>0.41112606057369599</v>
      </c>
      <c r="T11" s="17">
        <v>0.30205239149017898</v>
      </c>
      <c r="U11" s="17">
        <v>0.362466995752317</v>
      </c>
      <c r="V11" s="17">
        <v>0.44679417827930101</v>
      </c>
      <c r="W11" s="17">
        <v>0.334296976766839</v>
      </c>
      <c r="X11" s="17">
        <v>0.51266329888491702</v>
      </c>
      <c r="Y11" s="17">
        <v>0.375773208963251</v>
      </c>
      <c r="Z11" s="17">
        <v>0.35645598517656502</v>
      </c>
      <c r="AA11" s="17">
        <v>0.411875005557364</v>
      </c>
      <c r="AB11" s="17"/>
      <c r="AC11" s="17">
        <v>0.30854805193174201</v>
      </c>
      <c r="AD11" s="17">
        <v>0.429166777998362</v>
      </c>
      <c r="AE11" s="17">
        <v>0.35881917328873703</v>
      </c>
      <c r="AF11" s="17"/>
      <c r="AG11" s="17">
        <v>0.29850207662158101</v>
      </c>
      <c r="AH11" s="17">
        <v>0.51042657072096398</v>
      </c>
      <c r="AI11" s="17">
        <v>0.52688009720574103</v>
      </c>
      <c r="AJ11" s="17">
        <v>0.49849652235671499</v>
      </c>
      <c r="AK11" s="17">
        <v>0.271342690749246</v>
      </c>
      <c r="AL11" s="17"/>
      <c r="AM11" s="17">
        <v>0.374349073906102</v>
      </c>
      <c r="AN11" s="17">
        <v>0.45321356956838199</v>
      </c>
      <c r="AO11" s="17">
        <v>0.454404044336853</v>
      </c>
      <c r="AP11" s="17"/>
      <c r="AQ11" s="17">
        <v>0.39971825931392502</v>
      </c>
      <c r="AR11" s="17">
        <v>0.37852048442507702</v>
      </c>
      <c r="AS11" s="17"/>
      <c r="AT11" s="17">
        <v>0.50718752202216</v>
      </c>
      <c r="AU11" s="17">
        <v>0.35320710593750898</v>
      </c>
    </row>
    <row r="12" spans="2:47" ht="43.5" x14ac:dyDescent="0.35">
      <c r="B12" s="18" t="s">
        <v>65</v>
      </c>
      <c r="C12" s="17">
        <v>0.31012950614990198</v>
      </c>
      <c r="D12" s="17">
        <v>0.27689052512158302</v>
      </c>
      <c r="E12" s="17">
        <v>0.33719826267133501</v>
      </c>
      <c r="F12" s="17"/>
      <c r="G12" s="17">
        <v>0.44647052255557301</v>
      </c>
      <c r="H12" s="17">
        <v>0.32853393407542802</v>
      </c>
      <c r="I12" s="17">
        <v>0.30842200448012902</v>
      </c>
      <c r="J12" s="17">
        <v>0.267721274985049</v>
      </c>
      <c r="K12" s="17">
        <v>0.25311492357292997</v>
      </c>
      <c r="L12" s="17">
        <v>0.30007862999859902</v>
      </c>
      <c r="M12" s="17"/>
      <c r="N12" s="17">
        <v>0.29791560262880401</v>
      </c>
      <c r="O12" s="17">
        <v>0.28108403751827499</v>
      </c>
      <c r="P12" s="17">
        <v>0.33542349769818502</v>
      </c>
      <c r="Q12" s="17">
        <v>0.32227446092412998</v>
      </c>
      <c r="R12" s="17"/>
      <c r="S12" s="17">
        <v>0.26786083896185198</v>
      </c>
      <c r="T12" s="17">
        <v>0.340761401615507</v>
      </c>
      <c r="U12" s="17">
        <v>0.31541436269635897</v>
      </c>
      <c r="V12" s="17">
        <v>0.39562767716101899</v>
      </c>
      <c r="W12" s="17">
        <v>0.235780329548853</v>
      </c>
      <c r="X12" s="17">
        <v>0.28838644838055399</v>
      </c>
      <c r="Y12" s="17">
        <v>0.27102547842889102</v>
      </c>
      <c r="Z12" s="17">
        <v>0.34120057121005398</v>
      </c>
      <c r="AA12" s="17">
        <v>0.32231423695557399</v>
      </c>
      <c r="AB12" s="17"/>
      <c r="AC12" s="17">
        <v>0.25268848935264798</v>
      </c>
      <c r="AD12" s="17">
        <v>0.37515295600929</v>
      </c>
      <c r="AE12" s="17">
        <v>0.243343478619821</v>
      </c>
      <c r="AF12" s="17"/>
      <c r="AG12" s="17">
        <v>0.25445551959641699</v>
      </c>
      <c r="AH12" s="17">
        <v>0.407051802920045</v>
      </c>
      <c r="AI12" s="17">
        <v>0.27923977854418303</v>
      </c>
      <c r="AJ12" s="17">
        <v>0.28325244915904502</v>
      </c>
      <c r="AK12" s="17">
        <v>0.26159634967150402</v>
      </c>
      <c r="AL12" s="17"/>
      <c r="AM12" s="17">
        <v>0.285139420070886</v>
      </c>
      <c r="AN12" s="17">
        <v>0.35170380919869798</v>
      </c>
      <c r="AO12" s="17">
        <v>0.331101392523311</v>
      </c>
      <c r="AP12" s="17"/>
      <c r="AQ12" s="17">
        <v>0.29458625003732097</v>
      </c>
      <c r="AR12" s="17">
        <v>0.34293503409525999</v>
      </c>
      <c r="AS12" s="17"/>
      <c r="AT12" s="17">
        <v>0.25603870905785697</v>
      </c>
      <c r="AU12" s="17">
        <v>0.32777575393855701</v>
      </c>
    </row>
    <row r="13" spans="2:47" ht="29" x14ac:dyDescent="0.35">
      <c r="B13" s="18" t="s">
        <v>66</v>
      </c>
      <c r="C13" s="17">
        <v>0.26093848260235802</v>
      </c>
      <c r="D13" s="17">
        <v>0.25499058751656101</v>
      </c>
      <c r="E13" s="17">
        <v>0.26763864160416601</v>
      </c>
      <c r="F13" s="17"/>
      <c r="G13" s="17">
        <v>0.23601232930476099</v>
      </c>
      <c r="H13" s="17">
        <v>0.29770889693031499</v>
      </c>
      <c r="I13" s="17">
        <v>0.206985061411049</v>
      </c>
      <c r="J13" s="17">
        <v>0.23338186879849701</v>
      </c>
      <c r="K13" s="17">
        <v>0.22631181188896601</v>
      </c>
      <c r="L13" s="17">
        <v>0.326658504050647</v>
      </c>
      <c r="M13" s="17"/>
      <c r="N13" s="17">
        <v>0.23799755423333999</v>
      </c>
      <c r="O13" s="17">
        <v>0.23341882467282701</v>
      </c>
      <c r="P13" s="17">
        <v>0.314482259810832</v>
      </c>
      <c r="Q13" s="17">
        <v>0.27343667892163298</v>
      </c>
      <c r="R13" s="17"/>
      <c r="S13" s="17">
        <v>0.31741224543563001</v>
      </c>
      <c r="T13" s="17">
        <v>0.36548112874597399</v>
      </c>
      <c r="U13" s="17">
        <v>0.27395082215910199</v>
      </c>
      <c r="V13" s="17">
        <v>0.28321520420868201</v>
      </c>
      <c r="W13" s="17">
        <v>0.17729275889158899</v>
      </c>
      <c r="X13" s="17">
        <v>0.15483067684785601</v>
      </c>
      <c r="Y13" s="17">
        <v>0.172919796591502</v>
      </c>
      <c r="Z13" s="17">
        <v>0.24403979953115601</v>
      </c>
      <c r="AA13" s="17">
        <v>0.251362428207489</v>
      </c>
      <c r="AB13" s="17"/>
      <c r="AC13" s="17">
        <v>0.25035600631213101</v>
      </c>
      <c r="AD13" s="17">
        <v>0.29481452112307899</v>
      </c>
      <c r="AE13" s="17">
        <v>0.23797642909609201</v>
      </c>
      <c r="AF13" s="17"/>
      <c r="AG13" s="17">
        <v>0.26991144597826999</v>
      </c>
      <c r="AH13" s="17">
        <v>0.22345617091405401</v>
      </c>
      <c r="AI13" s="17">
        <v>0.40055910092024299</v>
      </c>
      <c r="AJ13" s="17">
        <v>0.28325244915904502</v>
      </c>
      <c r="AK13" s="17">
        <v>0.26410939009805501</v>
      </c>
      <c r="AL13" s="17"/>
      <c r="AM13" s="17">
        <v>0.27303047448471901</v>
      </c>
      <c r="AN13" s="17">
        <v>0.24968791411343499</v>
      </c>
      <c r="AO13" s="17">
        <v>0.26628137880036001</v>
      </c>
      <c r="AP13" s="17"/>
      <c r="AQ13" s="17">
        <v>0.25519583266448198</v>
      </c>
      <c r="AR13" s="17">
        <v>0.27452930040208501</v>
      </c>
      <c r="AS13" s="17"/>
      <c r="AT13" s="17">
        <v>0.229943499321453</v>
      </c>
      <c r="AU13" s="17">
        <v>0.27105009464329999</v>
      </c>
    </row>
    <row r="14" spans="2:47" x14ac:dyDescent="0.35">
      <c r="B14" s="18" t="s">
        <v>67</v>
      </c>
      <c r="C14" s="17">
        <v>0.26012896115782003</v>
      </c>
      <c r="D14" s="17">
        <v>0.26948383619010302</v>
      </c>
      <c r="E14" s="17">
        <v>0.25282925169586501</v>
      </c>
      <c r="F14" s="17"/>
      <c r="G14" s="17">
        <v>0.26321820623299402</v>
      </c>
      <c r="H14" s="17">
        <v>0.202666388899467</v>
      </c>
      <c r="I14" s="17">
        <v>0.235212809406914</v>
      </c>
      <c r="J14" s="17">
        <v>0.29132145477014698</v>
      </c>
      <c r="K14" s="17">
        <v>0.224751711315548</v>
      </c>
      <c r="L14" s="17">
        <v>0.32574682483942502</v>
      </c>
      <c r="M14" s="17"/>
      <c r="N14" s="17">
        <v>0.240343707324911</v>
      </c>
      <c r="O14" s="17">
        <v>0.29396634821048401</v>
      </c>
      <c r="P14" s="17">
        <v>0.24644332326493901</v>
      </c>
      <c r="Q14" s="17">
        <v>0.25216840564259901</v>
      </c>
      <c r="R14" s="17"/>
      <c r="S14" s="17">
        <v>0.25592356952836198</v>
      </c>
      <c r="T14" s="17">
        <v>0.142521086490806</v>
      </c>
      <c r="U14" s="17">
        <v>0.29501441928974098</v>
      </c>
      <c r="V14" s="17">
        <v>0.204769995422134</v>
      </c>
      <c r="W14" s="17">
        <v>0.36763746488195598</v>
      </c>
      <c r="X14" s="17">
        <v>0.38648064832984402</v>
      </c>
      <c r="Y14" s="17">
        <v>0.25022758337506201</v>
      </c>
      <c r="Z14" s="17">
        <v>0.231798013229986</v>
      </c>
      <c r="AA14" s="17">
        <v>0.28666204715050703</v>
      </c>
      <c r="AB14" s="17"/>
      <c r="AC14" s="17">
        <v>0.27091171354560301</v>
      </c>
      <c r="AD14" s="17">
        <v>0.25478961476082101</v>
      </c>
      <c r="AE14" s="17">
        <v>0.25372409425719</v>
      </c>
      <c r="AF14" s="17"/>
      <c r="AG14" s="17">
        <v>0.32842619576765603</v>
      </c>
      <c r="AH14" s="17">
        <v>0.215404443748486</v>
      </c>
      <c r="AI14" s="17">
        <v>0.14583664040137501</v>
      </c>
      <c r="AJ14" s="17">
        <v>0.21659896488161201</v>
      </c>
      <c r="AK14" s="17">
        <v>0.24160120295814999</v>
      </c>
      <c r="AL14" s="17"/>
      <c r="AM14" s="17">
        <v>0.35218009584521898</v>
      </c>
      <c r="AN14" s="17">
        <v>0.207090373256617</v>
      </c>
      <c r="AO14" s="17">
        <v>0.27839986872036099</v>
      </c>
      <c r="AP14" s="17"/>
      <c r="AQ14" s="17">
        <v>0.24103709516678101</v>
      </c>
      <c r="AR14" s="17">
        <v>0.29921048112079401</v>
      </c>
      <c r="AS14" s="17"/>
      <c r="AT14" s="17">
        <v>0.217370790828639</v>
      </c>
      <c r="AU14" s="17">
        <v>0.27407812273764098</v>
      </c>
    </row>
    <row r="15" spans="2:47" ht="29" x14ac:dyDescent="0.35">
      <c r="B15" s="18" t="s">
        <v>68</v>
      </c>
      <c r="C15" s="17">
        <v>0.21725757729108899</v>
      </c>
      <c r="D15" s="17">
        <v>0.21207116083174901</v>
      </c>
      <c r="E15" s="17">
        <v>0.223050329735237</v>
      </c>
      <c r="F15" s="17"/>
      <c r="G15" s="17">
        <v>0.142408875534978</v>
      </c>
      <c r="H15" s="17">
        <v>0.131495480155358</v>
      </c>
      <c r="I15" s="17">
        <v>0.19648357448468201</v>
      </c>
      <c r="J15" s="17">
        <v>0.26528599284314403</v>
      </c>
      <c r="K15" s="17">
        <v>0.15964333913638301</v>
      </c>
      <c r="L15" s="17">
        <v>0.34313860811665797</v>
      </c>
      <c r="M15" s="17"/>
      <c r="N15" s="17">
        <v>0.26139292289361998</v>
      </c>
      <c r="O15" s="17">
        <v>0.22699340766727699</v>
      </c>
      <c r="P15" s="17">
        <v>0.17287215717115401</v>
      </c>
      <c r="Q15" s="17">
        <v>0.20783149644103999</v>
      </c>
      <c r="R15" s="17"/>
      <c r="S15" s="17">
        <v>0.210274876903526</v>
      </c>
      <c r="T15" s="17">
        <v>0.17961267643159401</v>
      </c>
      <c r="U15" s="17">
        <v>0.24081790928006</v>
      </c>
      <c r="V15" s="17">
        <v>0.29193509737905499</v>
      </c>
      <c r="W15" s="17">
        <v>0.27701619798140198</v>
      </c>
      <c r="X15" s="17">
        <v>0.28278046659692102</v>
      </c>
      <c r="Y15" s="17">
        <v>0.170506560019581</v>
      </c>
      <c r="Z15" s="17">
        <v>0.167940763205083</v>
      </c>
      <c r="AA15" s="17">
        <v>0.15384503071678801</v>
      </c>
      <c r="AB15" s="17"/>
      <c r="AC15" s="17">
        <v>0.28601147983050101</v>
      </c>
      <c r="AD15" s="17">
        <v>0.19748761265367101</v>
      </c>
      <c r="AE15" s="17">
        <v>8.1284779328057999E-2</v>
      </c>
      <c r="AF15" s="17"/>
      <c r="AG15" s="17">
        <v>0.283890000009204</v>
      </c>
      <c r="AH15" s="17">
        <v>0.12904269939062399</v>
      </c>
      <c r="AI15" s="17">
        <v>0.34796851137971702</v>
      </c>
      <c r="AJ15" s="17">
        <v>0.50150347764328496</v>
      </c>
      <c r="AK15" s="17">
        <v>0.151988040232684</v>
      </c>
      <c r="AL15" s="17"/>
      <c r="AM15" s="17">
        <v>0.292936571865132</v>
      </c>
      <c r="AN15" s="17">
        <v>0.16884095182785899</v>
      </c>
      <c r="AO15" s="17">
        <v>0.29021408814482802</v>
      </c>
      <c r="AP15" s="17"/>
      <c r="AQ15" s="17">
        <v>0.23362060954362401</v>
      </c>
      <c r="AR15" s="17">
        <v>0.188184659027473</v>
      </c>
      <c r="AS15" s="17"/>
      <c r="AT15" s="17">
        <v>0.24460889393638299</v>
      </c>
      <c r="AU15" s="17">
        <v>0.20833465256421699</v>
      </c>
    </row>
    <row r="16" spans="2:47" ht="58" x14ac:dyDescent="0.35">
      <c r="B16" s="18" t="s">
        <v>69</v>
      </c>
      <c r="C16" s="17">
        <v>0.195125151840399</v>
      </c>
      <c r="D16" s="17">
        <v>0.21244022734790999</v>
      </c>
      <c r="E16" s="17">
        <v>0.17540160750105099</v>
      </c>
      <c r="F16" s="17"/>
      <c r="G16" s="17">
        <v>0.17754466670406299</v>
      </c>
      <c r="H16" s="17">
        <v>0.192320563577079</v>
      </c>
      <c r="I16" s="17">
        <v>0.20851536216792199</v>
      </c>
      <c r="J16" s="17">
        <v>0.182478096866764</v>
      </c>
      <c r="K16" s="17">
        <v>0.199937841597711</v>
      </c>
      <c r="L16" s="17">
        <v>0.20018629396997101</v>
      </c>
      <c r="M16" s="17"/>
      <c r="N16" s="17">
        <v>0.21572146383246399</v>
      </c>
      <c r="O16" s="17">
        <v>0.229489858941333</v>
      </c>
      <c r="P16" s="17">
        <v>0.210767784662442</v>
      </c>
      <c r="Q16" s="17">
        <v>0.13051953908584399</v>
      </c>
      <c r="R16" s="17"/>
      <c r="S16" s="17">
        <v>0.183419431442648</v>
      </c>
      <c r="T16" s="17">
        <v>0.222626891775346</v>
      </c>
      <c r="U16" s="17">
        <v>0.24337516578742699</v>
      </c>
      <c r="V16" s="17">
        <v>0.24063352846598801</v>
      </c>
      <c r="W16" s="17">
        <v>0.112639663476227</v>
      </c>
      <c r="X16" s="17">
        <v>0.17243550602579899</v>
      </c>
      <c r="Y16" s="17">
        <v>0.21281625145379901</v>
      </c>
      <c r="Z16" s="17">
        <v>0.20541892353986599</v>
      </c>
      <c r="AA16" s="17">
        <v>0.14006681633807899</v>
      </c>
      <c r="AB16" s="17"/>
      <c r="AC16" s="17">
        <v>0.18327210502001401</v>
      </c>
      <c r="AD16" s="17">
        <v>0.21777050576929</v>
      </c>
      <c r="AE16" s="17">
        <v>0.201853267133281</v>
      </c>
      <c r="AF16" s="17"/>
      <c r="AG16" s="17">
        <v>0.169177339649486</v>
      </c>
      <c r="AH16" s="17">
        <v>0.19486763246632199</v>
      </c>
      <c r="AI16" s="17">
        <v>0.19933281255621199</v>
      </c>
      <c r="AJ16" s="17">
        <v>0.50014858595934297</v>
      </c>
      <c r="AK16" s="17">
        <v>0.24686284207550399</v>
      </c>
      <c r="AL16" s="17"/>
      <c r="AM16" s="17">
        <v>0.16452736752391101</v>
      </c>
      <c r="AN16" s="17">
        <v>0.22894152860914799</v>
      </c>
      <c r="AO16" s="17">
        <v>0.20079438520937801</v>
      </c>
      <c r="AP16" s="17"/>
      <c r="AQ16" s="17">
        <v>0.193680578394715</v>
      </c>
      <c r="AR16" s="17">
        <v>0.199844847376519</v>
      </c>
      <c r="AS16" s="17"/>
      <c r="AT16" s="17">
        <v>0.209343362875198</v>
      </c>
      <c r="AU16" s="17">
        <v>0.190486690428849</v>
      </c>
    </row>
    <row r="17" spans="2:47" x14ac:dyDescent="0.35">
      <c r="B17" s="18" t="s">
        <v>70</v>
      </c>
      <c r="C17" s="17">
        <v>5.18141714946454E-2</v>
      </c>
      <c r="D17" s="17">
        <v>5.7592662241404101E-2</v>
      </c>
      <c r="E17" s="17">
        <v>4.6779382109071302E-2</v>
      </c>
      <c r="F17" s="17"/>
      <c r="G17" s="17">
        <v>0</v>
      </c>
      <c r="H17" s="17">
        <v>4.9262740825108599E-2</v>
      </c>
      <c r="I17" s="17">
        <v>5.8637391077034903E-2</v>
      </c>
      <c r="J17" s="17">
        <v>0</v>
      </c>
      <c r="K17" s="17">
        <v>0.13426216676382699</v>
      </c>
      <c r="L17" s="17">
        <v>4.7240474385867502E-2</v>
      </c>
      <c r="M17" s="17"/>
      <c r="N17" s="17">
        <v>3.7755927495765597E-2</v>
      </c>
      <c r="O17" s="17">
        <v>4.1500702380032499E-2</v>
      </c>
      <c r="P17" s="17">
        <v>7.7501884177592101E-2</v>
      </c>
      <c r="Q17" s="17">
        <v>5.5800803240286002E-2</v>
      </c>
      <c r="R17" s="17"/>
      <c r="S17" s="17">
        <v>3.5423194235802299E-2</v>
      </c>
      <c r="T17" s="17">
        <v>8.8598219700775499E-2</v>
      </c>
      <c r="U17" s="17">
        <v>5.5311746102450501E-2</v>
      </c>
      <c r="V17" s="17">
        <v>5.34560200960809E-2</v>
      </c>
      <c r="W17" s="17">
        <v>4.8637692144157897E-2</v>
      </c>
      <c r="X17" s="17">
        <v>7.1516596105159494E-2</v>
      </c>
      <c r="Y17" s="17">
        <v>6.12389649994605E-2</v>
      </c>
      <c r="Z17" s="17">
        <v>5.6655186695793502E-2</v>
      </c>
      <c r="AA17" s="17">
        <v>0</v>
      </c>
      <c r="AB17" s="17"/>
      <c r="AC17" s="17">
        <v>8.8951155552758399E-2</v>
      </c>
      <c r="AD17" s="17">
        <v>2.03277423372407E-2</v>
      </c>
      <c r="AE17" s="17">
        <v>2.3490145621242301E-2</v>
      </c>
      <c r="AF17" s="17"/>
      <c r="AG17" s="17">
        <v>6.1788074974795798E-2</v>
      </c>
      <c r="AH17" s="17">
        <v>2.1034412506553999E-2</v>
      </c>
      <c r="AI17" s="17">
        <v>0</v>
      </c>
      <c r="AJ17" s="17">
        <v>0</v>
      </c>
      <c r="AK17" s="17">
        <v>6.6783708116988999E-2</v>
      </c>
      <c r="AL17" s="17"/>
      <c r="AM17" s="17">
        <v>4.0585322361610901E-2</v>
      </c>
      <c r="AN17" s="17">
        <v>1.6349004611734198E-2</v>
      </c>
      <c r="AO17" s="17">
        <v>2.7755342031067599E-2</v>
      </c>
      <c r="AP17" s="17"/>
      <c r="AQ17" s="17">
        <v>4.5712758395251102E-2</v>
      </c>
      <c r="AR17" s="17">
        <v>5.9220729093229403E-2</v>
      </c>
      <c r="AS17" s="17"/>
      <c r="AT17" s="17">
        <v>3.6996231445904998E-2</v>
      </c>
      <c r="AU17" s="17">
        <v>5.6648284798107199E-2</v>
      </c>
    </row>
    <row r="18" spans="2:47" x14ac:dyDescent="0.35">
      <c r="B18" s="18" t="s">
        <v>71</v>
      </c>
      <c r="C18" s="17">
        <v>3.1451736260737002E-2</v>
      </c>
      <c r="D18" s="17">
        <v>5.0495647047602898E-2</v>
      </c>
      <c r="E18" s="17">
        <v>1.41860144730028E-2</v>
      </c>
      <c r="F18" s="17"/>
      <c r="G18" s="17">
        <v>0</v>
      </c>
      <c r="H18" s="17">
        <v>0</v>
      </c>
      <c r="I18" s="17">
        <v>2.1892628112090501E-2</v>
      </c>
      <c r="J18" s="17">
        <v>3.4168996251412599E-2</v>
      </c>
      <c r="K18" s="17">
        <v>9.6072852526136301E-2</v>
      </c>
      <c r="L18" s="17">
        <v>2.95144192570382E-2</v>
      </c>
      <c r="M18" s="17"/>
      <c r="N18" s="17">
        <v>5.23137164207782E-2</v>
      </c>
      <c r="O18" s="17">
        <v>1.94107543023227E-2</v>
      </c>
      <c r="P18" s="17">
        <v>3.00896942386971E-2</v>
      </c>
      <c r="Q18" s="17">
        <v>2.6674556793096198E-2</v>
      </c>
      <c r="R18" s="17"/>
      <c r="S18" s="17">
        <v>0</v>
      </c>
      <c r="T18" s="17">
        <v>3.7758412714309797E-2</v>
      </c>
      <c r="U18" s="17">
        <v>3.0559853235319401E-2</v>
      </c>
      <c r="V18" s="17">
        <v>3.0469205280714201E-2</v>
      </c>
      <c r="W18" s="17">
        <v>9.2348441058226705E-2</v>
      </c>
      <c r="X18" s="17">
        <v>0</v>
      </c>
      <c r="Y18" s="17">
        <v>3.8757016437513898E-2</v>
      </c>
      <c r="Z18" s="17">
        <v>0</v>
      </c>
      <c r="AA18" s="17">
        <v>5.9156013032016501E-2</v>
      </c>
      <c r="AB18" s="17"/>
      <c r="AC18" s="17">
        <v>4.9906968804030997E-2</v>
      </c>
      <c r="AD18" s="17">
        <v>2.79363762911875E-2</v>
      </c>
      <c r="AE18" s="17">
        <v>0</v>
      </c>
      <c r="AF18" s="17"/>
      <c r="AG18" s="17">
        <v>3.89507697932681E-2</v>
      </c>
      <c r="AH18" s="17">
        <v>3.3664531000289002E-2</v>
      </c>
      <c r="AI18" s="17">
        <v>6.02351787609492E-2</v>
      </c>
      <c r="AJ18" s="17">
        <v>0</v>
      </c>
      <c r="AK18" s="17">
        <v>0</v>
      </c>
      <c r="AL18" s="17"/>
      <c r="AM18" s="17">
        <v>1.4852048104606301E-2</v>
      </c>
      <c r="AN18" s="17">
        <v>1.0563857527989599E-2</v>
      </c>
      <c r="AO18" s="17">
        <v>5.1185720220243099E-2</v>
      </c>
      <c r="AP18" s="17"/>
      <c r="AQ18" s="17">
        <v>2.8117148640452099E-2</v>
      </c>
      <c r="AR18" s="17">
        <v>3.8137242221327701E-2</v>
      </c>
      <c r="AS18" s="17"/>
      <c r="AT18" s="17">
        <v>2.0954396566528002E-2</v>
      </c>
      <c r="AU18" s="17">
        <v>3.4876323571781498E-2</v>
      </c>
    </row>
    <row r="19" spans="2:47" x14ac:dyDescent="0.35">
      <c r="B19" s="18" t="s">
        <v>72</v>
      </c>
      <c r="C19" s="19">
        <v>1.55282564704375E-2</v>
      </c>
      <c r="D19" s="19">
        <v>2.82854545320061E-2</v>
      </c>
      <c r="E19" s="19">
        <v>3.93547868392383E-3</v>
      </c>
      <c r="F19" s="19"/>
      <c r="G19" s="19">
        <v>0</v>
      </c>
      <c r="H19" s="19">
        <v>2.69780899524985E-2</v>
      </c>
      <c r="I19" s="19">
        <v>1.78525820469763E-2</v>
      </c>
      <c r="J19" s="19">
        <v>1.16660271607758E-2</v>
      </c>
      <c r="K19" s="19">
        <v>2.5024083932935801E-2</v>
      </c>
      <c r="L19" s="19">
        <v>8.2409144946952902E-3</v>
      </c>
      <c r="M19" s="19"/>
      <c r="N19" s="19">
        <v>1.46401517151864E-2</v>
      </c>
      <c r="O19" s="19">
        <v>2.5276560554981401E-2</v>
      </c>
      <c r="P19" s="19">
        <v>0</v>
      </c>
      <c r="Q19" s="19">
        <v>1.1869300625812E-2</v>
      </c>
      <c r="R19" s="19"/>
      <c r="S19" s="19">
        <v>1.9585010001193701E-2</v>
      </c>
      <c r="T19" s="19">
        <v>1.1325489592615701E-2</v>
      </c>
      <c r="U19" s="19">
        <v>0</v>
      </c>
      <c r="V19" s="19">
        <v>0</v>
      </c>
      <c r="W19" s="19">
        <v>3.46897263957444E-2</v>
      </c>
      <c r="X19" s="19">
        <v>0</v>
      </c>
      <c r="Y19" s="19">
        <v>3.9270375926068302E-2</v>
      </c>
      <c r="Z19" s="19">
        <v>0</v>
      </c>
      <c r="AA19" s="19">
        <v>2.99380924213998E-2</v>
      </c>
      <c r="AB19" s="19"/>
      <c r="AC19" s="19">
        <v>1.8729933826361199E-2</v>
      </c>
      <c r="AD19" s="19">
        <v>6.8958845091959898E-3</v>
      </c>
      <c r="AE19" s="19">
        <v>4.5469990501521E-2</v>
      </c>
      <c r="AF19" s="19"/>
      <c r="AG19" s="19">
        <v>1.3768677023288999E-2</v>
      </c>
      <c r="AH19" s="19">
        <v>9.7887418826828297E-3</v>
      </c>
      <c r="AI19" s="19">
        <v>3.1790973216309401E-2</v>
      </c>
      <c r="AJ19" s="19">
        <v>0</v>
      </c>
      <c r="AK19" s="19">
        <v>3.7351150752244697E-2</v>
      </c>
      <c r="AL19" s="19"/>
      <c r="AM19" s="19">
        <v>2.5298472074693198E-2</v>
      </c>
      <c r="AN19" s="19">
        <v>1.9767872947126602E-2</v>
      </c>
      <c r="AO19" s="19">
        <v>0</v>
      </c>
      <c r="AP19" s="19"/>
      <c r="AQ19" s="19">
        <v>1.04180900006822E-2</v>
      </c>
      <c r="AR19" s="19">
        <v>2.5445383507613301E-2</v>
      </c>
      <c r="AS19" s="19"/>
      <c r="AT19" s="19">
        <v>6.9160947813117699E-3</v>
      </c>
      <c r="AU19" s="19">
        <v>1.83378349446402E-2</v>
      </c>
    </row>
    <row r="20" spans="2:47" x14ac:dyDescent="0.35">
      <c r="B20" s="16"/>
    </row>
    <row r="21" spans="2:47" x14ac:dyDescent="0.35">
      <c r="B21" t="s">
        <v>77</v>
      </c>
    </row>
    <row r="22" spans="2:47" x14ac:dyDescent="0.35">
      <c r="B22" t="s">
        <v>78</v>
      </c>
    </row>
    <row r="24" spans="2:47" x14ac:dyDescent="0.35">
      <c r="B24"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U24"/>
  <sheetViews>
    <sheetView showGridLines="0" workbookViewId="0">
      <pane xSplit="2" topLeftCell="L1" activePane="topRight" state="frozen"/>
      <selection activeCell="AF8" sqref="AF8"/>
      <selection pane="topRight" activeCell="W21" sqref="W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79</v>
      </c>
      <c r="C9" s="17">
        <v>0.49975354863226301</v>
      </c>
      <c r="D9" s="17">
        <v>0.48798215190153299</v>
      </c>
      <c r="E9" s="17">
        <v>0.51238218570927896</v>
      </c>
      <c r="F9" s="17"/>
      <c r="G9" s="17">
        <v>0.46786055935214499</v>
      </c>
      <c r="H9" s="17">
        <v>0.51844927688119702</v>
      </c>
      <c r="I9" s="17">
        <v>0.52866351605804396</v>
      </c>
      <c r="J9" s="17">
        <v>0.46847795066707598</v>
      </c>
      <c r="K9" s="17">
        <v>0.38064309575625899</v>
      </c>
      <c r="L9" s="17">
        <v>0.58443197906645095</v>
      </c>
      <c r="M9" s="17"/>
      <c r="N9" s="17">
        <v>0.46522703596623599</v>
      </c>
      <c r="O9" s="17">
        <v>0.45535276184113899</v>
      </c>
      <c r="P9" s="17">
        <v>0.53305617678084904</v>
      </c>
      <c r="Q9" s="17">
        <v>0.55502056785312104</v>
      </c>
      <c r="R9" s="17"/>
      <c r="S9" s="17">
        <v>0.50355057534298098</v>
      </c>
      <c r="T9" s="17">
        <v>0.49846940718349297</v>
      </c>
      <c r="U9" s="17">
        <v>0.53810810672262299</v>
      </c>
      <c r="V9" s="17">
        <v>0.46216392996904798</v>
      </c>
      <c r="W9" s="17">
        <v>0.53860466698878995</v>
      </c>
      <c r="X9" s="17">
        <v>0.48801448569803502</v>
      </c>
      <c r="Y9" s="17">
        <v>0.60561131362804899</v>
      </c>
      <c r="Z9" s="17">
        <v>0.27819766708716998</v>
      </c>
      <c r="AA9" s="17">
        <v>0.48129473473314699</v>
      </c>
      <c r="AB9" s="17"/>
      <c r="AC9" s="17">
        <v>0.59886994970733498</v>
      </c>
      <c r="AD9" s="17">
        <v>0.389181470736297</v>
      </c>
      <c r="AE9" s="17">
        <v>0.607396262132329</v>
      </c>
      <c r="AF9" s="17"/>
      <c r="AG9" s="17">
        <v>0.58615887108974096</v>
      </c>
      <c r="AH9" s="17">
        <v>0.37257479127730803</v>
      </c>
      <c r="AI9" s="17">
        <v>0.44593414203836801</v>
      </c>
      <c r="AJ9" s="17">
        <v>0.65168645976043404</v>
      </c>
      <c r="AK9" s="17">
        <v>0.51563703446161102</v>
      </c>
      <c r="AL9" s="17"/>
      <c r="AM9" s="17">
        <v>0.60187851322017405</v>
      </c>
      <c r="AN9" s="17">
        <v>0.394443055745683</v>
      </c>
      <c r="AO9" s="17">
        <v>0.51274102879885997</v>
      </c>
      <c r="AP9" s="17"/>
      <c r="AQ9" s="17">
        <v>0.51192068570209603</v>
      </c>
      <c r="AR9" s="17">
        <v>0.47212409794392701</v>
      </c>
      <c r="AS9" s="17"/>
      <c r="AT9" s="17">
        <v>0.51527627514155905</v>
      </c>
      <c r="AU9" s="17">
        <v>0.494969359516931</v>
      </c>
    </row>
    <row r="10" spans="2:47" ht="29" x14ac:dyDescent="0.35">
      <c r="B10" s="18" t="s">
        <v>80</v>
      </c>
      <c r="C10" s="17">
        <v>0.47352797346034398</v>
      </c>
      <c r="D10" s="17">
        <v>0.43532761387455798</v>
      </c>
      <c r="E10" s="17">
        <v>0.50826652842730002</v>
      </c>
      <c r="F10" s="17"/>
      <c r="G10" s="17">
        <v>0.59311317915881601</v>
      </c>
      <c r="H10" s="17">
        <v>0.48653791349888098</v>
      </c>
      <c r="I10" s="17">
        <v>0.44291909689028403</v>
      </c>
      <c r="J10" s="17">
        <v>0.434949305090998</v>
      </c>
      <c r="K10" s="17">
        <v>0.42714192271189499</v>
      </c>
      <c r="L10" s="17">
        <v>0.49530655440647597</v>
      </c>
      <c r="M10" s="17"/>
      <c r="N10" s="17">
        <v>0.41318948876017703</v>
      </c>
      <c r="O10" s="17">
        <v>0.52510888521160004</v>
      </c>
      <c r="P10" s="17">
        <v>0.47069890211704501</v>
      </c>
      <c r="Q10" s="17">
        <v>0.49720363262478001</v>
      </c>
      <c r="R10" s="17"/>
      <c r="S10" s="17">
        <v>0.55832578754246998</v>
      </c>
      <c r="T10" s="17">
        <v>0.41451972451115199</v>
      </c>
      <c r="U10" s="17">
        <v>0.45858297505705797</v>
      </c>
      <c r="V10" s="17">
        <v>0.50425567296098495</v>
      </c>
      <c r="W10" s="17">
        <v>0.43071832480073802</v>
      </c>
      <c r="X10" s="17">
        <v>0.53377930527321804</v>
      </c>
      <c r="Y10" s="17">
        <v>0.48929148726988603</v>
      </c>
      <c r="Z10" s="17">
        <v>0.41041761972731899</v>
      </c>
      <c r="AA10" s="17">
        <v>0.42898921928545303</v>
      </c>
      <c r="AB10" s="17"/>
      <c r="AC10" s="17">
        <v>0.43129223366149899</v>
      </c>
      <c r="AD10" s="17">
        <v>0.487165870803697</v>
      </c>
      <c r="AE10" s="17">
        <v>0.49303746308635998</v>
      </c>
      <c r="AF10" s="17"/>
      <c r="AG10" s="17">
        <v>0.50163563773252295</v>
      </c>
      <c r="AH10" s="17">
        <v>0.45526633820810603</v>
      </c>
      <c r="AI10" s="17">
        <v>0.39939846964863601</v>
      </c>
      <c r="AJ10" s="17">
        <v>0.22293073554833701</v>
      </c>
      <c r="AK10" s="17">
        <v>0.51322737577369204</v>
      </c>
      <c r="AL10" s="17"/>
      <c r="AM10" s="17">
        <v>0.50976335812811402</v>
      </c>
      <c r="AN10" s="17">
        <v>0.483614055736513</v>
      </c>
      <c r="AO10" s="17">
        <v>0.47634575765998599</v>
      </c>
      <c r="AP10" s="17"/>
      <c r="AQ10" s="17">
        <v>0.47459000623880598</v>
      </c>
      <c r="AR10" s="17">
        <v>0.471116281859149</v>
      </c>
      <c r="AS10" s="17"/>
      <c r="AT10" s="17">
        <v>0.47267823349853499</v>
      </c>
      <c r="AU10" s="17">
        <v>0.47378986795895101</v>
      </c>
    </row>
    <row r="11" spans="2:47" ht="43.5" x14ac:dyDescent="0.35">
      <c r="B11" s="18" t="s">
        <v>81</v>
      </c>
      <c r="C11" s="17">
        <v>0.41619374049944802</v>
      </c>
      <c r="D11" s="17">
        <v>0.45555299141570499</v>
      </c>
      <c r="E11" s="17">
        <v>0.380034383207279</v>
      </c>
      <c r="F11" s="17"/>
      <c r="G11" s="17">
        <v>0.454768368011638</v>
      </c>
      <c r="H11" s="17">
        <v>0.31001602094828101</v>
      </c>
      <c r="I11" s="17">
        <v>0.47016973413316998</v>
      </c>
      <c r="J11" s="17">
        <v>0.450426665892526</v>
      </c>
      <c r="K11" s="17">
        <v>0.43346811232815202</v>
      </c>
      <c r="L11" s="17">
        <v>0.40012241894705203</v>
      </c>
      <c r="M11" s="17"/>
      <c r="N11" s="17">
        <v>0.45185190761635702</v>
      </c>
      <c r="O11" s="17">
        <v>0.50059377806197802</v>
      </c>
      <c r="P11" s="17">
        <v>0.37913609686316102</v>
      </c>
      <c r="Q11" s="17">
        <v>0.32323815981604997</v>
      </c>
      <c r="R11" s="17"/>
      <c r="S11" s="17">
        <v>0.446885084933759</v>
      </c>
      <c r="T11" s="17">
        <v>0.330090202867309</v>
      </c>
      <c r="U11" s="17">
        <v>0.34740525218135498</v>
      </c>
      <c r="V11" s="17">
        <v>0.46018116949933802</v>
      </c>
      <c r="W11" s="17">
        <v>0.39038748477329599</v>
      </c>
      <c r="X11" s="17">
        <v>0.652965769118379</v>
      </c>
      <c r="Y11" s="17">
        <v>0.29288625593286899</v>
      </c>
      <c r="Z11" s="17">
        <v>0.624271791057601</v>
      </c>
      <c r="AA11" s="17">
        <v>0.34412217863287498</v>
      </c>
      <c r="AB11" s="17"/>
      <c r="AC11" s="17">
        <v>0.41626971339339103</v>
      </c>
      <c r="AD11" s="17">
        <v>0.42765408518626702</v>
      </c>
      <c r="AE11" s="17">
        <v>0.34480158340183598</v>
      </c>
      <c r="AF11" s="17"/>
      <c r="AG11" s="17">
        <v>0.47353619837319699</v>
      </c>
      <c r="AH11" s="17">
        <v>0.39195676257671802</v>
      </c>
      <c r="AI11" s="17">
        <v>0.375425067901969</v>
      </c>
      <c r="AJ11" s="17">
        <v>0.474263323141705</v>
      </c>
      <c r="AK11" s="17">
        <v>0.42499671790268001</v>
      </c>
      <c r="AL11" s="17"/>
      <c r="AM11" s="17">
        <v>0.42740497669000899</v>
      </c>
      <c r="AN11" s="17">
        <v>0.409000399107178</v>
      </c>
      <c r="AO11" s="17">
        <v>0.47069053744809197</v>
      </c>
      <c r="AP11" s="17"/>
      <c r="AQ11" s="17">
        <v>0.42079417224423799</v>
      </c>
      <c r="AR11" s="17">
        <v>0.40574696067702898</v>
      </c>
      <c r="AS11" s="17"/>
      <c r="AT11" s="17">
        <v>0.44184857910021602</v>
      </c>
      <c r="AU11" s="17">
        <v>0.40828677908284999</v>
      </c>
    </row>
    <row r="12" spans="2:47" ht="43.5" x14ac:dyDescent="0.35">
      <c r="B12" s="18" t="s">
        <v>82</v>
      </c>
      <c r="C12" s="17">
        <v>0.385295338727773</v>
      </c>
      <c r="D12" s="17">
        <v>0.40280992902374402</v>
      </c>
      <c r="E12" s="17">
        <v>0.36687982931559099</v>
      </c>
      <c r="F12" s="17"/>
      <c r="G12" s="17">
        <v>0.26180297531215002</v>
      </c>
      <c r="H12" s="17">
        <v>0.26186513157020302</v>
      </c>
      <c r="I12" s="17">
        <v>0.29091700109688801</v>
      </c>
      <c r="J12" s="17">
        <v>0.45701468654029398</v>
      </c>
      <c r="K12" s="17">
        <v>0.431354750507003</v>
      </c>
      <c r="L12" s="17">
        <v>0.50103813855043</v>
      </c>
      <c r="M12" s="17"/>
      <c r="N12" s="17">
        <v>0.453850887299029</v>
      </c>
      <c r="O12" s="17">
        <v>0.37613765840091301</v>
      </c>
      <c r="P12" s="17">
        <v>0.35363327843144898</v>
      </c>
      <c r="Q12" s="17">
        <v>0.34094644111936201</v>
      </c>
      <c r="R12" s="17"/>
      <c r="S12" s="17">
        <v>0.32364423032582401</v>
      </c>
      <c r="T12" s="17">
        <v>0.40676416199219201</v>
      </c>
      <c r="U12" s="17">
        <v>0.42569644753201602</v>
      </c>
      <c r="V12" s="17">
        <v>0.45705944360678402</v>
      </c>
      <c r="W12" s="17">
        <v>0.481777496879364</v>
      </c>
      <c r="X12" s="17">
        <v>0.33010696667499501</v>
      </c>
      <c r="Y12" s="17">
        <v>0.210769636726028</v>
      </c>
      <c r="Z12" s="17">
        <v>0.70425487210065996</v>
      </c>
      <c r="AA12" s="17">
        <v>0.33464656948079402</v>
      </c>
      <c r="AB12" s="17"/>
      <c r="AC12" s="17">
        <v>0.37665210527443299</v>
      </c>
      <c r="AD12" s="17">
        <v>0.46669999402968199</v>
      </c>
      <c r="AE12" s="17">
        <v>0.23069723826490701</v>
      </c>
      <c r="AF12" s="17"/>
      <c r="AG12" s="17">
        <v>0.396407053448177</v>
      </c>
      <c r="AH12" s="17">
        <v>0.36941794139546802</v>
      </c>
      <c r="AI12" s="17">
        <v>0.52281362985721702</v>
      </c>
      <c r="AJ12" s="17">
        <v>0.26156866803442902</v>
      </c>
      <c r="AK12" s="17">
        <v>0.36044040013864098</v>
      </c>
      <c r="AL12" s="17"/>
      <c r="AM12" s="17">
        <v>0.32779721920553601</v>
      </c>
      <c r="AN12" s="17">
        <v>0.411292559839257</v>
      </c>
      <c r="AO12" s="17">
        <v>0.50863857500986898</v>
      </c>
      <c r="AP12" s="17"/>
      <c r="AQ12" s="17">
        <v>0.429636402755466</v>
      </c>
      <c r="AR12" s="17">
        <v>0.28460449954432598</v>
      </c>
      <c r="AS12" s="17"/>
      <c r="AT12" s="17">
        <v>0.404219123424785</v>
      </c>
      <c r="AU12" s="17">
        <v>0.37946292489801697</v>
      </c>
    </row>
    <row r="13" spans="2:47" x14ac:dyDescent="0.35">
      <c r="B13" s="18" t="s">
        <v>83</v>
      </c>
      <c r="C13" s="17">
        <v>0.351260595236844</v>
      </c>
      <c r="D13" s="17">
        <v>0.35926465414928099</v>
      </c>
      <c r="E13" s="17">
        <v>0.34177578200917602</v>
      </c>
      <c r="F13" s="17"/>
      <c r="G13" s="17">
        <v>0.26867383126411698</v>
      </c>
      <c r="H13" s="17">
        <v>0.26753397464402301</v>
      </c>
      <c r="I13" s="17">
        <v>0.40942491105682399</v>
      </c>
      <c r="J13" s="17">
        <v>0.38131138936537501</v>
      </c>
      <c r="K13" s="17">
        <v>0.41882969913461199</v>
      </c>
      <c r="L13" s="17">
        <v>0.33828692277857803</v>
      </c>
      <c r="M13" s="17"/>
      <c r="N13" s="17">
        <v>0.35655388647205499</v>
      </c>
      <c r="O13" s="17">
        <v>0.31930811113465501</v>
      </c>
      <c r="P13" s="17">
        <v>0.38589074745021501</v>
      </c>
      <c r="Q13" s="17">
        <v>0.34520289690043898</v>
      </c>
      <c r="R13" s="17"/>
      <c r="S13" s="17">
        <v>0.290656121794797</v>
      </c>
      <c r="T13" s="17">
        <v>0.372936775542414</v>
      </c>
      <c r="U13" s="17">
        <v>0.40908181743949601</v>
      </c>
      <c r="V13" s="17">
        <v>0.46551192068242098</v>
      </c>
      <c r="W13" s="17">
        <v>0.35918016250214702</v>
      </c>
      <c r="X13" s="17">
        <v>0.259821026940524</v>
      </c>
      <c r="Y13" s="17">
        <v>0.30718068892492101</v>
      </c>
      <c r="Z13" s="17">
        <v>0.24919570054444501</v>
      </c>
      <c r="AA13" s="17">
        <v>0.39826040378113697</v>
      </c>
      <c r="AB13" s="17"/>
      <c r="AC13" s="17">
        <v>0.37024199963525201</v>
      </c>
      <c r="AD13" s="17">
        <v>0.36856752895086597</v>
      </c>
      <c r="AE13" s="17">
        <v>0.25938875188497901</v>
      </c>
      <c r="AF13" s="17"/>
      <c r="AG13" s="17">
        <v>0.315583435990064</v>
      </c>
      <c r="AH13" s="17">
        <v>0.37276247252530698</v>
      </c>
      <c r="AI13" s="17">
        <v>0.403409839573449</v>
      </c>
      <c r="AJ13" s="17">
        <v>0.56198330499424898</v>
      </c>
      <c r="AK13" s="17">
        <v>0.31428888788584902</v>
      </c>
      <c r="AL13" s="17"/>
      <c r="AM13" s="17">
        <v>0.29645172103204098</v>
      </c>
      <c r="AN13" s="17">
        <v>0.358960060152478</v>
      </c>
      <c r="AO13" s="17">
        <v>0.28740809381674098</v>
      </c>
      <c r="AP13" s="17"/>
      <c r="AQ13" s="17">
        <v>0.380904450601941</v>
      </c>
      <c r="AR13" s="17">
        <v>0.28394455898926801</v>
      </c>
      <c r="AS13" s="17"/>
      <c r="AT13" s="17">
        <v>0.33604751954517598</v>
      </c>
      <c r="AU13" s="17">
        <v>0.35594934827847102</v>
      </c>
    </row>
    <row r="14" spans="2:47" x14ac:dyDescent="0.35">
      <c r="B14" s="18" t="s">
        <v>84</v>
      </c>
      <c r="C14" s="17">
        <v>0.15551455867837199</v>
      </c>
      <c r="D14" s="17">
        <v>0.16691530313262001</v>
      </c>
      <c r="E14" s="17">
        <v>0.14514229982746901</v>
      </c>
      <c r="F14" s="17"/>
      <c r="G14" s="17">
        <v>0.189762138736392</v>
      </c>
      <c r="H14" s="17">
        <v>0.213698588642213</v>
      </c>
      <c r="I14" s="17">
        <v>0.123557102950939</v>
      </c>
      <c r="J14" s="17">
        <v>0.15185641926266399</v>
      </c>
      <c r="K14" s="17">
        <v>0.112580278830289</v>
      </c>
      <c r="L14" s="17">
        <v>0.152279977128427</v>
      </c>
      <c r="M14" s="17"/>
      <c r="N14" s="17">
        <v>0.14434672600740101</v>
      </c>
      <c r="O14" s="17">
        <v>0.13624046016191901</v>
      </c>
      <c r="P14" s="17">
        <v>0.16684115027260901</v>
      </c>
      <c r="Q14" s="17">
        <v>0.177768063991215</v>
      </c>
      <c r="R14" s="17"/>
      <c r="S14" s="17">
        <v>0.155914991225891</v>
      </c>
      <c r="T14" s="17">
        <v>6.7768961341400799E-2</v>
      </c>
      <c r="U14" s="17">
        <v>0.27218714063298499</v>
      </c>
      <c r="V14" s="17">
        <v>0.127716287490029</v>
      </c>
      <c r="W14" s="17">
        <v>0.24610060036265899</v>
      </c>
      <c r="X14" s="17">
        <v>0.111144952353191</v>
      </c>
      <c r="Y14" s="17">
        <v>0.14458529156015701</v>
      </c>
      <c r="Z14" s="17">
        <v>0.145958232530084</v>
      </c>
      <c r="AA14" s="17">
        <v>0.18629106101331699</v>
      </c>
      <c r="AB14" s="17"/>
      <c r="AC14" s="17">
        <v>0.17679634702112201</v>
      </c>
      <c r="AD14" s="17">
        <v>0.133160940566389</v>
      </c>
      <c r="AE14" s="17">
        <v>0.15986705513789601</v>
      </c>
      <c r="AF14" s="17"/>
      <c r="AG14" s="17">
        <v>0.178774909112457</v>
      </c>
      <c r="AH14" s="17">
        <v>0.1897116097637</v>
      </c>
      <c r="AI14" s="17">
        <v>0.10787558718514199</v>
      </c>
      <c r="AJ14" s="17">
        <v>7.7138441277411401E-2</v>
      </c>
      <c r="AK14" s="17">
        <v>7.0708466674716405E-2</v>
      </c>
      <c r="AL14" s="17"/>
      <c r="AM14" s="17">
        <v>0.16631457883045001</v>
      </c>
      <c r="AN14" s="17">
        <v>0.18811062631737299</v>
      </c>
      <c r="AO14" s="17">
        <v>0.100352485704814</v>
      </c>
      <c r="AP14" s="17"/>
      <c r="AQ14" s="17">
        <v>0.131236855018526</v>
      </c>
      <c r="AR14" s="17">
        <v>0.21064499834103401</v>
      </c>
      <c r="AS14" s="17"/>
      <c r="AT14" s="17">
        <v>9.7980157998218895E-2</v>
      </c>
      <c r="AU14" s="17">
        <v>0.17324697529515101</v>
      </c>
    </row>
    <row r="15" spans="2:47" ht="29" x14ac:dyDescent="0.35">
      <c r="B15" s="18" t="s">
        <v>85</v>
      </c>
      <c r="C15" s="17">
        <v>0.149724121526608</v>
      </c>
      <c r="D15" s="17">
        <v>0.157301858113852</v>
      </c>
      <c r="E15" s="17">
        <v>0.14296472411889199</v>
      </c>
      <c r="F15" s="17"/>
      <c r="G15" s="17">
        <v>0.22444612983144199</v>
      </c>
      <c r="H15" s="17">
        <v>0.24204570427972999</v>
      </c>
      <c r="I15" s="17">
        <v>0.116126114835144</v>
      </c>
      <c r="J15" s="17">
        <v>0.14892461510443</v>
      </c>
      <c r="K15" s="17">
        <v>9.3653308665972698E-2</v>
      </c>
      <c r="L15" s="17">
        <v>0.11245501024648299</v>
      </c>
      <c r="M15" s="17"/>
      <c r="N15" s="17">
        <v>0.15395329049645701</v>
      </c>
      <c r="O15" s="17">
        <v>0.166209799503971</v>
      </c>
      <c r="P15" s="17">
        <v>0.15161019677131901</v>
      </c>
      <c r="Q15" s="17">
        <v>0.12655950315682299</v>
      </c>
      <c r="R15" s="17"/>
      <c r="S15" s="17">
        <v>0.14154114646794899</v>
      </c>
      <c r="T15" s="17">
        <v>0.144637863181316</v>
      </c>
      <c r="U15" s="17">
        <v>8.7556029513173705E-2</v>
      </c>
      <c r="V15" s="17">
        <v>0.13835773155230199</v>
      </c>
      <c r="W15" s="17">
        <v>0.17679085673011699</v>
      </c>
      <c r="X15" s="17">
        <v>0.14228685907571401</v>
      </c>
      <c r="Y15" s="17">
        <v>0.30250641467265899</v>
      </c>
      <c r="Z15" s="17">
        <v>0.16695399195045901</v>
      </c>
      <c r="AA15" s="17">
        <v>0.102499442252866</v>
      </c>
      <c r="AB15" s="17"/>
      <c r="AC15" s="17">
        <v>0.15288312815545799</v>
      </c>
      <c r="AD15" s="17">
        <v>0.15030812974328001</v>
      </c>
      <c r="AE15" s="17">
        <v>0.17046076485350001</v>
      </c>
      <c r="AF15" s="17"/>
      <c r="AG15" s="17">
        <v>0.11935944299252001</v>
      </c>
      <c r="AH15" s="17">
        <v>0.17456811192757099</v>
      </c>
      <c r="AI15" s="17">
        <v>0.10644228166743799</v>
      </c>
      <c r="AJ15" s="17">
        <v>9.7034343297969602E-2</v>
      </c>
      <c r="AK15" s="17">
        <v>0.16689907035350601</v>
      </c>
      <c r="AL15" s="17"/>
      <c r="AM15" s="17">
        <v>0.19371794039579901</v>
      </c>
      <c r="AN15" s="17">
        <v>0.14803149692509199</v>
      </c>
      <c r="AO15" s="17">
        <v>8.3766441038931896E-2</v>
      </c>
      <c r="AP15" s="17"/>
      <c r="AQ15" s="17">
        <v>0.16273243045778199</v>
      </c>
      <c r="AR15" s="17">
        <v>0.12018451594070199</v>
      </c>
      <c r="AS15" s="17"/>
      <c r="AT15" s="17">
        <v>0.183061190865144</v>
      </c>
      <c r="AU15" s="17">
        <v>0.13944945462637101</v>
      </c>
    </row>
    <row r="16" spans="2:47" ht="29" x14ac:dyDescent="0.35">
      <c r="B16" s="18" t="s">
        <v>86</v>
      </c>
      <c r="C16" s="17">
        <v>0.14726940496972599</v>
      </c>
      <c r="D16" s="17">
        <v>0.14041486770877701</v>
      </c>
      <c r="E16" s="17">
        <v>0.15420535370792601</v>
      </c>
      <c r="F16" s="17"/>
      <c r="G16" s="17">
        <v>0.15593919623538</v>
      </c>
      <c r="H16" s="17">
        <v>0.156497097486578</v>
      </c>
      <c r="I16" s="17">
        <v>0.15026623960327801</v>
      </c>
      <c r="J16" s="17">
        <v>0.16888597891811699</v>
      </c>
      <c r="K16" s="17">
        <v>0.13709415092251001</v>
      </c>
      <c r="L16" s="17">
        <v>0.124407296614214</v>
      </c>
      <c r="M16" s="17"/>
      <c r="N16" s="17">
        <v>0.14767999195977799</v>
      </c>
      <c r="O16" s="17">
        <v>0.10123889903951901</v>
      </c>
      <c r="P16" s="17">
        <v>0.155033162000528</v>
      </c>
      <c r="Q16" s="17">
        <v>0.18545962461361501</v>
      </c>
      <c r="R16" s="17"/>
      <c r="S16" s="17">
        <v>0.17648066031579901</v>
      </c>
      <c r="T16" s="17">
        <v>0.16787985606085901</v>
      </c>
      <c r="U16" s="17">
        <v>0.20907662534508401</v>
      </c>
      <c r="V16" s="17">
        <v>0.109426894786551</v>
      </c>
      <c r="W16" s="17">
        <v>0.111274395712716</v>
      </c>
      <c r="X16" s="17">
        <v>0.160443932756754</v>
      </c>
      <c r="Y16" s="17">
        <v>5.0149844865523999E-2</v>
      </c>
      <c r="Z16" s="17">
        <v>3.3049544801239499E-2</v>
      </c>
      <c r="AA16" s="17">
        <v>0.18321974319671999</v>
      </c>
      <c r="AB16" s="17"/>
      <c r="AC16" s="17">
        <v>0.12571193002143599</v>
      </c>
      <c r="AD16" s="17">
        <v>0.150810631886904</v>
      </c>
      <c r="AE16" s="17">
        <v>0.19028567173944499</v>
      </c>
      <c r="AF16" s="17"/>
      <c r="AG16" s="17">
        <v>0.144005802981652</v>
      </c>
      <c r="AH16" s="17">
        <v>0.16698839757076001</v>
      </c>
      <c r="AI16" s="17">
        <v>8.1964520267270302E-2</v>
      </c>
      <c r="AJ16" s="17">
        <v>0.334066779289727</v>
      </c>
      <c r="AK16" s="17">
        <v>0.127300953164908</v>
      </c>
      <c r="AL16" s="17"/>
      <c r="AM16" s="17">
        <v>0.16827455541944999</v>
      </c>
      <c r="AN16" s="17">
        <v>0.156407885047887</v>
      </c>
      <c r="AO16" s="17">
        <v>0.116715517393698</v>
      </c>
      <c r="AP16" s="17"/>
      <c r="AQ16" s="17">
        <v>0.14698144987912401</v>
      </c>
      <c r="AR16" s="17">
        <v>0.14792330086409899</v>
      </c>
      <c r="AS16" s="17"/>
      <c r="AT16" s="17">
        <v>0.185512584911145</v>
      </c>
      <c r="AU16" s="17">
        <v>0.135482647978172</v>
      </c>
    </row>
    <row r="17" spans="2:47" x14ac:dyDescent="0.35">
      <c r="B17" s="18" t="s">
        <v>70</v>
      </c>
      <c r="C17" s="17">
        <v>3.2910752673428002E-2</v>
      </c>
      <c r="D17" s="17">
        <v>1.8587705515956801E-2</v>
      </c>
      <c r="E17" s="17">
        <v>4.66051814282782E-2</v>
      </c>
      <c r="F17" s="17"/>
      <c r="G17" s="17">
        <v>3.7844091906251098E-2</v>
      </c>
      <c r="H17" s="17">
        <v>0</v>
      </c>
      <c r="I17" s="17">
        <v>4.5893708456797397E-2</v>
      </c>
      <c r="J17" s="17">
        <v>3.3232975146097E-2</v>
      </c>
      <c r="K17" s="17">
        <v>4.90921990235898E-2</v>
      </c>
      <c r="L17" s="17">
        <v>3.4531646835430203E-2</v>
      </c>
      <c r="M17" s="17"/>
      <c r="N17" s="17">
        <v>3.0413993979710299E-2</v>
      </c>
      <c r="O17" s="17">
        <v>4.3001087377196601E-2</v>
      </c>
      <c r="P17" s="17">
        <v>0</v>
      </c>
      <c r="Q17" s="17">
        <v>5.5774910809652398E-2</v>
      </c>
      <c r="R17" s="17"/>
      <c r="S17" s="17">
        <v>1.13319980291743E-2</v>
      </c>
      <c r="T17" s="17">
        <v>5.2204838439682197E-2</v>
      </c>
      <c r="U17" s="17">
        <v>3.1648138623248202E-2</v>
      </c>
      <c r="V17" s="17">
        <v>0</v>
      </c>
      <c r="W17" s="17">
        <v>2.2683644690662301E-2</v>
      </c>
      <c r="X17" s="17">
        <v>3.0495353895314398E-2</v>
      </c>
      <c r="Y17" s="17">
        <v>4.1816513939100103E-2</v>
      </c>
      <c r="Z17" s="17">
        <v>3.47953983022007E-2</v>
      </c>
      <c r="AA17" s="17">
        <v>6.1532233853944997E-2</v>
      </c>
      <c r="AB17" s="17"/>
      <c r="AC17" s="17">
        <v>2.65348519878418E-2</v>
      </c>
      <c r="AD17" s="17">
        <v>3.5015403705560999E-2</v>
      </c>
      <c r="AE17" s="17">
        <v>3.73311792567321E-2</v>
      </c>
      <c r="AF17" s="17"/>
      <c r="AG17" s="17">
        <v>2.24481270386887E-2</v>
      </c>
      <c r="AH17" s="17">
        <v>2.8434133697844598E-2</v>
      </c>
      <c r="AI17" s="17">
        <v>5.8149877183637198E-2</v>
      </c>
      <c r="AJ17" s="17">
        <v>0</v>
      </c>
      <c r="AK17" s="17">
        <v>6.0120629050528902E-2</v>
      </c>
      <c r="AL17" s="17"/>
      <c r="AM17" s="17">
        <v>6.7075476269661503E-3</v>
      </c>
      <c r="AN17" s="17">
        <v>2.9894650026967499E-2</v>
      </c>
      <c r="AO17" s="17">
        <v>4.5778263942754298E-2</v>
      </c>
      <c r="AP17" s="17"/>
      <c r="AQ17" s="17">
        <v>1.3573713949841601E-2</v>
      </c>
      <c r="AR17" s="17">
        <v>7.6821802150830704E-2</v>
      </c>
      <c r="AS17" s="17"/>
      <c r="AT17" s="17">
        <v>7.7321771203733101E-3</v>
      </c>
      <c r="AU17" s="17">
        <v>4.0670927216756698E-2</v>
      </c>
    </row>
    <row r="18" spans="2:47" x14ac:dyDescent="0.35">
      <c r="B18" s="18" t="s">
        <v>71</v>
      </c>
      <c r="C18" s="17">
        <v>2.6406908854961199E-2</v>
      </c>
      <c r="D18" s="17">
        <v>3.4699085738805202E-2</v>
      </c>
      <c r="E18" s="17">
        <v>1.8610789422503202E-2</v>
      </c>
      <c r="F18" s="17"/>
      <c r="G18" s="17">
        <v>8.5509527043627701E-3</v>
      </c>
      <c r="H18" s="17">
        <v>0</v>
      </c>
      <c r="I18" s="17">
        <v>2.73544897981263E-2</v>
      </c>
      <c r="J18" s="17">
        <v>2.43832096327848E-2</v>
      </c>
      <c r="K18" s="17">
        <v>6.3036304797036105E-2</v>
      </c>
      <c r="L18" s="17">
        <v>2.95778911434381E-2</v>
      </c>
      <c r="M18" s="17"/>
      <c r="N18" s="17">
        <v>3.2575574814320399E-2</v>
      </c>
      <c r="O18" s="17">
        <v>3.00841398453277E-2</v>
      </c>
      <c r="P18" s="17">
        <v>3.0765308033646702E-2</v>
      </c>
      <c r="Q18" s="17">
        <v>1.1396932663756101E-2</v>
      </c>
      <c r="R18" s="17"/>
      <c r="S18" s="17">
        <v>3.4876543088288602E-2</v>
      </c>
      <c r="T18" s="17">
        <v>7.0827439272998394E-2</v>
      </c>
      <c r="U18" s="17">
        <v>0</v>
      </c>
      <c r="V18" s="17">
        <v>1.4095088661448501E-2</v>
      </c>
      <c r="W18" s="17">
        <v>0</v>
      </c>
      <c r="X18" s="17">
        <v>3.7134859070221703E-2</v>
      </c>
      <c r="Y18" s="17">
        <v>0</v>
      </c>
      <c r="Z18" s="17">
        <v>0</v>
      </c>
      <c r="AA18" s="17">
        <v>2.3023690119858001E-2</v>
      </c>
      <c r="AB18" s="17"/>
      <c r="AC18" s="17">
        <v>1.8183411440383102E-2</v>
      </c>
      <c r="AD18" s="17">
        <v>3.1048105881305299E-2</v>
      </c>
      <c r="AE18" s="17">
        <v>4.8333135051584701E-2</v>
      </c>
      <c r="AF18" s="17"/>
      <c r="AG18" s="17">
        <v>3.0122512054294202E-2</v>
      </c>
      <c r="AH18" s="17">
        <v>1.29507426179178E-2</v>
      </c>
      <c r="AI18" s="17">
        <v>8.1219667644006399E-2</v>
      </c>
      <c r="AJ18" s="17">
        <v>0</v>
      </c>
      <c r="AK18" s="17">
        <v>6.4617056474725997E-3</v>
      </c>
      <c r="AL18" s="17"/>
      <c r="AM18" s="17">
        <v>3.03123825027839E-2</v>
      </c>
      <c r="AN18" s="17">
        <v>1.7277102472824601E-2</v>
      </c>
      <c r="AO18" s="17">
        <v>7.2292628772466602E-2</v>
      </c>
      <c r="AP18" s="17"/>
      <c r="AQ18" s="17">
        <v>2.2967194970572199E-2</v>
      </c>
      <c r="AR18" s="17">
        <v>3.42179004304849E-2</v>
      </c>
      <c r="AS18" s="17"/>
      <c r="AT18" s="17">
        <v>2.1550832832515601E-2</v>
      </c>
      <c r="AU18" s="17">
        <v>2.7903578015233799E-2</v>
      </c>
    </row>
    <row r="19" spans="2:47" x14ac:dyDescent="0.35">
      <c r="B19" s="18" t="s">
        <v>72</v>
      </c>
      <c r="C19" s="19">
        <v>1.19321742316953E-2</v>
      </c>
      <c r="D19" s="19">
        <v>6.9542778579837899E-3</v>
      </c>
      <c r="E19" s="19">
        <v>1.6693034139574701E-2</v>
      </c>
      <c r="F19" s="19"/>
      <c r="G19" s="19">
        <v>0</v>
      </c>
      <c r="H19" s="19">
        <v>2.8406870266257499E-2</v>
      </c>
      <c r="I19" s="19">
        <v>2.13682332676936E-2</v>
      </c>
      <c r="J19" s="19">
        <v>6.4087287977173599E-3</v>
      </c>
      <c r="K19" s="19">
        <v>1.7119742930935399E-2</v>
      </c>
      <c r="L19" s="19">
        <v>0</v>
      </c>
      <c r="M19" s="19"/>
      <c r="N19" s="19">
        <v>0</v>
      </c>
      <c r="O19" s="19">
        <v>1.65008140910709E-2</v>
      </c>
      <c r="P19" s="19">
        <v>8.5966577109554392E-3</v>
      </c>
      <c r="Q19" s="19">
        <v>2.4731409460448901E-2</v>
      </c>
      <c r="R19" s="19"/>
      <c r="S19" s="19">
        <v>9.2532681826915705E-3</v>
      </c>
      <c r="T19" s="19">
        <v>1.5240797018062101E-2</v>
      </c>
      <c r="U19" s="19">
        <v>0</v>
      </c>
      <c r="V19" s="19">
        <v>3.3856766640106298E-2</v>
      </c>
      <c r="W19" s="19">
        <v>0</v>
      </c>
      <c r="X19" s="19">
        <v>0</v>
      </c>
      <c r="Y19" s="19">
        <v>2.1854894296871E-2</v>
      </c>
      <c r="Z19" s="19">
        <v>5.9070763681678601E-2</v>
      </c>
      <c r="AA19" s="19">
        <v>0</v>
      </c>
      <c r="AB19" s="19"/>
      <c r="AC19" s="19">
        <v>1.1600255114587701E-2</v>
      </c>
      <c r="AD19" s="19">
        <v>3.0640887055209099E-3</v>
      </c>
      <c r="AE19" s="19">
        <v>2.7251692735673998E-2</v>
      </c>
      <c r="AF19" s="19"/>
      <c r="AG19" s="19">
        <v>4.62962380341112E-3</v>
      </c>
      <c r="AH19" s="19">
        <v>1.5380508228428401E-2</v>
      </c>
      <c r="AI19" s="19">
        <v>0</v>
      </c>
      <c r="AJ19" s="19">
        <v>0</v>
      </c>
      <c r="AK19" s="19">
        <v>2.55602957710836E-2</v>
      </c>
      <c r="AL19" s="19"/>
      <c r="AM19" s="19">
        <v>1.3599831649195201E-2</v>
      </c>
      <c r="AN19" s="19">
        <v>7.7394715976541496E-3</v>
      </c>
      <c r="AO19" s="19">
        <v>0</v>
      </c>
      <c r="AP19" s="19"/>
      <c r="AQ19" s="19">
        <v>1.7186726740024898E-2</v>
      </c>
      <c r="AR19" s="19">
        <v>0</v>
      </c>
      <c r="AS19" s="19"/>
      <c r="AT19" s="19">
        <v>1.3786917215596E-2</v>
      </c>
      <c r="AU19" s="19">
        <v>1.1360532311056999E-2</v>
      </c>
    </row>
    <row r="20" spans="2:47" x14ac:dyDescent="0.35">
      <c r="B20" s="16"/>
    </row>
    <row r="21" spans="2:47" x14ac:dyDescent="0.35">
      <c r="B21" t="s">
        <v>77</v>
      </c>
    </row>
    <row r="22" spans="2:47" x14ac:dyDescent="0.35">
      <c r="B22" t="s">
        <v>78</v>
      </c>
    </row>
    <row r="24" spans="2:47" x14ac:dyDescent="0.35">
      <c r="B24"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I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9" width="20.7265625" customWidth="1"/>
  </cols>
  <sheetData>
    <row r="2" spans="2:9" ht="40" customHeight="1" x14ac:dyDescent="0.35">
      <c r="D2" s="32" t="s">
        <v>101</v>
      </c>
      <c r="E2" s="28"/>
      <c r="F2" s="28"/>
      <c r="G2" s="28"/>
      <c r="H2" s="28"/>
      <c r="I2" s="28"/>
    </row>
    <row r="6" spans="2:9" ht="50" customHeight="1" x14ac:dyDescent="0.35">
      <c r="B6" s="20" t="s">
        <v>15</v>
      </c>
      <c r="C6" s="20" t="s">
        <v>87</v>
      </c>
      <c r="D6" s="20" t="s">
        <v>88</v>
      </c>
      <c r="E6" s="20" t="s">
        <v>89</v>
      </c>
      <c r="F6" s="20" t="s">
        <v>90</v>
      </c>
      <c r="G6" s="20" t="s">
        <v>91</v>
      </c>
      <c r="H6" s="20" t="s">
        <v>92</v>
      </c>
    </row>
    <row r="7" spans="2:9" x14ac:dyDescent="0.35">
      <c r="B7" s="18" t="s">
        <v>93</v>
      </c>
      <c r="C7" s="17">
        <v>0.53412267022195703</v>
      </c>
      <c r="D7" s="17">
        <v>0.41345864183574199</v>
      </c>
      <c r="E7" s="17">
        <v>0.38598997766536702</v>
      </c>
      <c r="F7" s="17">
        <v>0.11897706774304501</v>
      </c>
      <c r="G7" s="17">
        <v>9.5985591709252097E-2</v>
      </c>
      <c r="H7" s="17">
        <v>0.120016503766043</v>
      </c>
    </row>
    <row r="8" spans="2:9" x14ac:dyDescent="0.35">
      <c r="B8" s="18" t="s">
        <v>94</v>
      </c>
      <c r="C8" s="17">
        <v>0.37641369986916001</v>
      </c>
      <c r="D8" s="17">
        <v>0.47217559739606901</v>
      </c>
      <c r="E8" s="17">
        <v>0.45172373581763797</v>
      </c>
      <c r="F8" s="17">
        <v>0.37781422826106598</v>
      </c>
      <c r="G8" s="17">
        <v>0.30326235578114502</v>
      </c>
      <c r="H8" s="17">
        <v>0.32307734431707502</v>
      </c>
    </row>
    <row r="9" spans="2:9" x14ac:dyDescent="0.35">
      <c r="B9" s="18" t="s">
        <v>95</v>
      </c>
      <c r="C9" s="17">
        <v>6.2170551029325803E-2</v>
      </c>
      <c r="D9" s="17">
        <v>8.1285516907916397E-2</v>
      </c>
      <c r="E9" s="17">
        <v>0.12051233316764701</v>
      </c>
      <c r="F9" s="17">
        <v>0.24933237753420001</v>
      </c>
      <c r="G9" s="17">
        <v>0.28475502846253598</v>
      </c>
      <c r="H9" s="17">
        <v>0.21611202055957399</v>
      </c>
    </row>
    <row r="10" spans="2:9" x14ac:dyDescent="0.35">
      <c r="B10" s="18" t="s">
        <v>96</v>
      </c>
      <c r="C10" s="17">
        <v>1.1966411705771601E-2</v>
      </c>
      <c r="D10" s="17">
        <v>1.6577089516282201E-2</v>
      </c>
      <c r="E10" s="17">
        <v>1.6660299927527999E-2</v>
      </c>
      <c r="F10" s="17">
        <v>0.147560475596972</v>
      </c>
      <c r="G10" s="17">
        <v>0.16047759869574699</v>
      </c>
      <c r="H10" s="17">
        <v>0.176419285357515</v>
      </c>
    </row>
    <row r="11" spans="2:9" x14ac:dyDescent="0.35">
      <c r="B11" s="18" t="s">
        <v>97</v>
      </c>
      <c r="C11" s="17">
        <v>5.8462904680106299E-3</v>
      </c>
      <c r="D11" s="17">
        <v>4.5063344787817702E-3</v>
      </c>
      <c r="E11" s="17">
        <v>6.0002765176644596E-3</v>
      </c>
      <c r="F11" s="17">
        <v>5.12456672732646E-2</v>
      </c>
      <c r="G11" s="17">
        <v>6.83321469444894E-2</v>
      </c>
      <c r="H11" s="17">
        <v>0.113796622694684</v>
      </c>
    </row>
    <row r="12" spans="2:9" x14ac:dyDescent="0.35">
      <c r="B12" s="18" t="s">
        <v>70</v>
      </c>
      <c r="C12" s="17">
        <v>9.48037670577535E-3</v>
      </c>
      <c r="D12" s="17">
        <v>1.19968198652095E-2</v>
      </c>
      <c r="E12" s="17">
        <v>1.91133769041558E-2</v>
      </c>
      <c r="F12" s="17">
        <v>5.50701835914525E-2</v>
      </c>
      <c r="G12" s="17">
        <v>8.7187278406830895E-2</v>
      </c>
      <c r="H12" s="17">
        <v>5.0578223305107903E-2</v>
      </c>
    </row>
    <row r="13" spans="2:9" x14ac:dyDescent="0.35">
      <c r="B13" s="23" t="s">
        <v>98</v>
      </c>
      <c r="C13" s="21">
        <v>0.91053637009111699</v>
      </c>
      <c r="D13" s="21">
        <v>0.88563423923180995</v>
      </c>
      <c r="E13" s="21">
        <v>0.83771371348300505</v>
      </c>
      <c r="F13" s="21">
        <v>0.49679129600411098</v>
      </c>
      <c r="G13" s="21">
        <v>0.39924794749039699</v>
      </c>
      <c r="H13" s="21">
        <v>0.44309384808311802</v>
      </c>
    </row>
    <row r="14" spans="2:9" x14ac:dyDescent="0.35">
      <c r="B14" s="23" t="s">
        <v>99</v>
      </c>
      <c r="C14" s="21">
        <v>1.78127021737822E-2</v>
      </c>
      <c r="D14" s="21">
        <v>2.1083423995064E-2</v>
      </c>
      <c r="E14" s="21">
        <v>2.2660576445192499E-2</v>
      </c>
      <c r="F14" s="21">
        <v>0.19880614287023701</v>
      </c>
      <c r="G14" s="21">
        <v>0.22880974564023601</v>
      </c>
      <c r="H14" s="21">
        <v>0.29021590805219899</v>
      </c>
    </row>
    <row r="15" spans="2:9" x14ac:dyDescent="0.35">
      <c r="B15" s="23" t="s">
        <v>100</v>
      </c>
      <c r="C15" s="22">
        <v>0.89272366791733404</v>
      </c>
      <c r="D15" s="22">
        <v>0.86455081523674604</v>
      </c>
      <c r="E15" s="22">
        <v>0.81505313703781201</v>
      </c>
      <c r="F15" s="22">
        <v>0.29798515313387502</v>
      </c>
      <c r="G15" s="22">
        <v>0.17043820185016001</v>
      </c>
      <c r="H15" s="22">
        <v>0.15287794003091901</v>
      </c>
    </row>
    <row r="16" spans="2:9" x14ac:dyDescent="0.35">
      <c r="B16" s="16"/>
      <c r="C16" s="16"/>
      <c r="D16" s="16"/>
      <c r="E16" s="16"/>
      <c r="F16" s="16"/>
      <c r="G16" s="16"/>
      <c r="H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U22"/>
  <sheetViews>
    <sheetView showGridLines="0" workbookViewId="0">
      <pane xSplit="2" topLeftCell="C1" activePane="topRight" state="frozen"/>
      <selection activeCell="AF8" sqref="AF8"/>
      <selection pane="topRight" activeCell="G32" sqref="G3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0.53412267022195703</v>
      </c>
      <c r="D9" s="17">
        <v>0.53175184042971702</v>
      </c>
      <c r="E9" s="17">
        <v>0.53455064928627605</v>
      </c>
      <c r="F9" s="17"/>
      <c r="G9" s="17">
        <v>0.55669681333558296</v>
      </c>
      <c r="H9" s="17">
        <v>0.43516513585676803</v>
      </c>
      <c r="I9" s="17">
        <v>0.51195803622400704</v>
      </c>
      <c r="J9" s="17">
        <v>0.584577673513761</v>
      </c>
      <c r="K9" s="17">
        <v>0.55833714265968204</v>
      </c>
      <c r="L9" s="17">
        <v>0.55864348794151297</v>
      </c>
      <c r="M9" s="17"/>
      <c r="N9" s="17">
        <v>0.591503964062427</v>
      </c>
      <c r="O9" s="17">
        <v>0.47667090246689298</v>
      </c>
      <c r="P9" s="17">
        <v>0.558633689743114</v>
      </c>
      <c r="Q9" s="17">
        <v>0.51283804137274203</v>
      </c>
      <c r="R9" s="17"/>
      <c r="S9" s="17">
        <v>0.60305102742359795</v>
      </c>
      <c r="T9" s="17">
        <v>0.51990350568851296</v>
      </c>
      <c r="U9" s="17">
        <v>0.53064000238378695</v>
      </c>
      <c r="V9" s="17">
        <v>0.43277435922758201</v>
      </c>
      <c r="W9" s="17">
        <v>0.56045611337120405</v>
      </c>
      <c r="X9" s="17">
        <v>0.596494685974015</v>
      </c>
      <c r="Y9" s="17">
        <v>0.57351053701958499</v>
      </c>
      <c r="Z9" s="17">
        <v>0.46212283172403701</v>
      </c>
      <c r="AA9" s="17">
        <v>0.48670707295523002</v>
      </c>
      <c r="AB9" s="17"/>
      <c r="AC9" s="17">
        <v>0.52359199458646899</v>
      </c>
      <c r="AD9" s="17">
        <v>0.57561864509066396</v>
      </c>
      <c r="AE9" s="17">
        <v>0.37228269376872802</v>
      </c>
      <c r="AF9" s="17"/>
      <c r="AG9" s="17">
        <v>0.53456198614987605</v>
      </c>
      <c r="AH9" s="17">
        <v>0.57527158422133495</v>
      </c>
      <c r="AI9" s="17">
        <v>0.60007057354691096</v>
      </c>
      <c r="AJ9" s="17">
        <v>0.73294939892042399</v>
      </c>
      <c r="AK9" s="17">
        <v>0.40927860920107401</v>
      </c>
      <c r="AL9" s="17"/>
      <c r="AM9" s="17">
        <v>0.49467625820743499</v>
      </c>
      <c r="AN9" s="17">
        <v>0.58502394835936</v>
      </c>
      <c r="AO9" s="17">
        <v>0.59425713916684497</v>
      </c>
      <c r="AP9" s="17"/>
      <c r="AQ9" s="17">
        <v>0.55932483409661404</v>
      </c>
      <c r="AR9" s="17">
        <v>0.48138753984695198</v>
      </c>
      <c r="AS9" s="17"/>
      <c r="AT9" s="17">
        <v>0.57894703672346404</v>
      </c>
      <c r="AU9" s="17">
        <v>0.51991084181368397</v>
      </c>
    </row>
    <row r="10" spans="2:47" x14ac:dyDescent="0.35">
      <c r="B10" s="18" t="s">
        <v>94</v>
      </c>
      <c r="C10" s="17">
        <v>0.37641369986916001</v>
      </c>
      <c r="D10" s="17">
        <v>0.35256249494647501</v>
      </c>
      <c r="E10" s="17">
        <v>0.40013852832524699</v>
      </c>
      <c r="F10" s="17"/>
      <c r="G10" s="17">
        <v>0.35416916659428099</v>
      </c>
      <c r="H10" s="17">
        <v>0.44601051196256403</v>
      </c>
      <c r="I10" s="17">
        <v>0.398936045228513</v>
      </c>
      <c r="J10" s="17">
        <v>0.36172804626769101</v>
      </c>
      <c r="K10" s="17">
        <v>0.35732159142550501</v>
      </c>
      <c r="L10" s="17">
        <v>0.34362345520169002</v>
      </c>
      <c r="M10" s="17"/>
      <c r="N10" s="17">
        <v>0.33067334915512397</v>
      </c>
      <c r="O10" s="17">
        <v>0.426574423749016</v>
      </c>
      <c r="P10" s="17">
        <v>0.331603244349154</v>
      </c>
      <c r="Q10" s="17">
        <v>0.41312083165696301</v>
      </c>
      <c r="R10" s="17"/>
      <c r="S10" s="17">
        <v>0.29427186785257697</v>
      </c>
      <c r="T10" s="17">
        <v>0.40752474473047301</v>
      </c>
      <c r="U10" s="17">
        <v>0.35166351771727999</v>
      </c>
      <c r="V10" s="17">
        <v>0.43057420355992199</v>
      </c>
      <c r="W10" s="17">
        <v>0.36795511664511199</v>
      </c>
      <c r="X10" s="17">
        <v>0.35826381005390401</v>
      </c>
      <c r="Y10" s="17">
        <v>0.34838378865256198</v>
      </c>
      <c r="Z10" s="17">
        <v>0.46459091335886399</v>
      </c>
      <c r="AA10" s="17">
        <v>0.41854987266647098</v>
      </c>
      <c r="AB10" s="17"/>
      <c r="AC10" s="17">
        <v>0.373404296934223</v>
      </c>
      <c r="AD10" s="17">
        <v>0.34297999147345398</v>
      </c>
      <c r="AE10" s="17">
        <v>0.54175780828681597</v>
      </c>
      <c r="AF10" s="17"/>
      <c r="AG10" s="17">
        <v>0.36872021476337002</v>
      </c>
      <c r="AH10" s="17">
        <v>0.33637554790537499</v>
      </c>
      <c r="AI10" s="17">
        <v>0.34019416395746899</v>
      </c>
      <c r="AJ10" s="17">
        <v>0.183712946109752</v>
      </c>
      <c r="AK10" s="17">
        <v>0.51728293661986602</v>
      </c>
      <c r="AL10" s="17"/>
      <c r="AM10" s="17">
        <v>0.385940982441349</v>
      </c>
      <c r="AN10" s="17">
        <v>0.34621075863707301</v>
      </c>
      <c r="AO10" s="17">
        <v>0.28983029925359099</v>
      </c>
      <c r="AP10" s="17"/>
      <c r="AQ10" s="17">
        <v>0.362581102510172</v>
      </c>
      <c r="AR10" s="17">
        <v>0.40729340731657498</v>
      </c>
      <c r="AS10" s="17"/>
      <c r="AT10" s="17">
        <v>0.35752011900091402</v>
      </c>
      <c r="AU10" s="17">
        <v>0.382404020542366</v>
      </c>
    </row>
    <row r="11" spans="2:47" x14ac:dyDescent="0.35">
      <c r="B11" s="18" t="s">
        <v>95</v>
      </c>
      <c r="C11" s="17">
        <v>6.2170551029325803E-2</v>
      </c>
      <c r="D11" s="17">
        <v>8.3011338618391106E-2</v>
      </c>
      <c r="E11" s="17">
        <v>4.2940084147562597E-2</v>
      </c>
      <c r="F11" s="17"/>
      <c r="G11" s="17">
        <v>6.7517696950760098E-2</v>
      </c>
      <c r="H11" s="17">
        <v>8.0139373138609304E-2</v>
      </c>
      <c r="I11" s="17">
        <v>5.4926987955807298E-2</v>
      </c>
      <c r="J11" s="17">
        <v>3.8049101350075797E-2</v>
      </c>
      <c r="K11" s="17">
        <v>5.7936405835384702E-2</v>
      </c>
      <c r="L11" s="17">
        <v>7.2027081580780597E-2</v>
      </c>
      <c r="M11" s="17"/>
      <c r="N11" s="17">
        <v>6.0472275756314801E-2</v>
      </c>
      <c r="O11" s="17">
        <v>5.7102809012793403E-2</v>
      </c>
      <c r="P11" s="17">
        <v>9.0673916800667401E-2</v>
      </c>
      <c r="Q11" s="17">
        <v>4.4988729929811698E-2</v>
      </c>
      <c r="R11" s="17"/>
      <c r="S11" s="17">
        <v>7.9778580053160505E-2</v>
      </c>
      <c r="T11" s="17">
        <v>3.7408811504110399E-2</v>
      </c>
      <c r="U11" s="17">
        <v>0.103023249254434</v>
      </c>
      <c r="V11" s="17">
        <v>9.0653535855952996E-2</v>
      </c>
      <c r="W11" s="17">
        <v>5.1732763304679602E-2</v>
      </c>
      <c r="X11" s="17">
        <v>4.5241503972080897E-2</v>
      </c>
      <c r="Y11" s="17">
        <v>4.0375876802612197E-2</v>
      </c>
      <c r="Z11" s="17">
        <v>5.09011984363879E-2</v>
      </c>
      <c r="AA11" s="17">
        <v>5.6978442613769699E-2</v>
      </c>
      <c r="AB11" s="17"/>
      <c r="AC11" s="17">
        <v>7.2448591607134002E-2</v>
      </c>
      <c r="AD11" s="17">
        <v>5.4146051670928903E-2</v>
      </c>
      <c r="AE11" s="17">
        <v>6.0956980014043198E-2</v>
      </c>
      <c r="AF11" s="17"/>
      <c r="AG11" s="17">
        <v>8.2396363716324694E-2</v>
      </c>
      <c r="AH11" s="17">
        <v>4.01829104630251E-2</v>
      </c>
      <c r="AI11" s="17">
        <v>4.8699602741672503E-2</v>
      </c>
      <c r="AJ11" s="17">
        <v>8.3337654969824607E-2</v>
      </c>
      <c r="AK11" s="17">
        <v>3.91123438196724E-2</v>
      </c>
      <c r="AL11" s="17"/>
      <c r="AM11" s="17">
        <v>0.10312214172131901</v>
      </c>
      <c r="AN11" s="17">
        <v>3.3654848493489598E-2</v>
      </c>
      <c r="AO11" s="17">
        <v>8.4323969719554304E-2</v>
      </c>
      <c r="AP11" s="17"/>
      <c r="AQ11" s="17">
        <v>6.1092799019502202E-2</v>
      </c>
      <c r="AR11" s="17">
        <v>6.4743231221370198E-2</v>
      </c>
      <c r="AS11" s="17"/>
      <c r="AT11" s="17">
        <v>4.5602750195138798E-2</v>
      </c>
      <c r="AU11" s="17">
        <v>6.7423469496115093E-2</v>
      </c>
    </row>
    <row r="12" spans="2:47" x14ac:dyDescent="0.35">
      <c r="B12" s="18" t="s">
        <v>96</v>
      </c>
      <c r="C12" s="17">
        <v>1.1966411705771601E-2</v>
      </c>
      <c r="D12" s="17">
        <v>1.10639827147062E-2</v>
      </c>
      <c r="E12" s="17">
        <v>1.28553318999057E-2</v>
      </c>
      <c r="F12" s="17"/>
      <c r="G12" s="17">
        <v>2.16163231193752E-2</v>
      </c>
      <c r="H12" s="17">
        <v>2.0890324200165698E-2</v>
      </c>
      <c r="I12" s="17">
        <v>1.6561435771881398E-2</v>
      </c>
      <c r="J12" s="17">
        <v>0</v>
      </c>
      <c r="K12" s="17">
        <v>5.7291891442667496E-3</v>
      </c>
      <c r="L12" s="17">
        <v>1.0788562235864999E-2</v>
      </c>
      <c r="M12" s="17"/>
      <c r="N12" s="17">
        <v>3.9597506758003997E-3</v>
      </c>
      <c r="O12" s="17">
        <v>2.5069724349231898E-2</v>
      </c>
      <c r="P12" s="17">
        <v>1.32779409640826E-2</v>
      </c>
      <c r="Q12" s="17">
        <v>5.9977284050161499E-3</v>
      </c>
      <c r="R12" s="17"/>
      <c r="S12" s="17">
        <v>1.1752569921468701E-2</v>
      </c>
      <c r="T12" s="17">
        <v>1.04033389720171E-2</v>
      </c>
      <c r="U12" s="17">
        <v>1.46732306444985E-2</v>
      </c>
      <c r="V12" s="17">
        <v>2.6428454206734599E-2</v>
      </c>
      <c r="W12" s="17">
        <v>1.05982098948454E-2</v>
      </c>
      <c r="X12" s="17">
        <v>0</v>
      </c>
      <c r="Y12" s="17">
        <v>0</v>
      </c>
      <c r="Z12" s="17">
        <v>2.2385056480711599E-2</v>
      </c>
      <c r="AA12" s="17">
        <v>1.55218036649293E-2</v>
      </c>
      <c r="AB12" s="17"/>
      <c r="AC12" s="17">
        <v>8.9860968433757692E-3</v>
      </c>
      <c r="AD12" s="17">
        <v>1.3847859012973199E-2</v>
      </c>
      <c r="AE12" s="17">
        <v>1.4264888972075101E-2</v>
      </c>
      <c r="AF12" s="17"/>
      <c r="AG12" s="17">
        <v>2.4350585295436098E-3</v>
      </c>
      <c r="AH12" s="17">
        <v>2.02557346763498E-2</v>
      </c>
      <c r="AI12" s="17">
        <v>0</v>
      </c>
      <c r="AJ12" s="17">
        <v>0</v>
      </c>
      <c r="AK12" s="17">
        <v>1.86388842059424E-2</v>
      </c>
      <c r="AL12" s="17"/>
      <c r="AM12" s="17">
        <v>8.9315866064291292E-3</v>
      </c>
      <c r="AN12" s="17">
        <v>1.8359313042107899E-2</v>
      </c>
      <c r="AO12" s="17">
        <v>2.0639543224822698E-2</v>
      </c>
      <c r="AP12" s="17"/>
      <c r="AQ12" s="17">
        <v>8.6662233760352297E-3</v>
      </c>
      <c r="AR12" s="17">
        <v>1.6529146055828801E-2</v>
      </c>
      <c r="AS12" s="17"/>
      <c r="AT12" s="17">
        <v>6.8196747146976999E-3</v>
      </c>
      <c r="AU12" s="17">
        <v>1.35982148675004E-2</v>
      </c>
    </row>
    <row r="13" spans="2:47" x14ac:dyDescent="0.35">
      <c r="B13" s="18" t="s">
        <v>97</v>
      </c>
      <c r="C13" s="17">
        <v>5.8462904680106299E-3</v>
      </c>
      <c r="D13" s="17">
        <v>1.21285422092613E-2</v>
      </c>
      <c r="E13" s="17">
        <v>0</v>
      </c>
      <c r="F13" s="17"/>
      <c r="G13" s="17">
        <v>0</v>
      </c>
      <c r="H13" s="17">
        <v>1.7794654841892799E-2</v>
      </c>
      <c r="I13" s="17">
        <v>7.6650467676062902E-3</v>
      </c>
      <c r="J13" s="17">
        <v>0</v>
      </c>
      <c r="K13" s="17">
        <v>0</v>
      </c>
      <c r="L13" s="17">
        <v>6.7075264577508504E-3</v>
      </c>
      <c r="M13" s="17"/>
      <c r="N13" s="17">
        <v>2.8586313135896199E-3</v>
      </c>
      <c r="O13" s="17">
        <v>7.9433513513317705E-3</v>
      </c>
      <c r="P13" s="17">
        <v>5.8112081429814496E-3</v>
      </c>
      <c r="Q13" s="17">
        <v>6.9876190614104597E-3</v>
      </c>
      <c r="R13" s="17"/>
      <c r="S13" s="17">
        <v>1.1145954749195599E-2</v>
      </c>
      <c r="T13" s="17">
        <v>0</v>
      </c>
      <c r="U13" s="17">
        <v>0</v>
      </c>
      <c r="V13" s="17">
        <v>1.15666464181482E-2</v>
      </c>
      <c r="W13" s="17">
        <v>9.2577967841582006E-3</v>
      </c>
      <c r="X13" s="17">
        <v>0</v>
      </c>
      <c r="Y13" s="17">
        <v>1.28067273460916E-2</v>
      </c>
      <c r="Z13" s="17">
        <v>0</v>
      </c>
      <c r="AA13" s="17">
        <v>5.9117024122007002E-3</v>
      </c>
      <c r="AB13" s="17"/>
      <c r="AC13" s="17">
        <v>9.2899040798780103E-3</v>
      </c>
      <c r="AD13" s="17">
        <v>1.9734704694496499E-3</v>
      </c>
      <c r="AE13" s="17">
        <v>1.07376289583382E-2</v>
      </c>
      <c r="AF13" s="17"/>
      <c r="AG13" s="17">
        <v>1.9039214478738099E-3</v>
      </c>
      <c r="AH13" s="17">
        <v>1.41743721658908E-2</v>
      </c>
      <c r="AI13" s="17">
        <v>0</v>
      </c>
      <c r="AJ13" s="17">
        <v>0</v>
      </c>
      <c r="AK13" s="17">
        <v>9.4655524451561397E-3</v>
      </c>
      <c r="AL13" s="17"/>
      <c r="AM13" s="17">
        <v>3.4206545226586802E-3</v>
      </c>
      <c r="AN13" s="17">
        <v>6.8261445437828097E-3</v>
      </c>
      <c r="AO13" s="17">
        <v>0</v>
      </c>
      <c r="AP13" s="17"/>
      <c r="AQ13" s="17">
        <v>4.1812260203976997E-3</v>
      </c>
      <c r="AR13" s="17">
        <v>9.3630275309392694E-3</v>
      </c>
      <c r="AS13" s="17"/>
      <c r="AT13" s="17">
        <v>5.2240629344027E-3</v>
      </c>
      <c r="AU13" s="17">
        <v>6.04357135848883E-3</v>
      </c>
    </row>
    <row r="14" spans="2:47" x14ac:dyDescent="0.35">
      <c r="B14" s="18" t="s">
        <v>70</v>
      </c>
      <c r="C14" s="17">
        <v>9.48037670577535E-3</v>
      </c>
      <c r="D14" s="17">
        <v>9.4818010814491007E-3</v>
      </c>
      <c r="E14" s="17">
        <v>9.5154063410089699E-3</v>
      </c>
      <c r="F14" s="17"/>
      <c r="G14" s="17">
        <v>0</v>
      </c>
      <c r="H14" s="17">
        <v>0</v>
      </c>
      <c r="I14" s="17">
        <v>9.9524480521852397E-3</v>
      </c>
      <c r="J14" s="17">
        <v>1.56451788684722E-2</v>
      </c>
      <c r="K14" s="17">
        <v>2.06756709351615E-2</v>
      </c>
      <c r="L14" s="17">
        <v>8.2098865824002006E-3</v>
      </c>
      <c r="M14" s="17"/>
      <c r="N14" s="17">
        <v>1.05320290367439E-2</v>
      </c>
      <c r="O14" s="17">
        <v>6.6387890707338996E-3</v>
      </c>
      <c r="P14" s="17">
        <v>0</v>
      </c>
      <c r="Q14" s="17">
        <v>1.6067049574057399E-2</v>
      </c>
      <c r="R14" s="17"/>
      <c r="S14" s="17">
        <v>0</v>
      </c>
      <c r="T14" s="17">
        <v>2.4759599104886499E-2</v>
      </c>
      <c r="U14" s="17">
        <v>0</v>
      </c>
      <c r="V14" s="17">
        <v>8.0028007316604293E-3</v>
      </c>
      <c r="W14" s="17">
        <v>0</v>
      </c>
      <c r="X14" s="17">
        <v>0</v>
      </c>
      <c r="Y14" s="17">
        <v>2.4923070179148799E-2</v>
      </c>
      <c r="Z14" s="17">
        <v>0</v>
      </c>
      <c r="AA14" s="17">
        <v>1.6331105687399899E-2</v>
      </c>
      <c r="AB14" s="17"/>
      <c r="AC14" s="17">
        <v>1.22791159489209E-2</v>
      </c>
      <c r="AD14" s="17">
        <v>1.14339822825295E-2</v>
      </c>
      <c r="AE14" s="17">
        <v>0</v>
      </c>
      <c r="AF14" s="17"/>
      <c r="AG14" s="17">
        <v>9.9824553930121501E-3</v>
      </c>
      <c r="AH14" s="17">
        <v>1.37398505680242E-2</v>
      </c>
      <c r="AI14" s="17">
        <v>1.1035659753947999E-2</v>
      </c>
      <c r="AJ14" s="17">
        <v>0</v>
      </c>
      <c r="AK14" s="17">
        <v>6.2216737082886201E-3</v>
      </c>
      <c r="AL14" s="17"/>
      <c r="AM14" s="17">
        <v>3.9083765008095499E-3</v>
      </c>
      <c r="AN14" s="17">
        <v>9.9249869241866996E-3</v>
      </c>
      <c r="AO14" s="17">
        <v>1.09490486351868E-2</v>
      </c>
      <c r="AP14" s="17"/>
      <c r="AQ14" s="17">
        <v>4.15381497727812E-3</v>
      </c>
      <c r="AR14" s="17">
        <v>2.06836480283345E-2</v>
      </c>
      <c r="AS14" s="17"/>
      <c r="AT14" s="17">
        <v>5.8863564313827504E-3</v>
      </c>
      <c r="AU14" s="17">
        <v>1.0619881921845801E-2</v>
      </c>
    </row>
    <row r="15" spans="2:47" x14ac:dyDescent="0.35">
      <c r="B15" s="18" t="s">
        <v>98</v>
      </c>
      <c r="C15" s="21">
        <v>0.91053637009111699</v>
      </c>
      <c r="D15" s="21">
        <v>0.88431433537619197</v>
      </c>
      <c r="E15" s="21">
        <v>0.93468917761152304</v>
      </c>
      <c r="F15" s="21"/>
      <c r="G15" s="21">
        <v>0.91086597992986496</v>
      </c>
      <c r="H15" s="21">
        <v>0.881175647819332</v>
      </c>
      <c r="I15" s="21">
        <v>0.91089408145252004</v>
      </c>
      <c r="J15" s="21">
        <v>0.94630571978145195</v>
      </c>
      <c r="K15" s="21">
        <v>0.91565873408518705</v>
      </c>
      <c r="L15" s="21">
        <v>0.90226694314320299</v>
      </c>
      <c r="M15" s="21"/>
      <c r="N15" s="21">
        <v>0.92217731321755103</v>
      </c>
      <c r="O15" s="21">
        <v>0.90324532621590903</v>
      </c>
      <c r="P15" s="21">
        <v>0.89023693409226901</v>
      </c>
      <c r="Q15" s="21">
        <v>0.92595887302970403</v>
      </c>
      <c r="R15" s="21"/>
      <c r="S15" s="21">
        <v>0.89732289527617504</v>
      </c>
      <c r="T15" s="21">
        <v>0.92742825041898602</v>
      </c>
      <c r="U15" s="21">
        <v>0.88230352010106705</v>
      </c>
      <c r="V15" s="21">
        <v>0.86334856278750405</v>
      </c>
      <c r="W15" s="21">
        <v>0.92841123001631698</v>
      </c>
      <c r="X15" s="21">
        <v>0.95475849602791896</v>
      </c>
      <c r="Y15" s="21">
        <v>0.92189432567214702</v>
      </c>
      <c r="Z15" s="21">
        <v>0.92671374508290005</v>
      </c>
      <c r="AA15" s="21">
        <v>0.9052569456217</v>
      </c>
      <c r="AB15" s="21"/>
      <c r="AC15" s="21">
        <v>0.89699629152069105</v>
      </c>
      <c r="AD15" s="21">
        <v>0.918598636564119</v>
      </c>
      <c r="AE15" s="21">
        <v>0.91404050205554299</v>
      </c>
      <c r="AF15" s="21"/>
      <c r="AG15" s="21">
        <v>0.90328220091324596</v>
      </c>
      <c r="AH15" s="21">
        <v>0.91164713212671</v>
      </c>
      <c r="AI15" s="21">
        <v>0.94026473750438</v>
      </c>
      <c r="AJ15" s="21">
        <v>0.91666234503017596</v>
      </c>
      <c r="AK15" s="21">
        <v>0.92656154582093997</v>
      </c>
      <c r="AL15" s="21"/>
      <c r="AM15" s="21">
        <v>0.880617240648783</v>
      </c>
      <c r="AN15" s="21">
        <v>0.93123470699643296</v>
      </c>
      <c r="AO15" s="21">
        <v>0.88408743842043602</v>
      </c>
      <c r="AP15" s="21"/>
      <c r="AQ15" s="21">
        <v>0.92190593660678699</v>
      </c>
      <c r="AR15" s="21">
        <v>0.88868094716352697</v>
      </c>
      <c r="AS15" s="21"/>
      <c r="AT15" s="21">
        <v>0.936467155724378</v>
      </c>
      <c r="AU15" s="21">
        <v>0.90231486235604996</v>
      </c>
    </row>
    <row r="16" spans="2:47" x14ac:dyDescent="0.35">
      <c r="B16" s="18" t="s">
        <v>99</v>
      </c>
      <c r="C16" s="21">
        <v>1.78127021737822E-2</v>
      </c>
      <c r="D16" s="21">
        <v>2.3192524923967499E-2</v>
      </c>
      <c r="E16" s="21">
        <v>1.28553318999057E-2</v>
      </c>
      <c r="F16" s="21"/>
      <c r="G16" s="21">
        <v>2.16163231193752E-2</v>
      </c>
      <c r="H16" s="21">
        <v>3.86849790420584E-2</v>
      </c>
      <c r="I16" s="21">
        <v>2.4226482539487702E-2</v>
      </c>
      <c r="J16" s="21">
        <v>0</v>
      </c>
      <c r="K16" s="21">
        <v>5.7291891442667496E-3</v>
      </c>
      <c r="L16" s="21">
        <v>1.7496088693615901E-2</v>
      </c>
      <c r="M16" s="21"/>
      <c r="N16" s="21">
        <v>6.8183819893900197E-3</v>
      </c>
      <c r="O16" s="21">
        <v>3.30130757005637E-2</v>
      </c>
      <c r="P16" s="21">
        <v>1.9089149107064E-2</v>
      </c>
      <c r="Q16" s="21">
        <v>1.29853474664266E-2</v>
      </c>
      <c r="R16" s="21"/>
      <c r="S16" s="21">
        <v>2.2898524670664399E-2</v>
      </c>
      <c r="T16" s="21">
        <v>1.04033389720171E-2</v>
      </c>
      <c r="U16" s="21">
        <v>1.46732306444985E-2</v>
      </c>
      <c r="V16" s="21">
        <v>3.7995100624882698E-2</v>
      </c>
      <c r="W16" s="21">
        <v>1.9856006679003599E-2</v>
      </c>
      <c r="X16" s="21">
        <v>0</v>
      </c>
      <c r="Y16" s="21">
        <v>1.28067273460916E-2</v>
      </c>
      <c r="Z16" s="21">
        <v>2.2385056480711599E-2</v>
      </c>
      <c r="AA16" s="21">
        <v>2.1433506077129998E-2</v>
      </c>
      <c r="AB16" s="21"/>
      <c r="AC16" s="21">
        <v>1.82760009232538E-2</v>
      </c>
      <c r="AD16" s="21">
        <v>1.5821329482422899E-2</v>
      </c>
      <c r="AE16" s="21">
        <v>2.50025179304133E-2</v>
      </c>
      <c r="AF16" s="21"/>
      <c r="AG16" s="21">
        <v>4.3389799774174297E-3</v>
      </c>
      <c r="AH16" s="21">
        <v>3.4430106842240599E-2</v>
      </c>
      <c r="AI16" s="21">
        <v>0</v>
      </c>
      <c r="AJ16" s="21">
        <v>0</v>
      </c>
      <c r="AK16" s="21">
        <v>2.8104436651098502E-2</v>
      </c>
      <c r="AL16" s="21"/>
      <c r="AM16" s="21">
        <v>1.2352241129087799E-2</v>
      </c>
      <c r="AN16" s="21">
        <v>2.5185457585890698E-2</v>
      </c>
      <c r="AO16" s="21">
        <v>2.0639543224822698E-2</v>
      </c>
      <c r="AP16" s="21"/>
      <c r="AQ16" s="21">
        <v>1.2847449396432901E-2</v>
      </c>
      <c r="AR16" s="21">
        <v>2.5892173586768E-2</v>
      </c>
      <c r="AS16" s="21"/>
      <c r="AT16" s="21">
        <v>1.2043737649100401E-2</v>
      </c>
      <c r="AU16" s="21">
        <v>1.9641786225989201E-2</v>
      </c>
    </row>
    <row r="17" spans="2:47" x14ac:dyDescent="0.35">
      <c r="B17" s="18" t="s">
        <v>100</v>
      </c>
      <c r="C17" s="22">
        <v>0.89272366791733404</v>
      </c>
      <c r="D17" s="22">
        <v>0.86112181045222502</v>
      </c>
      <c r="E17" s="22">
        <v>0.92183384571161697</v>
      </c>
      <c r="F17" s="22"/>
      <c r="G17" s="22">
        <v>0.88924965681048995</v>
      </c>
      <c r="H17" s="22">
        <v>0.84249066877727397</v>
      </c>
      <c r="I17" s="22">
        <v>0.88666759891303204</v>
      </c>
      <c r="J17" s="22">
        <v>0.94630571978145195</v>
      </c>
      <c r="K17" s="22">
        <v>0.90992954494092004</v>
      </c>
      <c r="L17" s="22">
        <v>0.88477085444958703</v>
      </c>
      <c r="M17" s="22"/>
      <c r="N17" s="22">
        <v>0.91535893122816103</v>
      </c>
      <c r="O17" s="22">
        <v>0.87023225051534503</v>
      </c>
      <c r="P17" s="22">
        <v>0.87114778498520495</v>
      </c>
      <c r="Q17" s="22">
        <v>0.91297352556327804</v>
      </c>
      <c r="R17" s="22"/>
      <c r="S17" s="22">
        <v>0.87442437060551104</v>
      </c>
      <c r="T17" s="22">
        <v>0.91702491144696896</v>
      </c>
      <c r="U17" s="22">
        <v>0.86763028945656895</v>
      </c>
      <c r="V17" s="22">
        <v>0.82535346216262095</v>
      </c>
      <c r="W17" s="22">
        <v>0.90855522333731298</v>
      </c>
      <c r="X17" s="22">
        <v>0.95475849602791896</v>
      </c>
      <c r="Y17" s="22">
        <v>0.90908759832605601</v>
      </c>
      <c r="Z17" s="22">
        <v>0.90432868860218896</v>
      </c>
      <c r="AA17" s="22">
        <v>0.88382343954456999</v>
      </c>
      <c r="AB17" s="22"/>
      <c r="AC17" s="22">
        <v>0.87872029059743795</v>
      </c>
      <c r="AD17" s="22">
        <v>0.90277730708169601</v>
      </c>
      <c r="AE17" s="22">
        <v>0.88903798412513002</v>
      </c>
      <c r="AF17" s="22"/>
      <c r="AG17" s="22">
        <v>0.89894322093582801</v>
      </c>
      <c r="AH17" s="22">
        <v>0.87721702528446899</v>
      </c>
      <c r="AI17" s="22">
        <v>0.94026473750438</v>
      </c>
      <c r="AJ17" s="22">
        <v>0.91666234503017596</v>
      </c>
      <c r="AK17" s="22">
        <v>0.89845710916984201</v>
      </c>
      <c r="AL17" s="22"/>
      <c r="AM17" s="22">
        <v>0.86826499951969605</v>
      </c>
      <c r="AN17" s="22">
        <v>0.90604924941054199</v>
      </c>
      <c r="AO17" s="22">
        <v>0.86344789519561305</v>
      </c>
      <c r="AP17" s="22"/>
      <c r="AQ17" s="22">
        <v>0.90905848721035398</v>
      </c>
      <c r="AR17" s="22">
        <v>0.86278877357675898</v>
      </c>
      <c r="AS17" s="22"/>
      <c r="AT17" s="22">
        <v>0.92442341807527795</v>
      </c>
      <c r="AU17" s="22">
        <v>0.88267307613006096</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U22"/>
  <sheetViews>
    <sheetView showGridLines="0" workbookViewId="0">
      <pane xSplit="2" topLeftCell="C1" activePane="topRight" state="frozen"/>
      <selection activeCell="AF8" sqref="AF8"/>
      <selection pane="topRight" activeCell="A12" sqref="A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0.38598997766536702</v>
      </c>
      <c r="D9" s="17">
        <v>0.35804907040633099</v>
      </c>
      <c r="E9" s="17">
        <v>0.40973670864329997</v>
      </c>
      <c r="F9" s="17"/>
      <c r="G9" s="17">
        <v>0.47056119990338302</v>
      </c>
      <c r="H9" s="17">
        <v>0.42636698472290502</v>
      </c>
      <c r="I9" s="17">
        <v>0.45725083455605697</v>
      </c>
      <c r="J9" s="17">
        <v>0.40460081432250899</v>
      </c>
      <c r="K9" s="17">
        <v>0.32708240164819802</v>
      </c>
      <c r="L9" s="17">
        <v>0.29557969513983301</v>
      </c>
      <c r="M9" s="17"/>
      <c r="N9" s="17">
        <v>0.41298374990512698</v>
      </c>
      <c r="O9" s="17">
        <v>0.32873024942797702</v>
      </c>
      <c r="P9" s="17">
        <v>0.421063853095338</v>
      </c>
      <c r="Q9" s="17">
        <v>0.38615815360250999</v>
      </c>
      <c r="R9" s="17"/>
      <c r="S9" s="17">
        <v>0.43251136070759699</v>
      </c>
      <c r="T9" s="17">
        <v>0.41992846046216398</v>
      </c>
      <c r="U9" s="17">
        <v>0.409483233862177</v>
      </c>
      <c r="V9" s="17">
        <v>0.25877399030090598</v>
      </c>
      <c r="W9" s="17">
        <v>0.34848637199582899</v>
      </c>
      <c r="X9" s="17">
        <v>0.44042957036451003</v>
      </c>
      <c r="Y9" s="17">
        <v>0.33740360182767198</v>
      </c>
      <c r="Z9" s="17">
        <v>0.31406560358828101</v>
      </c>
      <c r="AA9" s="17">
        <v>0.42125522983226699</v>
      </c>
      <c r="AB9" s="17"/>
      <c r="AC9" s="17">
        <v>0.37178080686197901</v>
      </c>
      <c r="AD9" s="17">
        <v>0.375984454329441</v>
      </c>
      <c r="AE9" s="17">
        <v>0.38670930186005198</v>
      </c>
      <c r="AF9" s="17"/>
      <c r="AG9" s="17">
        <v>0.36627217855521299</v>
      </c>
      <c r="AH9" s="17">
        <v>0.45348444068097699</v>
      </c>
      <c r="AI9" s="17">
        <v>0.27632980135820701</v>
      </c>
      <c r="AJ9" s="17">
        <v>0.36536964960808899</v>
      </c>
      <c r="AK9" s="17">
        <v>0.37614417503490299</v>
      </c>
      <c r="AL9" s="17"/>
      <c r="AM9" s="17">
        <v>0.337417104612242</v>
      </c>
      <c r="AN9" s="17">
        <v>0.444105906373925</v>
      </c>
      <c r="AO9" s="17">
        <v>0.32725123370048098</v>
      </c>
      <c r="AP9" s="17"/>
      <c r="AQ9" s="17">
        <v>0.418136476444535</v>
      </c>
      <c r="AR9" s="17">
        <v>0.31795970907840798</v>
      </c>
      <c r="AS9" s="17"/>
      <c r="AT9" s="17">
        <v>0.50465296309720298</v>
      </c>
      <c r="AU9" s="17">
        <v>0.34836718187384402</v>
      </c>
    </row>
    <row r="10" spans="2:47" x14ac:dyDescent="0.35">
      <c r="B10" s="18" t="s">
        <v>94</v>
      </c>
      <c r="C10" s="17">
        <v>0.45172373581763797</v>
      </c>
      <c r="D10" s="17">
        <v>0.43372782436542201</v>
      </c>
      <c r="E10" s="17">
        <v>0.47026754236908902</v>
      </c>
      <c r="F10" s="17"/>
      <c r="G10" s="17">
        <v>0.42665731756108499</v>
      </c>
      <c r="H10" s="17">
        <v>0.42204992427468502</v>
      </c>
      <c r="I10" s="17">
        <v>0.38831046075020698</v>
      </c>
      <c r="J10" s="17">
        <v>0.44145015813419403</v>
      </c>
      <c r="K10" s="17">
        <v>0.50181649732763201</v>
      </c>
      <c r="L10" s="17">
        <v>0.502192117050557</v>
      </c>
      <c r="M10" s="17"/>
      <c r="N10" s="17">
        <v>0.46848308493560797</v>
      </c>
      <c r="O10" s="17">
        <v>0.46907555836224302</v>
      </c>
      <c r="P10" s="17">
        <v>0.39661121430805202</v>
      </c>
      <c r="Q10" s="17">
        <v>0.46513083302436697</v>
      </c>
      <c r="R10" s="17"/>
      <c r="S10" s="17">
        <v>0.42623949950800599</v>
      </c>
      <c r="T10" s="17">
        <v>0.42563922387821401</v>
      </c>
      <c r="U10" s="17">
        <v>0.408356871740303</v>
      </c>
      <c r="V10" s="17">
        <v>0.51722764520645204</v>
      </c>
      <c r="W10" s="17">
        <v>0.49296523527380698</v>
      </c>
      <c r="X10" s="17">
        <v>0.44203587083044599</v>
      </c>
      <c r="Y10" s="17">
        <v>0.45942127665344901</v>
      </c>
      <c r="Z10" s="17">
        <v>0.58804048480403803</v>
      </c>
      <c r="AA10" s="17">
        <v>0.417323225473193</v>
      </c>
      <c r="AB10" s="17"/>
      <c r="AC10" s="17">
        <v>0.42308376579314999</v>
      </c>
      <c r="AD10" s="17">
        <v>0.484339388850551</v>
      </c>
      <c r="AE10" s="17">
        <v>0.48012039959457198</v>
      </c>
      <c r="AF10" s="17"/>
      <c r="AG10" s="17">
        <v>0.47826040870313202</v>
      </c>
      <c r="AH10" s="17">
        <v>0.406524247431511</v>
      </c>
      <c r="AI10" s="17">
        <v>0.50847544173898496</v>
      </c>
      <c r="AJ10" s="17">
        <v>0.48375757971916999</v>
      </c>
      <c r="AK10" s="17">
        <v>0.451969166721649</v>
      </c>
      <c r="AL10" s="17"/>
      <c r="AM10" s="17">
        <v>0.48493127957734999</v>
      </c>
      <c r="AN10" s="17">
        <v>0.42717942029418299</v>
      </c>
      <c r="AO10" s="17">
        <v>0.47222048955558799</v>
      </c>
      <c r="AP10" s="17"/>
      <c r="AQ10" s="17">
        <v>0.44277685506896702</v>
      </c>
      <c r="AR10" s="17">
        <v>0.47275383690040201</v>
      </c>
      <c r="AS10" s="17"/>
      <c r="AT10" s="17">
        <v>0.39902856388338698</v>
      </c>
      <c r="AU10" s="17">
        <v>0.46843104927066398</v>
      </c>
    </row>
    <row r="11" spans="2:47" x14ac:dyDescent="0.35">
      <c r="B11" s="18" t="s">
        <v>95</v>
      </c>
      <c r="C11" s="17">
        <v>0.12051233316764701</v>
      </c>
      <c r="D11" s="17">
        <v>0.17181555168807</v>
      </c>
      <c r="E11" s="17">
        <v>7.3048431011518394E-2</v>
      </c>
      <c r="F11" s="17"/>
      <c r="G11" s="17">
        <v>9.6789569899948996E-2</v>
      </c>
      <c r="H11" s="17">
        <v>0.112415014677634</v>
      </c>
      <c r="I11" s="17">
        <v>0.126482384005699</v>
      </c>
      <c r="J11" s="17">
        <v>0.109399417475997</v>
      </c>
      <c r="K11" s="17">
        <v>0.12956152043626601</v>
      </c>
      <c r="L11" s="17">
        <v>0.13464529832121</v>
      </c>
      <c r="M11" s="17"/>
      <c r="N11" s="17">
        <v>8.8607590833399905E-2</v>
      </c>
      <c r="O11" s="17">
        <v>0.16881130990774801</v>
      </c>
      <c r="P11" s="17">
        <v>0.130970399079822</v>
      </c>
      <c r="Q11" s="17">
        <v>9.7061764422912505E-2</v>
      </c>
      <c r="R11" s="17"/>
      <c r="S11" s="17">
        <v>9.8591300604329399E-2</v>
      </c>
      <c r="T11" s="17">
        <v>0.123208584373784</v>
      </c>
      <c r="U11" s="17">
        <v>8.7510289772113503E-2</v>
      </c>
      <c r="V11" s="17">
        <v>0.177135876815117</v>
      </c>
      <c r="W11" s="17">
        <v>0.12853559337666801</v>
      </c>
      <c r="X11" s="17">
        <v>8.2183430614861705E-2</v>
      </c>
      <c r="Y11" s="17">
        <v>0.169355772863344</v>
      </c>
      <c r="Z11" s="17">
        <v>9.7893911607680795E-2</v>
      </c>
      <c r="AA11" s="17">
        <v>0.11874924203199</v>
      </c>
      <c r="AB11" s="17"/>
      <c r="AC11" s="17">
        <v>0.14899120061371601</v>
      </c>
      <c r="AD11" s="17">
        <v>9.7273477349572202E-2</v>
      </c>
      <c r="AE11" s="17">
        <v>0.11930759144649999</v>
      </c>
      <c r="AF11" s="17"/>
      <c r="AG11" s="17">
        <v>0.11701194571236601</v>
      </c>
      <c r="AH11" s="17">
        <v>9.66659891297353E-2</v>
      </c>
      <c r="AI11" s="17">
        <v>0.14258244855462299</v>
      </c>
      <c r="AJ11" s="17">
        <v>0.15087277067274199</v>
      </c>
      <c r="AK11" s="17">
        <v>0.13894009208680599</v>
      </c>
      <c r="AL11" s="17"/>
      <c r="AM11" s="17">
        <v>0.142843328231093</v>
      </c>
      <c r="AN11" s="17">
        <v>8.2788048528452493E-2</v>
      </c>
      <c r="AO11" s="17">
        <v>0.132123270784307</v>
      </c>
      <c r="AP11" s="17"/>
      <c r="AQ11" s="17">
        <v>0.10597878138957199</v>
      </c>
      <c r="AR11" s="17">
        <v>0.14915154251386201</v>
      </c>
      <c r="AS11" s="17"/>
      <c r="AT11" s="17">
        <v>8.7373628024128E-2</v>
      </c>
      <c r="AU11" s="17">
        <v>0.13101915407622999</v>
      </c>
    </row>
    <row r="12" spans="2:47" x14ac:dyDescent="0.35">
      <c r="B12" s="18" t="s">
        <v>96</v>
      </c>
      <c r="C12" s="17">
        <v>1.6660299927527999E-2</v>
      </c>
      <c r="D12" s="17">
        <v>1.1970775191555399E-2</v>
      </c>
      <c r="E12" s="17">
        <v>2.1105027005373599E-2</v>
      </c>
      <c r="F12" s="17"/>
      <c r="G12" s="17">
        <v>0</v>
      </c>
      <c r="H12" s="17">
        <v>2.05707652565091E-2</v>
      </c>
      <c r="I12" s="17">
        <v>6.5316453913112898E-3</v>
      </c>
      <c r="J12" s="17">
        <v>1.6685520239847099E-2</v>
      </c>
      <c r="K12" s="17">
        <v>2.9566882797145699E-2</v>
      </c>
      <c r="L12" s="17">
        <v>1.9566812310657301E-2</v>
      </c>
      <c r="M12" s="17"/>
      <c r="N12" s="17">
        <v>3.2725253513063799E-3</v>
      </c>
      <c r="O12" s="17">
        <v>1.37815846495047E-2</v>
      </c>
      <c r="P12" s="17">
        <v>3.1236481758173E-2</v>
      </c>
      <c r="Q12" s="17">
        <v>2.14542535502668E-2</v>
      </c>
      <c r="R12" s="17"/>
      <c r="S12" s="17">
        <v>0</v>
      </c>
      <c r="T12" s="17">
        <v>6.1058438889797098E-3</v>
      </c>
      <c r="U12" s="17">
        <v>7.2470996639572405E-2</v>
      </c>
      <c r="V12" s="17">
        <v>1.55346158755356E-2</v>
      </c>
      <c r="W12" s="17">
        <v>1.10780519545567E-2</v>
      </c>
      <c r="X12" s="17">
        <v>1.8348784541511301E-2</v>
      </c>
      <c r="Y12" s="17">
        <v>8.8962784763865002E-3</v>
      </c>
      <c r="Z12" s="17">
        <v>0</v>
      </c>
      <c r="AA12" s="17">
        <v>2.14766926727126E-2</v>
      </c>
      <c r="AB12" s="17"/>
      <c r="AC12" s="17">
        <v>2.3493883776959702E-2</v>
      </c>
      <c r="AD12" s="17">
        <v>1.6051967438214899E-2</v>
      </c>
      <c r="AE12" s="17">
        <v>6.6556231695109099E-3</v>
      </c>
      <c r="AF12" s="17"/>
      <c r="AG12" s="17">
        <v>1.3875555666566499E-2</v>
      </c>
      <c r="AH12" s="17">
        <v>1.5785838921913199E-2</v>
      </c>
      <c r="AI12" s="17">
        <v>1.3464313028850001E-2</v>
      </c>
      <c r="AJ12" s="17">
        <v>0</v>
      </c>
      <c r="AK12" s="17">
        <v>2.0371624778671001E-2</v>
      </c>
      <c r="AL12" s="17"/>
      <c r="AM12" s="17">
        <v>1.58636198382478E-2</v>
      </c>
      <c r="AN12" s="17">
        <v>1.2894879709925E-2</v>
      </c>
      <c r="AO12" s="17">
        <v>3.4313821066557899E-2</v>
      </c>
      <c r="AP12" s="17"/>
      <c r="AQ12" s="17">
        <v>1.7740873766406502E-2</v>
      </c>
      <c r="AR12" s="17">
        <v>1.4481882905485299E-2</v>
      </c>
      <c r="AS12" s="17"/>
      <c r="AT12" s="17">
        <v>0</v>
      </c>
      <c r="AU12" s="17">
        <v>2.1942545774603601E-2</v>
      </c>
    </row>
    <row r="13" spans="2:47" x14ac:dyDescent="0.35">
      <c r="B13" s="18" t="s">
        <v>97</v>
      </c>
      <c r="C13" s="17">
        <v>6.0002765176644596E-3</v>
      </c>
      <c r="D13" s="17">
        <v>6.8763995952115901E-3</v>
      </c>
      <c r="E13" s="17">
        <v>5.2048385531107402E-3</v>
      </c>
      <c r="F13" s="17"/>
      <c r="G13" s="17">
        <v>0</v>
      </c>
      <c r="H13" s="17">
        <v>1.5327070837051499E-2</v>
      </c>
      <c r="I13" s="17">
        <v>4.9271328875935003E-3</v>
      </c>
      <c r="J13" s="17">
        <v>0</v>
      </c>
      <c r="K13" s="17">
        <v>0</v>
      </c>
      <c r="L13" s="17">
        <v>1.10806873850838E-2</v>
      </c>
      <c r="M13" s="17"/>
      <c r="N13" s="17">
        <v>2.8586313135896199E-3</v>
      </c>
      <c r="O13" s="17">
        <v>6.3891436879961296E-3</v>
      </c>
      <c r="P13" s="17">
        <v>8.3490639718577404E-3</v>
      </c>
      <c r="Q13" s="17">
        <v>6.9876190614104597E-3</v>
      </c>
      <c r="R13" s="17"/>
      <c r="S13" s="17">
        <v>1.1145954749195599E-2</v>
      </c>
      <c r="T13" s="17">
        <v>5.2561037988972199E-3</v>
      </c>
      <c r="U13" s="17">
        <v>0</v>
      </c>
      <c r="V13" s="17">
        <v>1.6618002403099699E-2</v>
      </c>
      <c r="W13" s="17">
        <v>9.2577967841582006E-3</v>
      </c>
      <c r="X13" s="17">
        <v>0</v>
      </c>
      <c r="Y13" s="17">
        <v>0</v>
      </c>
      <c r="Z13" s="17">
        <v>0</v>
      </c>
      <c r="AA13" s="17">
        <v>5.9117024122007002E-3</v>
      </c>
      <c r="AB13" s="17"/>
      <c r="AC13" s="17">
        <v>1.0689145510051699E-2</v>
      </c>
      <c r="AD13" s="17">
        <v>1.9734704694496499E-3</v>
      </c>
      <c r="AE13" s="17">
        <v>7.2070839293659397E-3</v>
      </c>
      <c r="AF13" s="17"/>
      <c r="AG13" s="17">
        <v>6.2648653447119999E-3</v>
      </c>
      <c r="AH13" s="17">
        <v>9.4499072597010007E-3</v>
      </c>
      <c r="AI13" s="17">
        <v>0</v>
      </c>
      <c r="AJ13" s="17">
        <v>0</v>
      </c>
      <c r="AK13" s="17">
        <v>6.3532676696823696E-3</v>
      </c>
      <c r="AL13" s="17"/>
      <c r="AM13" s="17">
        <v>7.7955692447570397E-3</v>
      </c>
      <c r="AN13" s="17">
        <v>9.1467960290185103E-3</v>
      </c>
      <c r="AO13" s="17">
        <v>0</v>
      </c>
      <c r="AP13" s="17"/>
      <c r="AQ13" s="17">
        <v>5.0983087625796003E-3</v>
      </c>
      <c r="AR13" s="17">
        <v>7.9196809161406895E-3</v>
      </c>
      <c r="AS13" s="17"/>
      <c r="AT13" s="17">
        <v>0</v>
      </c>
      <c r="AU13" s="17">
        <v>7.9026993944800502E-3</v>
      </c>
    </row>
    <row r="14" spans="2:47" x14ac:dyDescent="0.35">
      <c r="B14" s="18" t="s">
        <v>70</v>
      </c>
      <c r="C14" s="17">
        <v>1.91133769041558E-2</v>
      </c>
      <c r="D14" s="17">
        <v>1.7560378753409801E-2</v>
      </c>
      <c r="E14" s="17">
        <v>2.0637452417608899E-2</v>
      </c>
      <c r="F14" s="17"/>
      <c r="G14" s="17">
        <v>5.9919126355820803E-3</v>
      </c>
      <c r="H14" s="17">
        <v>3.27024023121586E-3</v>
      </c>
      <c r="I14" s="17">
        <v>1.6497542409131701E-2</v>
      </c>
      <c r="J14" s="17">
        <v>2.7864089827453E-2</v>
      </c>
      <c r="K14" s="17">
        <v>1.1972697790758701E-2</v>
      </c>
      <c r="L14" s="17">
        <v>3.6935389792658903E-2</v>
      </c>
      <c r="M14" s="17"/>
      <c r="N14" s="17">
        <v>2.3794417660968702E-2</v>
      </c>
      <c r="O14" s="17">
        <v>1.3212153964530999E-2</v>
      </c>
      <c r="P14" s="17">
        <v>1.1768987786757701E-2</v>
      </c>
      <c r="Q14" s="17">
        <v>2.3207376338533699E-2</v>
      </c>
      <c r="R14" s="17"/>
      <c r="S14" s="17">
        <v>3.1511884430871898E-2</v>
      </c>
      <c r="T14" s="17">
        <v>1.98617835979614E-2</v>
      </c>
      <c r="U14" s="17">
        <v>2.2178607985834198E-2</v>
      </c>
      <c r="V14" s="17">
        <v>1.47098693988906E-2</v>
      </c>
      <c r="W14" s="17">
        <v>9.6769506149820394E-3</v>
      </c>
      <c r="X14" s="17">
        <v>1.7002343648671502E-2</v>
      </c>
      <c r="Y14" s="17">
        <v>2.4923070179148799E-2</v>
      </c>
      <c r="Z14" s="17">
        <v>0</v>
      </c>
      <c r="AA14" s="17">
        <v>1.5283907577636801E-2</v>
      </c>
      <c r="AB14" s="17"/>
      <c r="AC14" s="17">
        <v>2.1961197444142801E-2</v>
      </c>
      <c r="AD14" s="17">
        <v>2.4377241562771101E-2</v>
      </c>
      <c r="AE14" s="17">
        <v>0</v>
      </c>
      <c r="AF14" s="17"/>
      <c r="AG14" s="17">
        <v>1.83150460180104E-2</v>
      </c>
      <c r="AH14" s="17">
        <v>1.80895765761621E-2</v>
      </c>
      <c r="AI14" s="17">
        <v>5.9147995319335102E-2</v>
      </c>
      <c r="AJ14" s="17">
        <v>0</v>
      </c>
      <c r="AK14" s="17">
        <v>6.2216737082886201E-3</v>
      </c>
      <c r="AL14" s="17"/>
      <c r="AM14" s="17">
        <v>1.114909849631E-2</v>
      </c>
      <c r="AN14" s="17">
        <v>2.3884949064496501E-2</v>
      </c>
      <c r="AO14" s="17">
        <v>3.4091184893066701E-2</v>
      </c>
      <c r="AP14" s="17"/>
      <c r="AQ14" s="17">
        <v>1.02687045679405E-2</v>
      </c>
      <c r="AR14" s="17">
        <v>3.7733347685701302E-2</v>
      </c>
      <c r="AS14" s="17"/>
      <c r="AT14" s="17">
        <v>8.9448449952820204E-3</v>
      </c>
      <c r="AU14" s="17">
        <v>2.2337369610178699E-2</v>
      </c>
    </row>
    <row r="15" spans="2:47" x14ac:dyDescent="0.35">
      <c r="B15" s="18" t="s">
        <v>98</v>
      </c>
      <c r="C15" s="21">
        <v>0.83771371348300505</v>
      </c>
      <c r="D15" s="21">
        <v>0.79177689477175295</v>
      </c>
      <c r="E15" s="21">
        <v>0.88000425101238799</v>
      </c>
      <c r="F15" s="21"/>
      <c r="G15" s="21">
        <v>0.89721851746446901</v>
      </c>
      <c r="H15" s="21">
        <v>0.84841690899759004</v>
      </c>
      <c r="I15" s="21">
        <v>0.845561295306264</v>
      </c>
      <c r="J15" s="21">
        <v>0.84605097245670302</v>
      </c>
      <c r="K15" s="21">
        <v>0.82889889897583002</v>
      </c>
      <c r="L15" s="21">
        <v>0.79777181219038995</v>
      </c>
      <c r="M15" s="21"/>
      <c r="N15" s="21">
        <v>0.88146683484073496</v>
      </c>
      <c r="O15" s="21">
        <v>0.79780580779022103</v>
      </c>
      <c r="P15" s="21">
        <v>0.81767506740339002</v>
      </c>
      <c r="Q15" s="21">
        <v>0.85128898662687702</v>
      </c>
      <c r="R15" s="21"/>
      <c r="S15" s="21">
        <v>0.85875086021560298</v>
      </c>
      <c r="T15" s="21">
        <v>0.84556768434037699</v>
      </c>
      <c r="U15" s="21">
        <v>0.81784010560247999</v>
      </c>
      <c r="V15" s="21">
        <v>0.77600163550735701</v>
      </c>
      <c r="W15" s="21">
        <v>0.84145160726963497</v>
      </c>
      <c r="X15" s="21">
        <v>0.88246544119495596</v>
      </c>
      <c r="Y15" s="21">
        <v>0.79682487848112105</v>
      </c>
      <c r="Z15" s="21">
        <v>0.90210608839231898</v>
      </c>
      <c r="AA15" s="21">
        <v>0.83857845530546005</v>
      </c>
      <c r="AB15" s="21"/>
      <c r="AC15" s="21">
        <v>0.79486457265513</v>
      </c>
      <c r="AD15" s="21">
        <v>0.860323843179992</v>
      </c>
      <c r="AE15" s="21">
        <v>0.86682970145462301</v>
      </c>
      <c r="AF15" s="21"/>
      <c r="AG15" s="21">
        <v>0.84453258725834501</v>
      </c>
      <c r="AH15" s="21">
        <v>0.86000868811248798</v>
      </c>
      <c r="AI15" s="21">
        <v>0.78480524309719202</v>
      </c>
      <c r="AJ15" s="21">
        <v>0.84912722932725904</v>
      </c>
      <c r="AK15" s="21">
        <v>0.82811334175655205</v>
      </c>
      <c r="AL15" s="21"/>
      <c r="AM15" s="21">
        <v>0.822348384189592</v>
      </c>
      <c r="AN15" s="21">
        <v>0.87128532666810798</v>
      </c>
      <c r="AO15" s="21">
        <v>0.79947172325606797</v>
      </c>
      <c r="AP15" s="21"/>
      <c r="AQ15" s="21">
        <v>0.86091333151350202</v>
      </c>
      <c r="AR15" s="21">
        <v>0.79071354597881005</v>
      </c>
      <c r="AS15" s="21"/>
      <c r="AT15" s="21">
        <v>0.90368152698059001</v>
      </c>
      <c r="AU15" s="21">
        <v>0.816798231144508</v>
      </c>
    </row>
    <row r="16" spans="2:47" x14ac:dyDescent="0.35">
      <c r="B16" s="18" t="s">
        <v>99</v>
      </c>
      <c r="C16" s="21">
        <v>2.2660576445192499E-2</v>
      </c>
      <c r="D16" s="21">
        <v>1.8847174786767E-2</v>
      </c>
      <c r="E16" s="21">
        <v>2.6309865558484399E-2</v>
      </c>
      <c r="F16" s="21"/>
      <c r="G16" s="21">
        <v>0</v>
      </c>
      <c r="H16" s="21">
        <v>3.5897836093560502E-2</v>
      </c>
      <c r="I16" s="21">
        <v>1.14587782789048E-2</v>
      </c>
      <c r="J16" s="21">
        <v>1.6685520239847099E-2</v>
      </c>
      <c r="K16" s="21">
        <v>2.9566882797145699E-2</v>
      </c>
      <c r="L16" s="21">
        <v>3.0647499695741098E-2</v>
      </c>
      <c r="M16" s="21"/>
      <c r="N16" s="21">
        <v>6.1311566648959998E-3</v>
      </c>
      <c r="O16" s="21">
        <v>2.01707283375008E-2</v>
      </c>
      <c r="P16" s="21">
        <v>3.9585545730030799E-2</v>
      </c>
      <c r="Q16" s="21">
        <v>2.8441872611677198E-2</v>
      </c>
      <c r="R16" s="21"/>
      <c r="S16" s="21">
        <v>1.1145954749195599E-2</v>
      </c>
      <c r="T16" s="21">
        <v>1.13619476878769E-2</v>
      </c>
      <c r="U16" s="21">
        <v>7.2470996639572405E-2</v>
      </c>
      <c r="V16" s="21">
        <v>3.2152618278635303E-2</v>
      </c>
      <c r="W16" s="21">
        <v>2.0335848738714898E-2</v>
      </c>
      <c r="X16" s="21">
        <v>1.8348784541511301E-2</v>
      </c>
      <c r="Y16" s="21">
        <v>8.8962784763865002E-3</v>
      </c>
      <c r="Z16" s="21">
        <v>0</v>
      </c>
      <c r="AA16" s="21">
        <v>2.7388395084913301E-2</v>
      </c>
      <c r="AB16" s="21"/>
      <c r="AC16" s="21">
        <v>3.4183029287011397E-2</v>
      </c>
      <c r="AD16" s="21">
        <v>1.8025437907664501E-2</v>
      </c>
      <c r="AE16" s="21">
        <v>1.3862707098876799E-2</v>
      </c>
      <c r="AF16" s="21"/>
      <c r="AG16" s="21">
        <v>2.0140421011278501E-2</v>
      </c>
      <c r="AH16" s="21">
        <v>2.5235746181614199E-2</v>
      </c>
      <c r="AI16" s="21">
        <v>1.3464313028850001E-2</v>
      </c>
      <c r="AJ16" s="21">
        <v>0</v>
      </c>
      <c r="AK16" s="21">
        <v>2.6724892448353299E-2</v>
      </c>
      <c r="AL16" s="21"/>
      <c r="AM16" s="21">
        <v>2.3659189083004802E-2</v>
      </c>
      <c r="AN16" s="21">
        <v>2.20416757389435E-2</v>
      </c>
      <c r="AO16" s="21">
        <v>3.4313821066557899E-2</v>
      </c>
      <c r="AP16" s="21"/>
      <c r="AQ16" s="21">
        <v>2.2839182528986101E-2</v>
      </c>
      <c r="AR16" s="21">
        <v>2.2401563821625999E-2</v>
      </c>
      <c r="AS16" s="21"/>
      <c r="AT16" s="21">
        <v>0</v>
      </c>
      <c r="AU16" s="21">
        <v>2.9845245169083701E-2</v>
      </c>
    </row>
    <row r="17" spans="2:47" x14ac:dyDescent="0.35">
      <c r="B17" s="18" t="s">
        <v>100</v>
      </c>
      <c r="C17" s="22">
        <v>0.81505313703781201</v>
      </c>
      <c r="D17" s="22">
        <v>0.77292971998498605</v>
      </c>
      <c r="E17" s="22">
        <v>0.85369438545390397</v>
      </c>
      <c r="F17" s="22"/>
      <c r="G17" s="22">
        <v>0.89721851746446901</v>
      </c>
      <c r="H17" s="22">
        <v>0.81251907290402903</v>
      </c>
      <c r="I17" s="22">
        <v>0.83410251702735905</v>
      </c>
      <c r="J17" s="22">
        <v>0.82936545221685598</v>
      </c>
      <c r="K17" s="22">
        <v>0.79933201617868399</v>
      </c>
      <c r="L17" s="22">
        <v>0.76712431249464896</v>
      </c>
      <c r="M17" s="22"/>
      <c r="N17" s="22">
        <v>0.87533567817583902</v>
      </c>
      <c r="O17" s="22">
        <v>0.77763507945272003</v>
      </c>
      <c r="P17" s="22">
        <v>0.77808952167335899</v>
      </c>
      <c r="Q17" s="22">
        <v>0.82284711401519905</v>
      </c>
      <c r="R17" s="22"/>
      <c r="S17" s="22">
        <v>0.84760490546640699</v>
      </c>
      <c r="T17" s="22">
        <v>0.83420573665249997</v>
      </c>
      <c r="U17" s="22">
        <v>0.74536910896290798</v>
      </c>
      <c r="V17" s="22">
        <v>0.74384901722872199</v>
      </c>
      <c r="W17" s="22">
        <v>0.82111575853092</v>
      </c>
      <c r="X17" s="22">
        <v>0.86411665665344395</v>
      </c>
      <c r="Y17" s="22">
        <v>0.78792860000473397</v>
      </c>
      <c r="Z17" s="22">
        <v>0.90210608839231898</v>
      </c>
      <c r="AA17" s="22">
        <v>0.81119006022054696</v>
      </c>
      <c r="AB17" s="22"/>
      <c r="AC17" s="22">
        <v>0.760681543368118</v>
      </c>
      <c r="AD17" s="22">
        <v>0.84229840527232802</v>
      </c>
      <c r="AE17" s="22">
        <v>0.85296699435574597</v>
      </c>
      <c r="AF17" s="22"/>
      <c r="AG17" s="22">
        <v>0.82439216624706702</v>
      </c>
      <c r="AH17" s="22">
        <v>0.83477294193087404</v>
      </c>
      <c r="AI17" s="22">
        <v>0.77134093006834203</v>
      </c>
      <c r="AJ17" s="22">
        <v>0.84912722932725904</v>
      </c>
      <c r="AK17" s="22">
        <v>0.80138844930819897</v>
      </c>
      <c r="AL17" s="22"/>
      <c r="AM17" s="22">
        <v>0.79868919510658698</v>
      </c>
      <c r="AN17" s="22">
        <v>0.84924365092916398</v>
      </c>
      <c r="AO17" s="22">
        <v>0.76515790218950996</v>
      </c>
      <c r="AP17" s="22"/>
      <c r="AQ17" s="22">
        <v>0.83807414898451604</v>
      </c>
      <c r="AR17" s="22">
        <v>0.76831198215718399</v>
      </c>
      <c r="AS17" s="22"/>
      <c r="AT17" s="22">
        <v>0.90368152698059001</v>
      </c>
      <c r="AU17" s="22">
        <v>0.78695298597542396</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U22"/>
  <sheetViews>
    <sheetView showGridLines="0" workbookViewId="0">
      <pane xSplit="2" topLeftCell="C1" activePane="topRight" state="frozen"/>
      <selection activeCell="AF8" sqref="AF8"/>
      <selection pane="topRight" activeCell="C12" sqref="C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0.41345864183574199</v>
      </c>
      <c r="D9" s="17">
        <v>0.40557635101089701</v>
      </c>
      <c r="E9" s="17">
        <v>0.418572496732037</v>
      </c>
      <c r="F9" s="17"/>
      <c r="G9" s="17">
        <v>0.48839694136257999</v>
      </c>
      <c r="H9" s="17">
        <v>0.33584499311510002</v>
      </c>
      <c r="I9" s="17">
        <v>0.46286753150976401</v>
      </c>
      <c r="J9" s="17">
        <v>0.493531465932388</v>
      </c>
      <c r="K9" s="17">
        <v>0.36483905856672399</v>
      </c>
      <c r="L9" s="17">
        <v>0.37722891938993802</v>
      </c>
      <c r="M9" s="17"/>
      <c r="N9" s="17">
        <v>0.45085910393747403</v>
      </c>
      <c r="O9" s="17">
        <v>0.35027138712738698</v>
      </c>
      <c r="P9" s="17">
        <v>0.466004671000391</v>
      </c>
      <c r="Q9" s="17">
        <v>0.39752233917475299</v>
      </c>
      <c r="R9" s="17"/>
      <c r="S9" s="17">
        <v>0.40997697079877898</v>
      </c>
      <c r="T9" s="17">
        <v>0.44634099431755497</v>
      </c>
      <c r="U9" s="17">
        <v>0.449960570217527</v>
      </c>
      <c r="V9" s="17">
        <v>0.38065188339447398</v>
      </c>
      <c r="W9" s="17">
        <v>0.35728433202985299</v>
      </c>
      <c r="X9" s="17">
        <v>0.45647961239194301</v>
      </c>
      <c r="Y9" s="17">
        <v>0.36618855172819498</v>
      </c>
      <c r="Z9" s="17">
        <v>0.35667020081445899</v>
      </c>
      <c r="AA9" s="17">
        <v>0.43508192310036398</v>
      </c>
      <c r="AB9" s="17"/>
      <c r="AC9" s="17">
        <v>0.378973386803721</v>
      </c>
      <c r="AD9" s="17">
        <v>0.44467433263807599</v>
      </c>
      <c r="AE9" s="17">
        <v>0.37327310972257099</v>
      </c>
      <c r="AF9" s="17"/>
      <c r="AG9" s="17">
        <v>0.39306807146825201</v>
      </c>
      <c r="AH9" s="17">
        <v>0.45057718861054202</v>
      </c>
      <c r="AI9" s="17">
        <v>0.38388552840222701</v>
      </c>
      <c r="AJ9" s="17">
        <v>0.62237718814549703</v>
      </c>
      <c r="AK9" s="17">
        <v>0.37805969534672701</v>
      </c>
      <c r="AL9" s="17"/>
      <c r="AM9" s="17">
        <v>0.37944986275504999</v>
      </c>
      <c r="AN9" s="17">
        <v>0.43740228352735</v>
      </c>
      <c r="AO9" s="17">
        <v>0.41185096113108799</v>
      </c>
      <c r="AP9" s="17"/>
      <c r="AQ9" s="17">
        <v>0.438110912855396</v>
      </c>
      <c r="AR9" s="17">
        <v>0.36152008508064898</v>
      </c>
      <c r="AS9" s="17"/>
      <c r="AT9" s="17">
        <v>0.52311423408483804</v>
      </c>
      <c r="AU9" s="17">
        <v>0.378691692904087</v>
      </c>
    </row>
    <row r="10" spans="2:47" x14ac:dyDescent="0.35">
      <c r="B10" s="18" t="s">
        <v>94</v>
      </c>
      <c r="C10" s="17">
        <v>0.47217559739606901</v>
      </c>
      <c r="D10" s="17">
        <v>0.463063105703647</v>
      </c>
      <c r="E10" s="17">
        <v>0.48249918834598199</v>
      </c>
      <c r="F10" s="17"/>
      <c r="G10" s="17">
        <v>0.43519718724608197</v>
      </c>
      <c r="H10" s="17">
        <v>0.52178966945416505</v>
      </c>
      <c r="I10" s="17">
        <v>0.41501595376202799</v>
      </c>
      <c r="J10" s="17">
        <v>0.43641068787416798</v>
      </c>
      <c r="K10" s="17">
        <v>0.52681509466324195</v>
      </c>
      <c r="L10" s="17">
        <v>0.481212172818476</v>
      </c>
      <c r="M10" s="17"/>
      <c r="N10" s="17">
        <v>0.451904554200668</v>
      </c>
      <c r="O10" s="17">
        <v>0.52625604584428498</v>
      </c>
      <c r="P10" s="17">
        <v>0.40097140815413401</v>
      </c>
      <c r="Q10" s="17">
        <v>0.50208578928427605</v>
      </c>
      <c r="R10" s="17"/>
      <c r="S10" s="17">
        <v>0.49236311999458399</v>
      </c>
      <c r="T10" s="17">
        <v>0.430310317152929</v>
      </c>
      <c r="U10" s="17">
        <v>0.46393589878001901</v>
      </c>
      <c r="V10" s="17">
        <v>0.439088855279401</v>
      </c>
      <c r="W10" s="17">
        <v>0.55073992755371604</v>
      </c>
      <c r="X10" s="17">
        <v>0.49226324315833198</v>
      </c>
      <c r="Y10" s="17">
        <v>0.46333818673482102</v>
      </c>
      <c r="Z10" s="17">
        <v>0.52343304395322499</v>
      </c>
      <c r="AA10" s="17">
        <v>0.45384234709757598</v>
      </c>
      <c r="AB10" s="17"/>
      <c r="AC10" s="17">
        <v>0.484777843946886</v>
      </c>
      <c r="AD10" s="17">
        <v>0.45670632291926</v>
      </c>
      <c r="AE10" s="17">
        <v>0.53487073901686599</v>
      </c>
      <c r="AF10" s="17"/>
      <c r="AG10" s="17">
        <v>0.48490081357221998</v>
      </c>
      <c r="AH10" s="17">
        <v>0.45917237744827499</v>
      </c>
      <c r="AI10" s="17">
        <v>0.443980828788409</v>
      </c>
      <c r="AJ10" s="17">
        <v>0.230438276179111</v>
      </c>
      <c r="AK10" s="17">
        <v>0.54029694286669505</v>
      </c>
      <c r="AL10" s="17"/>
      <c r="AM10" s="17">
        <v>0.48564802956877101</v>
      </c>
      <c r="AN10" s="17">
        <v>0.47715578282111398</v>
      </c>
      <c r="AO10" s="17">
        <v>0.43845376266136998</v>
      </c>
      <c r="AP10" s="17"/>
      <c r="AQ10" s="17">
        <v>0.453699056023943</v>
      </c>
      <c r="AR10" s="17">
        <v>0.51326699978871004</v>
      </c>
      <c r="AS10" s="17"/>
      <c r="AT10" s="17">
        <v>0.39170720547383397</v>
      </c>
      <c r="AU10" s="17">
        <v>0.49768857320689103</v>
      </c>
    </row>
    <row r="11" spans="2:47" x14ac:dyDescent="0.35">
      <c r="B11" s="18" t="s">
        <v>95</v>
      </c>
      <c r="C11" s="17">
        <v>8.1285516907916397E-2</v>
      </c>
      <c r="D11" s="17">
        <v>0.107855095511003</v>
      </c>
      <c r="E11" s="17">
        <v>5.67766774558928E-2</v>
      </c>
      <c r="F11" s="17"/>
      <c r="G11" s="17">
        <v>6.5715110448864897E-2</v>
      </c>
      <c r="H11" s="17">
        <v>0.120710990142957</v>
      </c>
      <c r="I11" s="17">
        <v>0.102084915161019</v>
      </c>
      <c r="J11" s="17">
        <v>5.1422372270082603E-2</v>
      </c>
      <c r="K11" s="17">
        <v>6.3844036066399601E-2</v>
      </c>
      <c r="L11" s="17">
        <v>7.8402528761358906E-2</v>
      </c>
      <c r="M11" s="17"/>
      <c r="N11" s="17">
        <v>7.1301475249497398E-2</v>
      </c>
      <c r="O11" s="17">
        <v>8.3801943120484196E-2</v>
      </c>
      <c r="P11" s="17">
        <v>0.10994963251449601</v>
      </c>
      <c r="Q11" s="17">
        <v>6.5245735358792897E-2</v>
      </c>
      <c r="R11" s="17"/>
      <c r="S11" s="17">
        <v>7.7549468768967095E-2</v>
      </c>
      <c r="T11" s="17">
        <v>7.4009273059070693E-2</v>
      </c>
      <c r="U11" s="17">
        <v>5.44278900572139E-2</v>
      </c>
      <c r="V11" s="17">
        <v>9.1527555278941103E-2</v>
      </c>
      <c r="W11" s="17">
        <v>8.2717943632272903E-2</v>
      </c>
      <c r="X11" s="17">
        <v>3.1643317449751199E-2</v>
      </c>
      <c r="Y11" s="17">
        <v>0.135638620797291</v>
      </c>
      <c r="Z11" s="17">
        <v>0.11989675523231599</v>
      </c>
      <c r="AA11" s="17">
        <v>9.1005849380390302E-2</v>
      </c>
      <c r="AB11" s="17"/>
      <c r="AC11" s="17">
        <v>9.0215974916899005E-2</v>
      </c>
      <c r="AD11" s="17">
        <v>6.6251110365302707E-2</v>
      </c>
      <c r="AE11" s="17">
        <v>7.81427230483423E-2</v>
      </c>
      <c r="AF11" s="17"/>
      <c r="AG11" s="17">
        <v>8.4441090700943994E-2</v>
      </c>
      <c r="AH11" s="17">
        <v>5.4105811200848397E-2</v>
      </c>
      <c r="AI11" s="17">
        <v>0.111220280595948</v>
      </c>
      <c r="AJ11" s="17">
        <v>0.147184535675392</v>
      </c>
      <c r="AK11" s="17">
        <v>6.3332876437535907E-2</v>
      </c>
      <c r="AL11" s="17"/>
      <c r="AM11" s="17">
        <v>8.6655995338721495E-2</v>
      </c>
      <c r="AN11" s="17">
        <v>5.8528135329411E-2</v>
      </c>
      <c r="AO11" s="17">
        <v>9.4089661101160793E-2</v>
      </c>
      <c r="AP11" s="17"/>
      <c r="AQ11" s="17">
        <v>8.1060928693676607E-2</v>
      </c>
      <c r="AR11" s="17">
        <v>7.9501573512049395E-2</v>
      </c>
      <c r="AS11" s="17"/>
      <c r="AT11" s="17">
        <v>6.7340046544558704E-2</v>
      </c>
      <c r="AU11" s="17">
        <v>8.5707010112288207E-2</v>
      </c>
    </row>
    <row r="12" spans="2:47" x14ac:dyDescent="0.35">
      <c r="B12" s="18" t="s">
        <v>96</v>
      </c>
      <c r="C12" s="17">
        <v>1.6577089516282201E-2</v>
      </c>
      <c r="D12" s="17">
        <v>9.3273180657820805E-3</v>
      </c>
      <c r="E12" s="17">
        <v>2.3413211987204401E-2</v>
      </c>
      <c r="F12" s="17"/>
      <c r="G12" s="17">
        <v>1.0690760942473201E-2</v>
      </c>
      <c r="H12" s="17">
        <v>9.5141674061342205E-3</v>
      </c>
      <c r="I12" s="17">
        <v>1.0079151515003401E-2</v>
      </c>
      <c r="J12" s="17">
        <v>5.7964635396828496E-3</v>
      </c>
      <c r="K12" s="17">
        <v>1.85934955044121E-2</v>
      </c>
      <c r="L12" s="17">
        <v>3.5276486733710997E-2</v>
      </c>
      <c r="M12" s="17"/>
      <c r="N12" s="17">
        <v>3.4546373586038502E-3</v>
      </c>
      <c r="O12" s="17">
        <v>2.46999994903753E-2</v>
      </c>
      <c r="P12" s="17">
        <v>1.9704584559850399E-2</v>
      </c>
      <c r="Q12" s="17">
        <v>1.54216102525884E-2</v>
      </c>
      <c r="R12" s="17"/>
      <c r="S12" s="17">
        <v>1.30998515849538E-2</v>
      </c>
      <c r="T12" s="17">
        <v>1.8276264184222998E-2</v>
      </c>
      <c r="U12" s="17">
        <v>2.4170263603904701E-2</v>
      </c>
      <c r="V12" s="17">
        <v>5.8935306229346701E-2</v>
      </c>
      <c r="W12" s="17">
        <v>9.2577967841582006E-3</v>
      </c>
      <c r="X12" s="17">
        <v>0</v>
      </c>
      <c r="Y12" s="17">
        <v>9.9115705605439999E-3</v>
      </c>
      <c r="Z12" s="17">
        <v>0</v>
      </c>
      <c r="AA12" s="17">
        <v>6.2784575640793504E-3</v>
      </c>
      <c r="AB12" s="17"/>
      <c r="AC12" s="17">
        <v>2.1147414838713699E-2</v>
      </c>
      <c r="AD12" s="17">
        <v>1.6154881742229499E-2</v>
      </c>
      <c r="AE12" s="17">
        <v>1.3713428212220101E-2</v>
      </c>
      <c r="AF12" s="17"/>
      <c r="AG12" s="17">
        <v>2.5095256722846199E-2</v>
      </c>
      <c r="AH12" s="17">
        <v>9.8436111479546107E-3</v>
      </c>
      <c r="AI12" s="17">
        <v>1.3464313028850001E-2</v>
      </c>
      <c r="AJ12" s="17">
        <v>0</v>
      </c>
      <c r="AK12" s="17">
        <v>1.20888116407537E-2</v>
      </c>
      <c r="AL12" s="17"/>
      <c r="AM12" s="17">
        <v>3.2285026896051103E-2</v>
      </c>
      <c r="AN12" s="17">
        <v>7.9152513688746807E-3</v>
      </c>
      <c r="AO12" s="17">
        <v>2.0639543224822698E-2</v>
      </c>
      <c r="AP12" s="17"/>
      <c r="AQ12" s="17">
        <v>1.6090539430294301E-2</v>
      </c>
      <c r="AR12" s="17">
        <v>1.76801975264207E-2</v>
      </c>
      <c r="AS12" s="17"/>
      <c r="AT12" s="17">
        <v>3.39059336056621E-3</v>
      </c>
      <c r="AU12" s="17">
        <v>2.07579454948063E-2</v>
      </c>
    </row>
    <row r="13" spans="2:47" x14ac:dyDescent="0.35">
      <c r="B13" s="18" t="s">
        <v>97</v>
      </c>
      <c r="C13" s="17">
        <v>4.5063344787817702E-3</v>
      </c>
      <c r="D13" s="17">
        <v>3.33593369736434E-3</v>
      </c>
      <c r="E13" s="17">
        <v>5.6169750470396098E-3</v>
      </c>
      <c r="F13" s="17"/>
      <c r="G13" s="17">
        <v>0</v>
      </c>
      <c r="H13" s="17">
        <v>1.21401798816434E-2</v>
      </c>
      <c r="I13" s="17">
        <v>0</v>
      </c>
      <c r="J13" s="17">
        <v>0</v>
      </c>
      <c r="K13" s="17">
        <v>1.07529476504121E-2</v>
      </c>
      <c r="L13" s="17">
        <v>3.1156251994681602E-3</v>
      </c>
      <c r="M13" s="17"/>
      <c r="N13" s="17">
        <v>9.0954428652340897E-3</v>
      </c>
      <c r="O13" s="17">
        <v>7.9598472725424703E-3</v>
      </c>
      <c r="P13" s="17">
        <v>0</v>
      </c>
      <c r="Q13" s="17">
        <v>0</v>
      </c>
      <c r="R13" s="17"/>
      <c r="S13" s="17">
        <v>0</v>
      </c>
      <c r="T13" s="17">
        <v>0</v>
      </c>
      <c r="U13" s="17">
        <v>0</v>
      </c>
      <c r="V13" s="17">
        <v>1.42121140495625E-2</v>
      </c>
      <c r="W13" s="17">
        <v>0</v>
      </c>
      <c r="X13" s="17">
        <v>1.9613826999973698E-2</v>
      </c>
      <c r="Y13" s="17">
        <v>0</v>
      </c>
      <c r="Z13" s="17">
        <v>0</v>
      </c>
      <c r="AA13" s="17">
        <v>6.7676429350424401E-3</v>
      </c>
      <c r="AB13" s="17"/>
      <c r="AC13" s="17">
        <v>7.18259640142786E-3</v>
      </c>
      <c r="AD13" s="17">
        <v>4.0198803200499596E-3</v>
      </c>
      <c r="AE13" s="17">
        <v>0</v>
      </c>
      <c r="AF13" s="17"/>
      <c r="AG13" s="17">
        <v>1.9947448628690099E-3</v>
      </c>
      <c r="AH13" s="17">
        <v>1.04784392623564E-2</v>
      </c>
      <c r="AI13" s="17">
        <v>1.22063824402707E-2</v>
      </c>
      <c r="AJ13" s="17">
        <v>0</v>
      </c>
      <c r="AK13" s="17">
        <v>0</v>
      </c>
      <c r="AL13" s="17"/>
      <c r="AM13" s="17">
        <v>7.3496804604411704E-3</v>
      </c>
      <c r="AN13" s="17">
        <v>7.5691050750435604E-3</v>
      </c>
      <c r="AO13" s="17">
        <v>0</v>
      </c>
      <c r="AP13" s="17"/>
      <c r="AQ13" s="17">
        <v>5.3669651674622997E-3</v>
      </c>
      <c r="AR13" s="17">
        <v>2.72683539002125E-3</v>
      </c>
      <c r="AS13" s="17"/>
      <c r="AT13" s="17">
        <v>8.5615641048204898E-3</v>
      </c>
      <c r="AU13" s="17">
        <v>3.2206001316055E-3</v>
      </c>
    </row>
    <row r="14" spans="2:47" x14ac:dyDescent="0.35">
      <c r="B14" s="18" t="s">
        <v>70</v>
      </c>
      <c r="C14" s="17">
        <v>1.19968198652095E-2</v>
      </c>
      <c r="D14" s="17">
        <v>1.08421960113074E-2</v>
      </c>
      <c r="E14" s="17">
        <v>1.3121450431844E-2</v>
      </c>
      <c r="F14" s="17"/>
      <c r="G14" s="17">
        <v>0</v>
      </c>
      <c r="H14" s="17">
        <v>0</v>
      </c>
      <c r="I14" s="17">
        <v>9.9524480521852397E-3</v>
      </c>
      <c r="J14" s="17">
        <v>1.28390103836785E-2</v>
      </c>
      <c r="K14" s="17">
        <v>1.5155367548809501E-2</v>
      </c>
      <c r="L14" s="17">
        <v>2.4764267097047599E-2</v>
      </c>
      <c r="M14" s="17"/>
      <c r="N14" s="17">
        <v>1.33847863885228E-2</v>
      </c>
      <c r="O14" s="17">
        <v>7.0107771449260999E-3</v>
      </c>
      <c r="P14" s="17">
        <v>3.36970377112849E-3</v>
      </c>
      <c r="Q14" s="17">
        <v>1.97245259295891E-2</v>
      </c>
      <c r="R14" s="17"/>
      <c r="S14" s="17">
        <v>7.0105888527157798E-3</v>
      </c>
      <c r="T14" s="17">
        <v>3.1063151286222401E-2</v>
      </c>
      <c r="U14" s="17">
        <v>7.5053773413356999E-3</v>
      </c>
      <c r="V14" s="17">
        <v>1.55842857682746E-2</v>
      </c>
      <c r="W14" s="17">
        <v>0</v>
      </c>
      <c r="X14" s="17">
        <v>0</v>
      </c>
      <c r="Y14" s="17">
        <v>2.4923070179148799E-2</v>
      </c>
      <c r="Z14" s="17">
        <v>0</v>
      </c>
      <c r="AA14" s="17">
        <v>7.0237799225481203E-3</v>
      </c>
      <c r="AB14" s="17"/>
      <c r="AC14" s="17">
        <v>1.77027830923518E-2</v>
      </c>
      <c r="AD14" s="17">
        <v>1.2193472015081501E-2</v>
      </c>
      <c r="AE14" s="17">
        <v>0</v>
      </c>
      <c r="AF14" s="17"/>
      <c r="AG14" s="17">
        <v>1.05000226728688E-2</v>
      </c>
      <c r="AH14" s="17">
        <v>1.58225723300238E-2</v>
      </c>
      <c r="AI14" s="17">
        <v>3.5242666744295298E-2</v>
      </c>
      <c r="AJ14" s="17">
        <v>0</v>
      </c>
      <c r="AK14" s="17">
        <v>6.2216737082886201E-3</v>
      </c>
      <c r="AL14" s="17"/>
      <c r="AM14" s="17">
        <v>8.6114049809645904E-3</v>
      </c>
      <c r="AN14" s="17">
        <v>1.14294418782072E-2</v>
      </c>
      <c r="AO14" s="17">
        <v>3.49660718815588E-2</v>
      </c>
      <c r="AP14" s="17"/>
      <c r="AQ14" s="17">
        <v>5.67159782922838E-3</v>
      </c>
      <c r="AR14" s="17">
        <v>2.5304308702149499E-2</v>
      </c>
      <c r="AS14" s="17"/>
      <c r="AT14" s="17">
        <v>5.8863564313827504E-3</v>
      </c>
      <c r="AU14" s="17">
        <v>1.3934178150321001E-2</v>
      </c>
    </row>
    <row r="15" spans="2:47" x14ac:dyDescent="0.35">
      <c r="B15" s="18" t="s">
        <v>98</v>
      </c>
      <c r="C15" s="21">
        <v>0.88563423923180995</v>
      </c>
      <c r="D15" s="21">
        <v>0.86863945671454301</v>
      </c>
      <c r="E15" s="21">
        <v>0.90107168507801905</v>
      </c>
      <c r="F15" s="21"/>
      <c r="G15" s="21">
        <v>0.92359412860866197</v>
      </c>
      <c r="H15" s="21">
        <v>0.85763466256926502</v>
      </c>
      <c r="I15" s="21">
        <v>0.87788348527179205</v>
      </c>
      <c r="J15" s="21">
        <v>0.92994215380655598</v>
      </c>
      <c r="K15" s="21">
        <v>0.89165415322996699</v>
      </c>
      <c r="L15" s="21">
        <v>0.85844109220841402</v>
      </c>
      <c r="M15" s="21"/>
      <c r="N15" s="21">
        <v>0.90276365813814197</v>
      </c>
      <c r="O15" s="21">
        <v>0.87652743297167202</v>
      </c>
      <c r="P15" s="21">
        <v>0.86697607915452501</v>
      </c>
      <c r="Q15" s="21">
        <v>0.89960812845903004</v>
      </c>
      <c r="R15" s="21"/>
      <c r="S15" s="21">
        <v>0.90234009079336297</v>
      </c>
      <c r="T15" s="21">
        <v>0.87665131147048403</v>
      </c>
      <c r="U15" s="21">
        <v>0.91389646899754595</v>
      </c>
      <c r="V15" s="21">
        <v>0.81974073867387498</v>
      </c>
      <c r="W15" s="21">
        <v>0.90802425958356903</v>
      </c>
      <c r="X15" s="21">
        <v>0.94874285555027504</v>
      </c>
      <c r="Y15" s="21">
        <v>0.82952673846301594</v>
      </c>
      <c r="Z15" s="21">
        <v>0.88010324476768398</v>
      </c>
      <c r="AA15" s="21">
        <v>0.88892427019793996</v>
      </c>
      <c r="AB15" s="21"/>
      <c r="AC15" s="21">
        <v>0.863751230750608</v>
      </c>
      <c r="AD15" s="21">
        <v>0.90138065555733604</v>
      </c>
      <c r="AE15" s="21">
        <v>0.90814384873943799</v>
      </c>
      <c r="AF15" s="21"/>
      <c r="AG15" s="21">
        <v>0.87796888504047199</v>
      </c>
      <c r="AH15" s="21">
        <v>0.90974956605881696</v>
      </c>
      <c r="AI15" s="21">
        <v>0.82786635719063595</v>
      </c>
      <c r="AJ15" s="21">
        <v>0.85281546432460797</v>
      </c>
      <c r="AK15" s="21">
        <v>0.91835663821342195</v>
      </c>
      <c r="AL15" s="21"/>
      <c r="AM15" s="21">
        <v>0.86509789232382195</v>
      </c>
      <c r="AN15" s="21">
        <v>0.91455806634846304</v>
      </c>
      <c r="AO15" s="21">
        <v>0.85030472379245803</v>
      </c>
      <c r="AP15" s="21"/>
      <c r="AQ15" s="21">
        <v>0.89180996887933905</v>
      </c>
      <c r="AR15" s="21">
        <v>0.87478708486935897</v>
      </c>
      <c r="AS15" s="21"/>
      <c r="AT15" s="21">
        <v>0.91482143955867201</v>
      </c>
      <c r="AU15" s="21">
        <v>0.87638026611097897</v>
      </c>
    </row>
    <row r="16" spans="2:47" x14ac:dyDescent="0.35">
      <c r="B16" s="18" t="s">
        <v>99</v>
      </c>
      <c r="C16" s="21">
        <v>2.1083423995064E-2</v>
      </c>
      <c r="D16" s="21">
        <v>1.2663251763146401E-2</v>
      </c>
      <c r="E16" s="21">
        <v>2.9030187034243999E-2</v>
      </c>
      <c r="F16" s="21"/>
      <c r="G16" s="21">
        <v>1.0690760942473201E-2</v>
      </c>
      <c r="H16" s="21">
        <v>2.1654347287777601E-2</v>
      </c>
      <c r="I16" s="21">
        <v>1.0079151515003401E-2</v>
      </c>
      <c r="J16" s="21">
        <v>5.7964635396828496E-3</v>
      </c>
      <c r="K16" s="21">
        <v>2.9346443154824101E-2</v>
      </c>
      <c r="L16" s="21">
        <v>3.83921119331792E-2</v>
      </c>
      <c r="M16" s="21"/>
      <c r="N16" s="21">
        <v>1.25500802238379E-2</v>
      </c>
      <c r="O16" s="21">
        <v>3.2659846762917798E-2</v>
      </c>
      <c r="P16" s="21">
        <v>1.9704584559850399E-2</v>
      </c>
      <c r="Q16" s="21">
        <v>1.54216102525884E-2</v>
      </c>
      <c r="R16" s="21"/>
      <c r="S16" s="21">
        <v>1.30998515849538E-2</v>
      </c>
      <c r="T16" s="21">
        <v>1.8276264184222998E-2</v>
      </c>
      <c r="U16" s="21">
        <v>2.4170263603904701E-2</v>
      </c>
      <c r="V16" s="21">
        <v>7.3147420278909206E-2</v>
      </c>
      <c r="W16" s="21">
        <v>9.2577967841582006E-3</v>
      </c>
      <c r="X16" s="21">
        <v>1.9613826999973698E-2</v>
      </c>
      <c r="Y16" s="21">
        <v>9.9115705605439999E-3</v>
      </c>
      <c r="Z16" s="21">
        <v>0</v>
      </c>
      <c r="AA16" s="21">
        <v>1.3046100499121799E-2</v>
      </c>
      <c r="AB16" s="21"/>
      <c r="AC16" s="21">
        <v>2.83300112401416E-2</v>
      </c>
      <c r="AD16" s="21">
        <v>2.0174762062279399E-2</v>
      </c>
      <c r="AE16" s="21">
        <v>1.3713428212220101E-2</v>
      </c>
      <c r="AF16" s="21"/>
      <c r="AG16" s="21">
        <v>2.7090001585715201E-2</v>
      </c>
      <c r="AH16" s="21">
        <v>2.0322050410311002E-2</v>
      </c>
      <c r="AI16" s="21">
        <v>2.5670695469120701E-2</v>
      </c>
      <c r="AJ16" s="21">
        <v>0</v>
      </c>
      <c r="AK16" s="21">
        <v>1.20888116407537E-2</v>
      </c>
      <c r="AL16" s="21"/>
      <c r="AM16" s="21">
        <v>3.9634707356492202E-2</v>
      </c>
      <c r="AN16" s="21">
        <v>1.54843564439182E-2</v>
      </c>
      <c r="AO16" s="21">
        <v>2.0639543224822698E-2</v>
      </c>
      <c r="AP16" s="21"/>
      <c r="AQ16" s="21">
        <v>2.14575045977566E-2</v>
      </c>
      <c r="AR16" s="21">
        <v>2.0407032916442001E-2</v>
      </c>
      <c r="AS16" s="21"/>
      <c r="AT16" s="21">
        <v>1.1952157465386699E-2</v>
      </c>
      <c r="AU16" s="21">
        <v>2.3978545626411801E-2</v>
      </c>
    </row>
    <row r="17" spans="2:47" x14ac:dyDescent="0.35">
      <c r="B17" s="18" t="s">
        <v>100</v>
      </c>
      <c r="C17" s="22">
        <v>0.86455081523674604</v>
      </c>
      <c r="D17" s="22">
        <v>0.85597620495139704</v>
      </c>
      <c r="E17" s="22">
        <v>0.87204149804377495</v>
      </c>
      <c r="F17" s="22"/>
      <c r="G17" s="22">
        <v>0.91290336766618896</v>
      </c>
      <c r="H17" s="22">
        <v>0.83598031528148797</v>
      </c>
      <c r="I17" s="22">
        <v>0.867804333756788</v>
      </c>
      <c r="J17" s="22">
        <v>0.92414569026687299</v>
      </c>
      <c r="K17" s="22">
        <v>0.86230771007514295</v>
      </c>
      <c r="L17" s="22">
        <v>0.82004898027523498</v>
      </c>
      <c r="M17" s="22"/>
      <c r="N17" s="22">
        <v>0.890213577914304</v>
      </c>
      <c r="O17" s="22">
        <v>0.84386758620875402</v>
      </c>
      <c r="P17" s="22">
        <v>0.84727149459467399</v>
      </c>
      <c r="Q17" s="22">
        <v>0.88418651820644101</v>
      </c>
      <c r="R17" s="22"/>
      <c r="S17" s="22">
        <v>0.88924023920841</v>
      </c>
      <c r="T17" s="22">
        <v>0.85837504728626102</v>
      </c>
      <c r="U17" s="22">
        <v>0.889726205393641</v>
      </c>
      <c r="V17" s="22">
        <v>0.74659331839496601</v>
      </c>
      <c r="W17" s="22">
        <v>0.89876646279941097</v>
      </c>
      <c r="X17" s="22">
        <v>0.92912902855030199</v>
      </c>
      <c r="Y17" s="22">
        <v>0.81961516790247202</v>
      </c>
      <c r="Z17" s="22">
        <v>0.88010324476768398</v>
      </c>
      <c r="AA17" s="22">
        <v>0.87587816969881804</v>
      </c>
      <c r="AB17" s="22"/>
      <c r="AC17" s="22">
        <v>0.835421219510466</v>
      </c>
      <c r="AD17" s="22">
        <v>0.88120589349505696</v>
      </c>
      <c r="AE17" s="22">
        <v>0.894430420527218</v>
      </c>
      <c r="AF17" s="22"/>
      <c r="AG17" s="22">
        <v>0.85087888345475704</v>
      </c>
      <c r="AH17" s="22">
        <v>0.88942751564850597</v>
      </c>
      <c r="AI17" s="22">
        <v>0.80219566172151602</v>
      </c>
      <c r="AJ17" s="22">
        <v>0.85281546432460797</v>
      </c>
      <c r="AK17" s="22">
        <v>0.90626782657266802</v>
      </c>
      <c r="AL17" s="22"/>
      <c r="AM17" s="22">
        <v>0.82546318496732896</v>
      </c>
      <c r="AN17" s="22">
        <v>0.89907370990454505</v>
      </c>
      <c r="AO17" s="22">
        <v>0.82966518056763505</v>
      </c>
      <c r="AP17" s="22"/>
      <c r="AQ17" s="22">
        <v>0.87035246428158197</v>
      </c>
      <c r="AR17" s="22">
        <v>0.854380051952917</v>
      </c>
      <c r="AS17" s="22"/>
      <c r="AT17" s="22">
        <v>0.90286928209328499</v>
      </c>
      <c r="AU17" s="22">
        <v>0.85240172048456697</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U22"/>
  <sheetViews>
    <sheetView showGridLines="0" workbookViewId="0">
      <pane xSplit="2" topLeftCell="AJ1" activePane="topRight" state="frozen"/>
      <selection activeCell="AF8" sqref="AF8"/>
      <selection pane="topRight" activeCell="BF14" sqref="BF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0.120016503766043</v>
      </c>
      <c r="D9" s="17">
        <v>0.132859345381274</v>
      </c>
      <c r="E9" s="17">
        <v>0.108479363307601</v>
      </c>
      <c r="F9" s="17"/>
      <c r="G9" s="17">
        <v>0.145967618542656</v>
      </c>
      <c r="H9" s="17">
        <v>0.168060258369013</v>
      </c>
      <c r="I9" s="17">
        <v>0.16562947848429699</v>
      </c>
      <c r="J9" s="17">
        <v>9.6544145856844593E-2</v>
      </c>
      <c r="K9" s="17">
        <v>6.7951821313508007E-2</v>
      </c>
      <c r="L9" s="17">
        <v>9.38943481925478E-2</v>
      </c>
      <c r="M9" s="17"/>
      <c r="N9" s="17">
        <v>0.11511114491421</v>
      </c>
      <c r="O9" s="17">
        <v>0.10477034581455701</v>
      </c>
      <c r="P9" s="17">
        <v>0.12500051466614601</v>
      </c>
      <c r="Q9" s="17">
        <v>0.13814024414921799</v>
      </c>
      <c r="R9" s="17"/>
      <c r="S9" s="17">
        <v>0.17029881084717999</v>
      </c>
      <c r="T9" s="17">
        <v>0.100087994036499</v>
      </c>
      <c r="U9" s="17">
        <v>5.9021810034665799E-2</v>
      </c>
      <c r="V9" s="17">
        <v>0.111404888839917</v>
      </c>
      <c r="W9" s="17">
        <v>0.12019900925752899</v>
      </c>
      <c r="X9" s="17">
        <v>0.103003729721392</v>
      </c>
      <c r="Y9" s="17">
        <v>0.12845957242431399</v>
      </c>
      <c r="Z9" s="17">
        <v>0.123265266432954</v>
      </c>
      <c r="AA9" s="17">
        <v>0.14561607646604499</v>
      </c>
      <c r="AB9" s="17"/>
      <c r="AC9" s="17">
        <v>0.13796657657553199</v>
      </c>
      <c r="AD9" s="17">
        <v>0.110235326117041</v>
      </c>
      <c r="AE9" s="17">
        <v>0.107701598724873</v>
      </c>
      <c r="AF9" s="17"/>
      <c r="AG9" s="17">
        <v>0.12672489700287701</v>
      </c>
      <c r="AH9" s="17">
        <v>0.14567652126049799</v>
      </c>
      <c r="AI9" s="17">
        <v>6.7362090552155099E-2</v>
      </c>
      <c r="AJ9" s="17">
        <v>0</v>
      </c>
      <c r="AK9" s="17">
        <v>7.5191961503893498E-2</v>
      </c>
      <c r="AL9" s="17"/>
      <c r="AM9" s="17">
        <v>0.154142386929634</v>
      </c>
      <c r="AN9" s="17">
        <v>0.13018957996382099</v>
      </c>
      <c r="AO9" s="17">
        <v>8.2502296711764303E-2</v>
      </c>
      <c r="AP9" s="17"/>
      <c r="AQ9" s="17">
        <v>0.11662779620757199</v>
      </c>
      <c r="AR9" s="17">
        <v>0.12264619868774899</v>
      </c>
      <c r="AS9" s="17"/>
      <c r="AT9" s="17">
        <v>0.13198866746171201</v>
      </c>
      <c r="AU9" s="17">
        <v>0.116220659019127</v>
      </c>
    </row>
    <row r="10" spans="2:47" x14ac:dyDescent="0.35">
      <c r="B10" s="18" t="s">
        <v>94</v>
      </c>
      <c r="C10" s="17">
        <v>0.32307734431707502</v>
      </c>
      <c r="D10" s="17">
        <v>0.331138723593425</v>
      </c>
      <c r="E10" s="17">
        <v>0.31678572175237502</v>
      </c>
      <c r="F10" s="17"/>
      <c r="G10" s="17">
        <v>0.25030698136715301</v>
      </c>
      <c r="H10" s="17">
        <v>0.38593109256642</v>
      </c>
      <c r="I10" s="17">
        <v>0.32314909315602502</v>
      </c>
      <c r="J10" s="17">
        <v>0.31098248925595701</v>
      </c>
      <c r="K10" s="17">
        <v>0.28405149073387698</v>
      </c>
      <c r="L10" s="17">
        <v>0.34536677783534198</v>
      </c>
      <c r="M10" s="17"/>
      <c r="N10" s="17">
        <v>0.30995195318844998</v>
      </c>
      <c r="O10" s="17">
        <v>0.29696173710520501</v>
      </c>
      <c r="P10" s="17">
        <v>0.35415663861713398</v>
      </c>
      <c r="Q10" s="17">
        <v>0.34083076682022501</v>
      </c>
      <c r="R10" s="17"/>
      <c r="S10" s="17">
        <v>0.31153299579633598</v>
      </c>
      <c r="T10" s="17">
        <v>0.33997524789527001</v>
      </c>
      <c r="U10" s="17">
        <v>0.25299438577954297</v>
      </c>
      <c r="V10" s="17">
        <v>0.23594497954707</v>
      </c>
      <c r="W10" s="17">
        <v>0.30562511363140299</v>
      </c>
      <c r="X10" s="17">
        <v>0.40985969497513802</v>
      </c>
      <c r="Y10" s="17">
        <v>0.32776960212666101</v>
      </c>
      <c r="Z10" s="17">
        <v>0.40961202160431998</v>
      </c>
      <c r="AA10" s="17">
        <v>0.35029457808616399</v>
      </c>
      <c r="AB10" s="17"/>
      <c r="AC10" s="17">
        <v>0.37416539809925498</v>
      </c>
      <c r="AD10" s="17">
        <v>0.28641937545728502</v>
      </c>
      <c r="AE10" s="17">
        <v>0.36457440774191602</v>
      </c>
      <c r="AF10" s="17"/>
      <c r="AG10" s="17">
        <v>0.381955801722832</v>
      </c>
      <c r="AH10" s="17">
        <v>0.28895684697051799</v>
      </c>
      <c r="AI10" s="17">
        <v>0.291878261031775</v>
      </c>
      <c r="AJ10" s="17">
        <v>0.45338586374666101</v>
      </c>
      <c r="AK10" s="17">
        <v>0.26641164714777699</v>
      </c>
      <c r="AL10" s="17"/>
      <c r="AM10" s="17">
        <v>0.41759432448683398</v>
      </c>
      <c r="AN10" s="17">
        <v>0.29970055436825099</v>
      </c>
      <c r="AO10" s="17">
        <v>0.25761442782395599</v>
      </c>
      <c r="AP10" s="17"/>
      <c r="AQ10" s="17">
        <v>0.35725941388813398</v>
      </c>
      <c r="AR10" s="17">
        <v>0.25313163813093098</v>
      </c>
      <c r="AS10" s="17"/>
      <c r="AT10" s="17">
        <v>0.37488467082973198</v>
      </c>
      <c r="AU10" s="17">
        <v>0.30665152746443902</v>
      </c>
    </row>
    <row r="11" spans="2:47" x14ac:dyDescent="0.35">
      <c r="B11" s="18" t="s">
        <v>95</v>
      </c>
      <c r="C11" s="17">
        <v>0.21611202055957399</v>
      </c>
      <c r="D11" s="17">
        <v>0.227383409152035</v>
      </c>
      <c r="E11" s="17">
        <v>0.20641144656987001</v>
      </c>
      <c r="F11" s="17"/>
      <c r="G11" s="17">
        <v>0.14634317838647301</v>
      </c>
      <c r="H11" s="17">
        <v>0.17833717975010299</v>
      </c>
      <c r="I11" s="17">
        <v>0.217123415926993</v>
      </c>
      <c r="J11" s="17">
        <v>0.20931434897031401</v>
      </c>
      <c r="K11" s="17">
        <v>0.30324595151275502</v>
      </c>
      <c r="L11" s="17">
        <v>0.21948712802783599</v>
      </c>
      <c r="M11" s="17"/>
      <c r="N11" s="17">
        <v>0.241359166031441</v>
      </c>
      <c r="O11" s="17">
        <v>0.246829810799329</v>
      </c>
      <c r="P11" s="17">
        <v>0.22907669171834599</v>
      </c>
      <c r="Q11" s="17">
        <v>0.148349417623617</v>
      </c>
      <c r="R11" s="17"/>
      <c r="S11" s="17">
        <v>0.11953797740485</v>
      </c>
      <c r="T11" s="17">
        <v>0.196861847688202</v>
      </c>
      <c r="U11" s="17">
        <v>0.26259566854717398</v>
      </c>
      <c r="V11" s="17">
        <v>0.28457546696560199</v>
      </c>
      <c r="W11" s="17">
        <v>0.27923488091658699</v>
      </c>
      <c r="X11" s="17">
        <v>0.24232407642718401</v>
      </c>
      <c r="Y11" s="17">
        <v>0.20992038258600201</v>
      </c>
      <c r="Z11" s="17">
        <v>0.21465679534231699</v>
      </c>
      <c r="AA11" s="17">
        <v>0.20420445031300999</v>
      </c>
      <c r="AB11" s="17"/>
      <c r="AC11" s="17">
        <v>0.18585723760615899</v>
      </c>
      <c r="AD11" s="17">
        <v>0.25642767878927902</v>
      </c>
      <c r="AE11" s="17">
        <v>0.214982280758483</v>
      </c>
      <c r="AF11" s="17"/>
      <c r="AG11" s="17">
        <v>0.20997914474990401</v>
      </c>
      <c r="AH11" s="17">
        <v>0.20159604709944801</v>
      </c>
      <c r="AI11" s="17">
        <v>0.22649272809153101</v>
      </c>
      <c r="AJ11" s="17">
        <v>0.13642448750727701</v>
      </c>
      <c r="AK11" s="17">
        <v>0.25406699724477699</v>
      </c>
      <c r="AL11" s="17"/>
      <c r="AM11" s="17">
        <v>0.18153427738955</v>
      </c>
      <c r="AN11" s="17">
        <v>0.21200384044567699</v>
      </c>
      <c r="AO11" s="17">
        <v>0.242373719967413</v>
      </c>
      <c r="AP11" s="17"/>
      <c r="AQ11" s="17">
        <v>0.21102718352875399</v>
      </c>
      <c r="AR11" s="17">
        <v>0.22785799421810399</v>
      </c>
      <c r="AS11" s="17"/>
      <c r="AT11" s="17">
        <v>0.19706174424179501</v>
      </c>
      <c r="AU11" s="17">
        <v>0.22215202244447199</v>
      </c>
    </row>
    <row r="12" spans="2:47" x14ac:dyDescent="0.35">
      <c r="B12" s="18" t="s">
        <v>96</v>
      </c>
      <c r="C12" s="17">
        <v>0.176419285357515</v>
      </c>
      <c r="D12" s="17">
        <v>0.14963893329640199</v>
      </c>
      <c r="E12" s="17">
        <v>0.199791979498844</v>
      </c>
      <c r="F12" s="17"/>
      <c r="G12" s="17">
        <v>0.219942791348572</v>
      </c>
      <c r="H12" s="17">
        <v>0.13152336488004901</v>
      </c>
      <c r="I12" s="17">
        <v>0.15817811150319</v>
      </c>
      <c r="J12" s="17">
        <v>0.18068841722337001</v>
      </c>
      <c r="K12" s="17">
        <v>0.165762547390777</v>
      </c>
      <c r="L12" s="17">
        <v>0.20652613619106899</v>
      </c>
      <c r="M12" s="17"/>
      <c r="N12" s="17">
        <v>0.173426539821844</v>
      </c>
      <c r="O12" s="17">
        <v>0.16960859862908401</v>
      </c>
      <c r="P12" s="17">
        <v>0.16977321525963401</v>
      </c>
      <c r="Q12" s="17">
        <v>0.190311435969135</v>
      </c>
      <c r="R12" s="17"/>
      <c r="S12" s="17">
        <v>0.20953272659511199</v>
      </c>
      <c r="T12" s="17">
        <v>0.178168542843752</v>
      </c>
      <c r="U12" s="17">
        <v>0.20750469647758099</v>
      </c>
      <c r="V12" s="17">
        <v>0.20936874489995599</v>
      </c>
      <c r="W12" s="17">
        <v>0.15905544334216301</v>
      </c>
      <c r="X12" s="17">
        <v>0.15285865997870399</v>
      </c>
      <c r="Y12" s="17">
        <v>0.16412445963289399</v>
      </c>
      <c r="Z12" s="17">
        <v>0.153412637590743</v>
      </c>
      <c r="AA12" s="17">
        <v>0.13042231765197601</v>
      </c>
      <c r="AB12" s="17"/>
      <c r="AC12" s="17">
        <v>0.15806144647013701</v>
      </c>
      <c r="AD12" s="17">
        <v>0.173849560633243</v>
      </c>
      <c r="AE12" s="17">
        <v>0.18253473153046301</v>
      </c>
      <c r="AF12" s="17"/>
      <c r="AG12" s="17">
        <v>0.157355608589896</v>
      </c>
      <c r="AH12" s="17">
        <v>0.16447790942801299</v>
      </c>
      <c r="AI12" s="17">
        <v>0.18918330374601799</v>
      </c>
      <c r="AJ12" s="17">
        <v>0.16501949491330001</v>
      </c>
      <c r="AK12" s="17">
        <v>0.23087306200743599</v>
      </c>
      <c r="AL12" s="17"/>
      <c r="AM12" s="17">
        <v>0.16003101662045499</v>
      </c>
      <c r="AN12" s="17">
        <v>0.17767195709085901</v>
      </c>
      <c r="AO12" s="17">
        <v>0.22638035044538801</v>
      </c>
      <c r="AP12" s="17"/>
      <c r="AQ12" s="17">
        <v>0.18488062990383</v>
      </c>
      <c r="AR12" s="17">
        <v>0.159594690063246</v>
      </c>
      <c r="AS12" s="17"/>
      <c r="AT12" s="17">
        <v>0.137119880386388</v>
      </c>
      <c r="AU12" s="17">
        <v>0.188879392294623</v>
      </c>
    </row>
    <row r="13" spans="2:47" x14ac:dyDescent="0.35">
      <c r="B13" s="18" t="s">
        <v>97</v>
      </c>
      <c r="C13" s="17">
        <v>0.113796622694684</v>
      </c>
      <c r="D13" s="17">
        <v>0.11709009982928099</v>
      </c>
      <c r="E13" s="17">
        <v>0.10964249682728699</v>
      </c>
      <c r="F13" s="17"/>
      <c r="G13" s="17">
        <v>0.22241440102461599</v>
      </c>
      <c r="H13" s="17">
        <v>0.12638959713290501</v>
      </c>
      <c r="I13" s="17">
        <v>9.3124990883138803E-2</v>
      </c>
      <c r="J13" s="17">
        <v>0.141769596512376</v>
      </c>
      <c r="K13" s="17">
        <v>0.114041883356835</v>
      </c>
      <c r="L13" s="17">
        <v>5.01748944695002E-2</v>
      </c>
      <c r="M13" s="17"/>
      <c r="N13" s="17">
        <v>0.12530687735721999</v>
      </c>
      <c r="O13" s="17">
        <v>0.12876410997249199</v>
      </c>
      <c r="P13" s="17">
        <v>7.4234584194638006E-2</v>
      </c>
      <c r="Q13" s="17">
        <v>0.11802308009048899</v>
      </c>
      <c r="R13" s="17"/>
      <c r="S13" s="17">
        <v>0.14553349866054399</v>
      </c>
      <c r="T13" s="17">
        <v>0.12413257834092099</v>
      </c>
      <c r="U13" s="17">
        <v>0.14609389719529201</v>
      </c>
      <c r="V13" s="17">
        <v>9.4299254012274805E-2</v>
      </c>
      <c r="W13" s="17">
        <v>8.3011525101632594E-2</v>
      </c>
      <c r="X13" s="17">
        <v>7.4951495248909303E-2</v>
      </c>
      <c r="Y13" s="17">
        <v>0.11114993830743999</v>
      </c>
      <c r="Z13" s="17">
        <v>8.2864144980414195E-2</v>
      </c>
      <c r="AA13" s="17">
        <v>0.119141522084765</v>
      </c>
      <c r="AB13" s="17"/>
      <c r="AC13" s="17">
        <v>8.6956967827138396E-2</v>
      </c>
      <c r="AD13" s="17">
        <v>0.124598375261393</v>
      </c>
      <c r="AE13" s="17">
        <v>8.4676981906849802E-2</v>
      </c>
      <c r="AF13" s="17"/>
      <c r="AG13" s="17">
        <v>7.7526912156479097E-2</v>
      </c>
      <c r="AH13" s="17">
        <v>0.159224379057814</v>
      </c>
      <c r="AI13" s="17">
        <v>0.109732325941873</v>
      </c>
      <c r="AJ13" s="17">
        <v>0.19206862010189901</v>
      </c>
      <c r="AK13" s="17">
        <v>0.110145998251883</v>
      </c>
      <c r="AL13" s="17"/>
      <c r="AM13" s="17">
        <v>5.72536563763439E-2</v>
      </c>
      <c r="AN13" s="17">
        <v>0.14687487796222401</v>
      </c>
      <c r="AO13" s="17">
        <v>7.4131962033867196E-2</v>
      </c>
      <c r="AP13" s="17"/>
      <c r="AQ13" s="17">
        <v>0.10192465790762401</v>
      </c>
      <c r="AR13" s="17">
        <v>0.139237142176978</v>
      </c>
      <c r="AS13" s="17"/>
      <c r="AT13" s="17">
        <v>0.14904489589651701</v>
      </c>
      <c r="AU13" s="17">
        <v>0.102620950855228</v>
      </c>
    </row>
    <row r="14" spans="2:47" x14ac:dyDescent="0.35">
      <c r="B14" s="18" t="s">
        <v>70</v>
      </c>
      <c r="C14" s="17">
        <v>5.0578223305107903E-2</v>
      </c>
      <c r="D14" s="17">
        <v>4.1889488747582797E-2</v>
      </c>
      <c r="E14" s="17">
        <v>5.88889920440228E-2</v>
      </c>
      <c r="F14" s="17"/>
      <c r="G14" s="17">
        <v>1.50250293305303E-2</v>
      </c>
      <c r="H14" s="17">
        <v>9.7585073015092703E-3</v>
      </c>
      <c r="I14" s="17">
        <v>4.2794910046356598E-2</v>
      </c>
      <c r="J14" s="17">
        <v>6.0701002181138199E-2</v>
      </c>
      <c r="K14" s="17">
        <v>6.4946305692248393E-2</v>
      </c>
      <c r="L14" s="17">
        <v>8.4550715283703906E-2</v>
      </c>
      <c r="M14" s="17"/>
      <c r="N14" s="17">
        <v>3.4844318686836198E-2</v>
      </c>
      <c r="O14" s="17">
        <v>5.3065397679333097E-2</v>
      </c>
      <c r="P14" s="17">
        <v>4.77583555441028E-2</v>
      </c>
      <c r="Q14" s="17">
        <v>6.4345055347315702E-2</v>
      </c>
      <c r="R14" s="17"/>
      <c r="S14" s="17">
        <v>4.3563990695978598E-2</v>
      </c>
      <c r="T14" s="17">
        <v>6.07737891953554E-2</v>
      </c>
      <c r="U14" s="17">
        <v>7.1789541965743706E-2</v>
      </c>
      <c r="V14" s="17">
        <v>6.4406665735179294E-2</v>
      </c>
      <c r="W14" s="17">
        <v>5.2874027750684602E-2</v>
      </c>
      <c r="X14" s="17">
        <v>1.7002343648671502E-2</v>
      </c>
      <c r="Y14" s="17">
        <v>5.85760449226886E-2</v>
      </c>
      <c r="Z14" s="17">
        <v>1.6189134049251999E-2</v>
      </c>
      <c r="AA14" s="17">
        <v>5.0321055398040299E-2</v>
      </c>
      <c r="AB14" s="17"/>
      <c r="AC14" s="17">
        <v>5.6992373421778701E-2</v>
      </c>
      <c r="AD14" s="17">
        <v>4.8469683741759299E-2</v>
      </c>
      <c r="AE14" s="17">
        <v>4.5529999337415597E-2</v>
      </c>
      <c r="AF14" s="17"/>
      <c r="AG14" s="17">
        <v>4.6457635778012402E-2</v>
      </c>
      <c r="AH14" s="17">
        <v>4.0068296183709301E-2</v>
      </c>
      <c r="AI14" s="17">
        <v>0.11535129063664699</v>
      </c>
      <c r="AJ14" s="17">
        <v>5.3101533730863397E-2</v>
      </c>
      <c r="AK14" s="17">
        <v>6.3310333844233999E-2</v>
      </c>
      <c r="AL14" s="17"/>
      <c r="AM14" s="17">
        <v>2.9444338197183301E-2</v>
      </c>
      <c r="AN14" s="17">
        <v>3.3559190169167703E-2</v>
      </c>
      <c r="AO14" s="17">
        <v>0.116997243017612</v>
      </c>
      <c r="AP14" s="17"/>
      <c r="AQ14" s="17">
        <v>2.8280318564085499E-2</v>
      </c>
      <c r="AR14" s="17">
        <v>9.7532336722991303E-2</v>
      </c>
      <c r="AS14" s="17"/>
      <c r="AT14" s="17">
        <v>9.9001411838561901E-3</v>
      </c>
      <c r="AU14" s="17">
        <v>6.3475447922111794E-2</v>
      </c>
    </row>
    <row r="15" spans="2:47" x14ac:dyDescent="0.35">
      <c r="B15" s="18" t="s">
        <v>98</v>
      </c>
      <c r="C15" s="21">
        <v>0.44309384808311802</v>
      </c>
      <c r="D15" s="21">
        <v>0.46399806897469897</v>
      </c>
      <c r="E15" s="21">
        <v>0.42526508505997701</v>
      </c>
      <c r="F15" s="21"/>
      <c r="G15" s="21">
        <v>0.39627459990980901</v>
      </c>
      <c r="H15" s="21">
        <v>0.55399135093543295</v>
      </c>
      <c r="I15" s="21">
        <v>0.48877857164032201</v>
      </c>
      <c r="J15" s="21">
        <v>0.40752663511280202</v>
      </c>
      <c r="K15" s="21">
        <v>0.352003312047385</v>
      </c>
      <c r="L15" s="21">
        <v>0.43926112602789003</v>
      </c>
      <c r="M15" s="21"/>
      <c r="N15" s="21">
        <v>0.42506309810266002</v>
      </c>
      <c r="O15" s="21">
        <v>0.40173208291976198</v>
      </c>
      <c r="P15" s="21">
        <v>0.47915715328327901</v>
      </c>
      <c r="Q15" s="21">
        <v>0.478971010969443</v>
      </c>
      <c r="R15" s="21"/>
      <c r="S15" s="21">
        <v>0.48183180664351599</v>
      </c>
      <c r="T15" s="21">
        <v>0.44006324193176899</v>
      </c>
      <c r="U15" s="21">
        <v>0.31201619581420897</v>
      </c>
      <c r="V15" s="21">
        <v>0.347349868386987</v>
      </c>
      <c r="W15" s="21">
        <v>0.42582412288893301</v>
      </c>
      <c r="X15" s="21">
        <v>0.51286342469653101</v>
      </c>
      <c r="Y15" s="21">
        <v>0.456229174550975</v>
      </c>
      <c r="Z15" s="21">
        <v>0.53287728803727397</v>
      </c>
      <c r="AA15" s="21">
        <v>0.49591065455220901</v>
      </c>
      <c r="AB15" s="21"/>
      <c r="AC15" s="21">
        <v>0.51213197467478599</v>
      </c>
      <c r="AD15" s="21">
        <v>0.39665470157432597</v>
      </c>
      <c r="AE15" s="21">
        <v>0.47227600646678902</v>
      </c>
      <c r="AF15" s="21"/>
      <c r="AG15" s="21">
        <v>0.50868069872570898</v>
      </c>
      <c r="AH15" s="21">
        <v>0.434633368231016</v>
      </c>
      <c r="AI15" s="21">
        <v>0.35924035158392997</v>
      </c>
      <c r="AJ15" s="21">
        <v>0.45338586374666101</v>
      </c>
      <c r="AK15" s="21">
        <v>0.34160360865167</v>
      </c>
      <c r="AL15" s="21"/>
      <c r="AM15" s="21">
        <v>0.57173671141646798</v>
      </c>
      <c r="AN15" s="21">
        <v>0.42989013433207302</v>
      </c>
      <c r="AO15" s="21">
        <v>0.34011672453572001</v>
      </c>
      <c r="AP15" s="21"/>
      <c r="AQ15" s="21">
        <v>0.473887210095707</v>
      </c>
      <c r="AR15" s="21">
        <v>0.37577783681867999</v>
      </c>
      <c r="AS15" s="21"/>
      <c r="AT15" s="21">
        <v>0.50687333829144299</v>
      </c>
      <c r="AU15" s="21">
        <v>0.422872186483565</v>
      </c>
    </row>
    <row r="16" spans="2:47" x14ac:dyDescent="0.35">
      <c r="B16" s="18" t="s">
        <v>99</v>
      </c>
      <c r="C16" s="21">
        <v>0.29021590805219899</v>
      </c>
      <c r="D16" s="21">
        <v>0.26672903312568302</v>
      </c>
      <c r="E16" s="21">
        <v>0.30943447632613102</v>
      </c>
      <c r="F16" s="21"/>
      <c r="G16" s="21">
        <v>0.44235719237318799</v>
      </c>
      <c r="H16" s="21">
        <v>0.25791296201295499</v>
      </c>
      <c r="I16" s="21">
        <v>0.25130310238632902</v>
      </c>
      <c r="J16" s="21">
        <v>0.32245801373574601</v>
      </c>
      <c r="K16" s="21">
        <v>0.27980443074761202</v>
      </c>
      <c r="L16" s="21">
        <v>0.25670103066056899</v>
      </c>
      <c r="M16" s="21"/>
      <c r="N16" s="21">
        <v>0.29873341717906399</v>
      </c>
      <c r="O16" s="21">
        <v>0.298372708601576</v>
      </c>
      <c r="P16" s="21">
        <v>0.24400779945427201</v>
      </c>
      <c r="Q16" s="21">
        <v>0.30833451605962398</v>
      </c>
      <c r="R16" s="21"/>
      <c r="S16" s="21">
        <v>0.35506622525565501</v>
      </c>
      <c r="T16" s="21">
        <v>0.30230112118467301</v>
      </c>
      <c r="U16" s="21">
        <v>0.353598593672873</v>
      </c>
      <c r="V16" s="21">
        <v>0.30366799891223101</v>
      </c>
      <c r="W16" s="21">
        <v>0.24206696844379599</v>
      </c>
      <c r="X16" s="21">
        <v>0.227810155227613</v>
      </c>
      <c r="Y16" s="21">
        <v>0.27527439794033398</v>
      </c>
      <c r="Z16" s="21">
        <v>0.236276782571157</v>
      </c>
      <c r="AA16" s="21">
        <v>0.24956383973674101</v>
      </c>
      <c r="AB16" s="21"/>
      <c r="AC16" s="21">
        <v>0.245018414297276</v>
      </c>
      <c r="AD16" s="21">
        <v>0.29844793589463597</v>
      </c>
      <c r="AE16" s="21">
        <v>0.26721171343731298</v>
      </c>
      <c r="AF16" s="21"/>
      <c r="AG16" s="21">
        <v>0.234882520746375</v>
      </c>
      <c r="AH16" s="21">
        <v>0.32370228848582699</v>
      </c>
      <c r="AI16" s="21">
        <v>0.29891562968789098</v>
      </c>
      <c r="AJ16" s="21">
        <v>0.35708811501519799</v>
      </c>
      <c r="AK16" s="21">
        <v>0.341019060259318</v>
      </c>
      <c r="AL16" s="21"/>
      <c r="AM16" s="21">
        <v>0.21728467299679799</v>
      </c>
      <c r="AN16" s="21">
        <v>0.32454683505308202</v>
      </c>
      <c r="AO16" s="21">
        <v>0.30051231247925497</v>
      </c>
      <c r="AP16" s="21"/>
      <c r="AQ16" s="21">
        <v>0.28680528781145398</v>
      </c>
      <c r="AR16" s="21">
        <v>0.29883183224022403</v>
      </c>
      <c r="AS16" s="21"/>
      <c r="AT16" s="21">
        <v>0.28616477628290499</v>
      </c>
      <c r="AU16" s="21">
        <v>0.29150034314985102</v>
      </c>
    </row>
    <row r="17" spans="2:47" x14ac:dyDescent="0.35">
      <c r="B17" s="18" t="s">
        <v>100</v>
      </c>
      <c r="C17" s="22">
        <v>0.15287794003091901</v>
      </c>
      <c r="D17" s="22">
        <v>0.19726903584901601</v>
      </c>
      <c r="E17" s="22">
        <v>0.115830608733846</v>
      </c>
      <c r="F17" s="22"/>
      <c r="G17" s="22">
        <v>-4.6082592463378702E-2</v>
      </c>
      <c r="H17" s="22">
        <v>0.29607838892247801</v>
      </c>
      <c r="I17" s="22">
        <v>0.23747546925399399</v>
      </c>
      <c r="J17" s="22">
        <v>8.5068621377055703E-2</v>
      </c>
      <c r="K17" s="22">
        <v>7.2198881299772394E-2</v>
      </c>
      <c r="L17" s="22">
        <v>0.18256009536732101</v>
      </c>
      <c r="M17" s="22"/>
      <c r="N17" s="22">
        <v>0.126329680923596</v>
      </c>
      <c r="O17" s="22">
        <v>0.103359374318186</v>
      </c>
      <c r="P17" s="22">
        <v>0.23514935382900701</v>
      </c>
      <c r="Q17" s="22">
        <v>0.170636494909819</v>
      </c>
      <c r="R17" s="22"/>
      <c r="S17" s="22">
        <v>0.12676558138786101</v>
      </c>
      <c r="T17" s="22">
        <v>0.13776212074709601</v>
      </c>
      <c r="U17" s="22">
        <v>-4.1582397858663502E-2</v>
      </c>
      <c r="V17" s="22">
        <v>4.3681869474756302E-2</v>
      </c>
      <c r="W17" s="22">
        <v>0.18375715444513699</v>
      </c>
      <c r="X17" s="22">
        <v>0.28505326946891801</v>
      </c>
      <c r="Y17" s="22">
        <v>0.18095477661064099</v>
      </c>
      <c r="Z17" s="22">
        <v>0.29660050546611699</v>
      </c>
      <c r="AA17" s="22">
        <v>0.246346814815468</v>
      </c>
      <c r="AB17" s="22"/>
      <c r="AC17" s="22">
        <v>0.26711356037751099</v>
      </c>
      <c r="AD17" s="22">
        <v>9.8206765679690597E-2</v>
      </c>
      <c r="AE17" s="22">
        <v>0.20506429302947601</v>
      </c>
      <c r="AF17" s="22"/>
      <c r="AG17" s="22">
        <v>0.27379817797933398</v>
      </c>
      <c r="AH17" s="22">
        <v>0.110931079745189</v>
      </c>
      <c r="AI17" s="22">
        <v>6.03247218960394E-2</v>
      </c>
      <c r="AJ17" s="22">
        <v>9.6297748731463198E-2</v>
      </c>
      <c r="AK17" s="22">
        <v>5.8454839235161404E-4</v>
      </c>
      <c r="AL17" s="22"/>
      <c r="AM17" s="22">
        <v>0.35445203841966999</v>
      </c>
      <c r="AN17" s="22">
        <v>0.10534329927899</v>
      </c>
      <c r="AO17" s="22">
        <v>3.9604412056465498E-2</v>
      </c>
      <c r="AP17" s="22"/>
      <c r="AQ17" s="22">
        <v>0.18708192228425299</v>
      </c>
      <c r="AR17" s="22">
        <v>7.69460045784566E-2</v>
      </c>
      <c r="AS17" s="22"/>
      <c r="AT17" s="22">
        <v>0.220708562008538</v>
      </c>
      <c r="AU17" s="22">
        <v>0.13137184333371499</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U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9.5985591709252097E-2</v>
      </c>
      <c r="D9" s="17">
        <v>0.10046406719859401</v>
      </c>
      <c r="E9" s="17">
        <v>9.2170053930459905E-2</v>
      </c>
      <c r="F9" s="17"/>
      <c r="G9" s="17">
        <v>9.1387706337965002E-2</v>
      </c>
      <c r="H9" s="17">
        <v>0.16336459851586799</v>
      </c>
      <c r="I9" s="17">
        <v>0.109545616945498</v>
      </c>
      <c r="J9" s="17">
        <v>4.6479199150613097E-2</v>
      </c>
      <c r="K9" s="17">
        <v>7.9577091499118194E-2</v>
      </c>
      <c r="L9" s="17">
        <v>8.6364410938897698E-2</v>
      </c>
      <c r="M9" s="17"/>
      <c r="N9" s="17">
        <v>7.0305826612730299E-2</v>
      </c>
      <c r="O9" s="17">
        <v>9.7978489575257094E-2</v>
      </c>
      <c r="P9" s="17">
        <v>0.13238436535192699</v>
      </c>
      <c r="Q9" s="17">
        <v>9.0758995670468995E-2</v>
      </c>
      <c r="R9" s="17"/>
      <c r="S9" s="17">
        <v>0.143632796691431</v>
      </c>
      <c r="T9" s="17">
        <v>3.7510334065277803E-2</v>
      </c>
      <c r="U9" s="17">
        <v>7.9510411772897305E-2</v>
      </c>
      <c r="V9" s="17">
        <v>6.0002088147705003E-2</v>
      </c>
      <c r="W9" s="17">
        <v>9.3574754052282105E-2</v>
      </c>
      <c r="X9" s="17">
        <v>0.120360265828461</v>
      </c>
      <c r="Y9" s="17">
        <v>0.12518988746849199</v>
      </c>
      <c r="Z9" s="17">
        <v>9.00634958096935E-2</v>
      </c>
      <c r="AA9" s="17">
        <v>0.117218283300785</v>
      </c>
      <c r="AB9" s="17"/>
      <c r="AC9" s="17">
        <v>9.3270722716214505E-2</v>
      </c>
      <c r="AD9" s="17">
        <v>0.106075992229891</v>
      </c>
      <c r="AE9" s="17">
        <v>9.4927393464357607E-2</v>
      </c>
      <c r="AF9" s="17"/>
      <c r="AG9" s="17">
        <v>9.3972245764326598E-2</v>
      </c>
      <c r="AH9" s="17">
        <v>0.12929835797533001</v>
      </c>
      <c r="AI9" s="17">
        <v>0.117949613050974</v>
      </c>
      <c r="AJ9" s="17">
        <v>0</v>
      </c>
      <c r="AK9" s="17">
        <v>7.5387600617828898E-2</v>
      </c>
      <c r="AL9" s="17"/>
      <c r="AM9" s="17">
        <v>0.13227999854612801</v>
      </c>
      <c r="AN9" s="17">
        <v>0.100347775595196</v>
      </c>
      <c r="AO9" s="17">
        <v>7.97472911113319E-2</v>
      </c>
      <c r="AP9" s="17"/>
      <c r="AQ9" s="17">
        <v>0.100472614862181</v>
      </c>
      <c r="AR9" s="17">
        <v>8.1999557591373104E-2</v>
      </c>
      <c r="AS9" s="17"/>
      <c r="AT9" s="17">
        <v>9.7485308092887801E-2</v>
      </c>
      <c r="AU9" s="17">
        <v>9.5510097830167603E-2</v>
      </c>
    </row>
    <row r="10" spans="2:47" x14ac:dyDescent="0.35">
      <c r="B10" s="18" t="s">
        <v>94</v>
      </c>
      <c r="C10" s="17">
        <v>0.30326235578114502</v>
      </c>
      <c r="D10" s="17">
        <v>0.32596050146780498</v>
      </c>
      <c r="E10" s="17">
        <v>0.28322145773714302</v>
      </c>
      <c r="F10" s="17"/>
      <c r="G10" s="17">
        <v>0.238481615992508</v>
      </c>
      <c r="H10" s="17">
        <v>0.32136069798913303</v>
      </c>
      <c r="I10" s="17">
        <v>0.33312515235747397</v>
      </c>
      <c r="J10" s="17">
        <v>0.32733864643288502</v>
      </c>
      <c r="K10" s="17">
        <v>0.25361205747600402</v>
      </c>
      <c r="L10" s="17">
        <v>0.314837121170566</v>
      </c>
      <c r="M10" s="17"/>
      <c r="N10" s="17">
        <v>0.380705010490831</v>
      </c>
      <c r="O10" s="17">
        <v>0.247948919834273</v>
      </c>
      <c r="P10" s="17">
        <v>0.305139427053572</v>
      </c>
      <c r="Q10" s="17">
        <v>0.27923379098727802</v>
      </c>
      <c r="R10" s="17"/>
      <c r="S10" s="17">
        <v>0.31740104865660401</v>
      </c>
      <c r="T10" s="17">
        <v>0.257991200347571</v>
      </c>
      <c r="U10" s="17">
        <v>0.20459829004367</v>
      </c>
      <c r="V10" s="17">
        <v>0.28933888760924897</v>
      </c>
      <c r="W10" s="17">
        <v>0.39174100082745</v>
      </c>
      <c r="X10" s="17">
        <v>0.40860828202326199</v>
      </c>
      <c r="Y10" s="17">
        <v>0.301739168305174</v>
      </c>
      <c r="Z10" s="17">
        <v>0.32893488285961803</v>
      </c>
      <c r="AA10" s="17">
        <v>0.27987248669975101</v>
      </c>
      <c r="AB10" s="17"/>
      <c r="AC10" s="17">
        <v>0.31571320944104603</v>
      </c>
      <c r="AD10" s="17">
        <v>0.317004785736138</v>
      </c>
      <c r="AE10" s="17">
        <v>0.30021354696068703</v>
      </c>
      <c r="AF10" s="17"/>
      <c r="AG10" s="17">
        <v>0.35038842925682701</v>
      </c>
      <c r="AH10" s="17">
        <v>0.31936687923623402</v>
      </c>
      <c r="AI10" s="17">
        <v>0.24517773125977901</v>
      </c>
      <c r="AJ10" s="17">
        <v>0.311727517340944</v>
      </c>
      <c r="AK10" s="17">
        <v>0.207209538284026</v>
      </c>
      <c r="AL10" s="17"/>
      <c r="AM10" s="17">
        <v>0.39002686744440002</v>
      </c>
      <c r="AN10" s="17">
        <v>0.33405690242341501</v>
      </c>
      <c r="AO10" s="17">
        <v>0.27068771396504299</v>
      </c>
      <c r="AP10" s="17"/>
      <c r="AQ10" s="17">
        <v>0.31550247654326502</v>
      </c>
      <c r="AR10" s="17">
        <v>0.27916796232549901</v>
      </c>
      <c r="AS10" s="17"/>
      <c r="AT10" s="17">
        <v>0.32676743896962301</v>
      </c>
      <c r="AU10" s="17">
        <v>0.29580993123911398</v>
      </c>
    </row>
    <row r="11" spans="2:47" x14ac:dyDescent="0.35">
      <c r="B11" s="18" t="s">
        <v>95</v>
      </c>
      <c r="C11" s="17">
        <v>0.28475502846253598</v>
      </c>
      <c r="D11" s="17">
        <v>0.29372129931198498</v>
      </c>
      <c r="E11" s="17">
        <v>0.27747110197980701</v>
      </c>
      <c r="F11" s="17"/>
      <c r="G11" s="17">
        <v>0.230998469918483</v>
      </c>
      <c r="H11" s="17">
        <v>0.248012633237572</v>
      </c>
      <c r="I11" s="17">
        <v>0.264338977045247</v>
      </c>
      <c r="J11" s="17">
        <v>0.32349080016326398</v>
      </c>
      <c r="K11" s="17">
        <v>0.33007222578385598</v>
      </c>
      <c r="L11" s="17">
        <v>0.29109758508414801</v>
      </c>
      <c r="M11" s="17"/>
      <c r="N11" s="17">
        <v>0.25255541751717803</v>
      </c>
      <c r="O11" s="17">
        <v>0.31541475230697702</v>
      </c>
      <c r="P11" s="17">
        <v>0.29131528576048699</v>
      </c>
      <c r="Q11" s="17">
        <v>0.28132096078609498</v>
      </c>
      <c r="R11" s="17"/>
      <c r="S11" s="17">
        <v>0.277782405387621</v>
      </c>
      <c r="T11" s="17">
        <v>0.30212690100265499</v>
      </c>
      <c r="U11" s="17">
        <v>0.30435172375761499</v>
      </c>
      <c r="V11" s="17">
        <v>0.36060717011551202</v>
      </c>
      <c r="W11" s="17">
        <v>0.18768562640236799</v>
      </c>
      <c r="X11" s="17">
        <v>0.22489116479813601</v>
      </c>
      <c r="Y11" s="17">
        <v>0.23510539579919401</v>
      </c>
      <c r="Z11" s="17">
        <v>0.30097196579450403</v>
      </c>
      <c r="AA11" s="17">
        <v>0.33602678062270502</v>
      </c>
      <c r="AB11" s="17"/>
      <c r="AC11" s="17">
        <v>0.28978192804411701</v>
      </c>
      <c r="AD11" s="17">
        <v>0.285584158195482</v>
      </c>
      <c r="AE11" s="17">
        <v>0.30311130620339899</v>
      </c>
      <c r="AF11" s="17"/>
      <c r="AG11" s="17">
        <v>0.30222626183479301</v>
      </c>
      <c r="AH11" s="17">
        <v>0.24978496450241899</v>
      </c>
      <c r="AI11" s="17">
        <v>0.24153513074642699</v>
      </c>
      <c r="AJ11" s="17">
        <v>8.3337654969824607E-2</v>
      </c>
      <c r="AK11" s="17">
        <v>0.321222554768677</v>
      </c>
      <c r="AL11" s="17"/>
      <c r="AM11" s="17">
        <v>0.25201350597552302</v>
      </c>
      <c r="AN11" s="17">
        <v>0.25850954802168802</v>
      </c>
      <c r="AO11" s="17">
        <v>0.28949074523250201</v>
      </c>
      <c r="AP11" s="17"/>
      <c r="AQ11" s="17">
        <v>0.30138913141711998</v>
      </c>
      <c r="AR11" s="17">
        <v>0.25136459334428901</v>
      </c>
      <c r="AS11" s="17"/>
      <c r="AT11" s="17">
        <v>0.277408568285408</v>
      </c>
      <c r="AU11" s="17">
        <v>0.28708426676737703</v>
      </c>
    </row>
    <row r="12" spans="2:47" x14ac:dyDescent="0.35">
      <c r="B12" s="18" t="s">
        <v>96</v>
      </c>
      <c r="C12" s="17">
        <v>0.16047759869574699</v>
      </c>
      <c r="D12" s="17">
        <v>0.15089575275956199</v>
      </c>
      <c r="E12" s="17">
        <v>0.17004418731519599</v>
      </c>
      <c r="F12" s="17"/>
      <c r="G12" s="17">
        <v>0.26168022537969399</v>
      </c>
      <c r="H12" s="17">
        <v>0.142973753943548</v>
      </c>
      <c r="I12" s="17">
        <v>0.14464371915558999</v>
      </c>
      <c r="J12" s="17">
        <v>0.168482075198228</v>
      </c>
      <c r="K12" s="17">
        <v>0.16940238628496901</v>
      </c>
      <c r="L12" s="17">
        <v>0.12706304346883901</v>
      </c>
      <c r="M12" s="17"/>
      <c r="N12" s="17">
        <v>0.170706932204538</v>
      </c>
      <c r="O12" s="17">
        <v>0.17440450028479501</v>
      </c>
      <c r="P12" s="17">
        <v>0.13429140359068001</v>
      </c>
      <c r="Q12" s="17">
        <v>0.15561914849264999</v>
      </c>
      <c r="R12" s="17"/>
      <c r="S12" s="17">
        <v>0.13008504130506901</v>
      </c>
      <c r="T12" s="17">
        <v>0.20653334508172</v>
      </c>
      <c r="U12" s="17">
        <v>0.18001716550784999</v>
      </c>
      <c r="V12" s="17">
        <v>0.105213157793781</v>
      </c>
      <c r="W12" s="17">
        <v>0.18628854387082899</v>
      </c>
      <c r="X12" s="17">
        <v>0.17207271396086399</v>
      </c>
      <c r="Y12" s="17">
        <v>0.17765700477440299</v>
      </c>
      <c r="Z12" s="17">
        <v>0.18047230137182099</v>
      </c>
      <c r="AA12" s="17">
        <v>0.123979964443006</v>
      </c>
      <c r="AB12" s="17"/>
      <c r="AC12" s="17">
        <v>0.13620798413444299</v>
      </c>
      <c r="AD12" s="17">
        <v>0.147125620949526</v>
      </c>
      <c r="AE12" s="17">
        <v>0.164041426259525</v>
      </c>
      <c r="AF12" s="17"/>
      <c r="AG12" s="17">
        <v>0.116931430481756</v>
      </c>
      <c r="AH12" s="17">
        <v>0.167112874967489</v>
      </c>
      <c r="AI12" s="17">
        <v>0.19770857255994001</v>
      </c>
      <c r="AJ12" s="17">
        <v>0.21810632745075201</v>
      </c>
      <c r="AK12" s="17">
        <v>0.220754016707532</v>
      </c>
      <c r="AL12" s="17"/>
      <c r="AM12" s="17">
        <v>9.9117160870552196E-2</v>
      </c>
      <c r="AN12" s="17">
        <v>0.180046204509828</v>
      </c>
      <c r="AO12" s="17">
        <v>0.14694406381706099</v>
      </c>
      <c r="AP12" s="17"/>
      <c r="AQ12" s="17">
        <v>0.16468765396995799</v>
      </c>
      <c r="AR12" s="17">
        <v>0.15247533542219199</v>
      </c>
      <c r="AS12" s="17"/>
      <c r="AT12" s="17">
        <v>0.19823927906866001</v>
      </c>
      <c r="AU12" s="17">
        <v>0.14850503636517101</v>
      </c>
    </row>
    <row r="13" spans="2:47" x14ac:dyDescent="0.35">
      <c r="B13" s="18" t="s">
        <v>97</v>
      </c>
      <c r="C13" s="17">
        <v>6.83321469444894E-2</v>
      </c>
      <c r="D13" s="17">
        <v>5.4483887298956001E-2</v>
      </c>
      <c r="E13" s="17">
        <v>7.7695582090055906E-2</v>
      </c>
      <c r="F13" s="17"/>
      <c r="G13" s="17">
        <v>0.162426953040819</v>
      </c>
      <c r="H13" s="17">
        <v>8.7197257903111405E-2</v>
      </c>
      <c r="I13" s="17">
        <v>0.10067312810412</v>
      </c>
      <c r="J13" s="17">
        <v>4.8122422085094499E-2</v>
      </c>
      <c r="K13" s="17">
        <v>4.44382217939924E-2</v>
      </c>
      <c r="L13" s="17">
        <v>2.05634094279269E-2</v>
      </c>
      <c r="M13" s="17"/>
      <c r="N13" s="17">
        <v>5.53600122189341E-2</v>
      </c>
      <c r="O13" s="17">
        <v>6.0770152670883301E-2</v>
      </c>
      <c r="P13" s="17">
        <v>6.14310853500738E-2</v>
      </c>
      <c r="Q13" s="17">
        <v>9.6980004362092601E-2</v>
      </c>
      <c r="R13" s="17"/>
      <c r="S13" s="17">
        <v>6.5171384100684293E-2</v>
      </c>
      <c r="T13" s="17">
        <v>6.6937433917228603E-2</v>
      </c>
      <c r="U13" s="17">
        <v>0.103937608122083</v>
      </c>
      <c r="V13" s="17">
        <v>7.05387623328287E-2</v>
      </c>
      <c r="W13" s="17">
        <v>5.3795465697374499E-2</v>
      </c>
      <c r="X13" s="17">
        <v>3.7857660012828101E-2</v>
      </c>
      <c r="Y13" s="17">
        <v>8.8313137157694704E-2</v>
      </c>
      <c r="Z13" s="17">
        <v>1.53768468579417E-2</v>
      </c>
      <c r="AA13" s="17">
        <v>8.3030326403521204E-2</v>
      </c>
      <c r="AB13" s="17"/>
      <c r="AC13" s="17">
        <v>6.6122624998404406E-2</v>
      </c>
      <c r="AD13" s="17">
        <v>5.4245334258221103E-2</v>
      </c>
      <c r="AE13" s="17">
        <v>6.4453422817297906E-2</v>
      </c>
      <c r="AF13" s="17"/>
      <c r="AG13" s="17">
        <v>4.4033984810618501E-2</v>
      </c>
      <c r="AH13" s="17">
        <v>8.8199653843429093E-2</v>
      </c>
      <c r="AI13" s="17">
        <v>5.03597590388941E-2</v>
      </c>
      <c r="AJ13" s="17">
        <v>0.24489432021976601</v>
      </c>
      <c r="AK13" s="17">
        <v>6.4776416992720298E-2</v>
      </c>
      <c r="AL13" s="17"/>
      <c r="AM13" s="17">
        <v>3.5586561307093402E-2</v>
      </c>
      <c r="AN13" s="17">
        <v>7.39887495431234E-2</v>
      </c>
      <c r="AO13" s="17">
        <v>4.6250323461422202E-2</v>
      </c>
      <c r="AP13" s="17"/>
      <c r="AQ13" s="17">
        <v>5.8311938067578603E-2</v>
      </c>
      <c r="AR13" s="17">
        <v>8.9663835317651999E-2</v>
      </c>
      <c r="AS13" s="17"/>
      <c r="AT13" s="17">
        <v>9.0942981206320703E-2</v>
      </c>
      <c r="AU13" s="17">
        <v>6.1163249271697299E-2</v>
      </c>
    </row>
    <row r="14" spans="2:47" x14ac:dyDescent="0.35">
      <c r="B14" s="18" t="s">
        <v>70</v>
      </c>
      <c r="C14" s="17">
        <v>8.7187278406830895E-2</v>
      </c>
      <c r="D14" s="17">
        <v>7.4474491963098202E-2</v>
      </c>
      <c r="E14" s="17">
        <v>9.9397616947338299E-2</v>
      </c>
      <c r="F14" s="17"/>
      <c r="G14" s="17">
        <v>1.50250293305303E-2</v>
      </c>
      <c r="H14" s="17">
        <v>3.70910584107687E-2</v>
      </c>
      <c r="I14" s="17">
        <v>4.7673406392071301E-2</v>
      </c>
      <c r="J14" s="17">
        <v>8.6086856969915901E-2</v>
      </c>
      <c r="K14" s="17">
        <v>0.12289801716206</v>
      </c>
      <c r="L14" s="17">
        <v>0.16007442990962301</v>
      </c>
      <c r="M14" s="17"/>
      <c r="N14" s="17">
        <v>7.0366800955788497E-2</v>
      </c>
      <c r="O14" s="17">
        <v>0.103483185327815</v>
      </c>
      <c r="P14" s="17">
        <v>7.5438432893259896E-2</v>
      </c>
      <c r="Q14" s="17">
        <v>9.6087099701415699E-2</v>
      </c>
      <c r="R14" s="17"/>
      <c r="S14" s="17">
        <v>6.5927323858591694E-2</v>
      </c>
      <c r="T14" s="17">
        <v>0.12890078558554799</v>
      </c>
      <c r="U14" s="17">
        <v>0.127584800795884</v>
      </c>
      <c r="V14" s="17">
        <v>0.114299934000924</v>
      </c>
      <c r="W14" s="17">
        <v>8.6914609149696995E-2</v>
      </c>
      <c r="X14" s="17">
        <v>3.6209913376448799E-2</v>
      </c>
      <c r="Y14" s="17">
        <v>7.1995406495040895E-2</v>
      </c>
      <c r="Z14" s="17">
        <v>8.4180507306422306E-2</v>
      </c>
      <c r="AA14" s="17">
        <v>5.9872158530232603E-2</v>
      </c>
      <c r="AB14" s="17"/>
      <c r="AC14" s="17">
        <v>9.8903530665774494E-2</v>
      </c>
      <c r="AD14" s="17">
        <v>8.9964108630742307E-2</v>
      </c>
      <c r="AE14" s="17">
        <v>7.3252904294733495E-2</v>
      </c>
      <c r="AF14" s="17"/>
      <c r="AG14" s="17">
        <v>9.2447647851678402E-2</v>
      </c>
      <c r="AH14" s="17">
        <v>4.6237269475099402E-2</v>
      </c>
      <c r="AI14" s="17">
        <v>0.147269193343986</v>
      </c>
      <c r="AJ14" s="17">
        <v>0.141934180018714</v>
      </c>
      <c r="AK14" s="17">
        <v>0.11064987262921699</v>
      </c>
      <c r="AL14" s="17"/>
      <c r="AM14" s="17">
        <v>9.0975905856303205E-2</v>
      </c>
      <c r="AN14" s="17">
        <v>5.3050819906749501E-2</v>
      </c>
      <c r="AO14" s="17">
        <v>0.16687986241264</v>
      </c>
      <c r="AP14" s="17"/>
      <c r="AQ14" s="17">
        <v>5.9636185139897102E-2</v>
      </c>
      <c r="AR14" s="17">
        <v>0.145328715998995</v>
      </c>
      <c r="AS14" s="17"/>
      <c r="AT14" s="17">
        <v>9.1564243771009995E-3</v>
      </c>
      <c r="AU14" s="17">
        <v>0.111927418526473</v>
      </c>
    </row>
    <row r="15" spans="2:47" x14ac:dyDescent="0.35">
      <c r="B15" s="18" t="s">
        <v>98</v>
      </c>
      <c r="C15" s="21">
        <v>0.39924794749039699</v>
      </c>
      <c r="D15" s="21">
        <v>0.426424568666399</v>
      </c>
      <c r="E15" s="21">
        <v>0.37539151166760298</v>
      </c>
      <c r="F15" s="21"/>
      <c r="G15" s="21">
        <v>0.329869322330473</v>
      </c>
      <c r="H15" s="21">
        <v>0.48472529650500101</v>
      </c>
      <c r="I15" s="21">
        <v>0.442670769302972</v>
      </c>
      <c r="J15" s="21">
        <v>0.37381784558349801</v>
      </c>
      <c r="K15" s="21">
        <v>0.33318914897512197</v>
      </c>
      <c r="L15" s="21">
        <v>0.40120153210946402</v>
      </c>
      <c r="M15" s="21"/>
      <c r="N15" s="21">
        <v>0.45101083710356099</v>
      </c>
      <c r="O15" s="21">
        <v>0.34592740940952998</v>
      </c>
      <c r="P15" s="21">
        <v>0.43752379240549899</v>
      </c>
      <c r="Q15" s="21">
        <v>0.36999278665774699</v>
      </c>
      <c r="R15" s="21"/>
      <c r="S15" s="21">
        <v>0.46103384534803399</v>
      </c>
      <c r="T15" s="21">
        <v>0.29550153441284899</v>
      </c>
      <c r="U15" s="21">
        <v>0.284108701816567</v>
      </c>
      <c r="V15" s="21">
        <v>0.349340975756954</v>
      </c>
      <c r="W15" s="21">
        <v>0.485315754879732</v>
      </c>
      <c r="X15" s="21">
        <v>0.52896854785172298</v>
      </c>
      <c r="Y15" s="21">
        <v>0.42692905577366702</v>
      </c>
      <c r="Z15" s="21">
        <v>0.418998378669311</v>
      </c>
      <c r="AA15" s="21">
        <v>0.397090770000535</v>
      </c>
      <c r="AB15" s="21"/>
      <c r="AC15" s="21">
        <v>0.40898393215726098</v>
      </c>
      <c r="AD15" s="21">
        <v>0.423080777966029</v>
      </c>
      <c r="AE15" s="21">
        <v>0.395140940425044</v>
      </c>
      <c r="AF15" s="21"/>
      <c r="AG15" s="21">
        <v>0.44436067502115401</v>
      </c>
      <c r="AH15" s="21">
        <v>0.44866523721156398</v>
      </c>
      <c r="AI15" s="21">
        <v>0.363127344310753</v>
      </c>
      <c r="AJ15" s="21">
        <v>0.311727517340944</v>
      </c>
      <c r="AK15" s="21">
        <v>0.28259713890185501</v>
      </c>
      <c r="AL15" s="21"/>
      <c r="AM15" s="21">
        <v>0.522306865990528</v>
      </c>
      <c r="AN15" s="21">
        <v>0.43440467801860999</v>
      </c>
      <c r="AO15" s="21">
        <v>0.35043500507637498</v>
      </c>
      <c r="AP15" s="21"/>
      <c r="AQ15" s="21">
        <v>0.41597509140544697</v>
      </c>
      <c r="AR15" s="21">
        <v>0.36116751991687202</v>
      </c>
      <c r="AS15" s="21"/>
      <c r="AT15" s="21">
        <v>0.42425274706250998</v>
      </c>
      <c r="AU15" s="21">
        <v>0.39132002906928098</v>
      </c>
    </row>
    <row r="16" spans="2:47" x14ac:dyDescent="0.35">
      <c r="B16" s="18" t="s">
        <v>99</v>
      </c>
      <c r="C16" s="21">
        <v>0.22880974564023601</v>
      </c>
      <c r="D16" s="21">
        <v>0.205379640058518</v>
      </c>
      <c r="E16" s="21">
        <v>0.247739769405252</v>
      </c>
      <c r="F16" s="21"/>
      <c r="G16" s="21">
        <v>0.42410717842051299</v>
      </c>
      <c r="H16" s="21">
        <v>0.230171011846659</v>
      </c>
      <c r="I16" s="21">
        <v>0.24531684725971001</v>
      </c>
      <c r="J16" s="21">
        <v>0.21660449728332201</v>
      </c>
      <c r="K16" s="21">
        <v>0.21384060807896199</v>
      </c>
      <c r="L16" s="21">
        <v>0.14762645289676499</v>
      </c>
      <c r="M16" s="21"/>
      <c r="N16" s="21">
        <v>0.226066944423472</v>
      </c>
      <c r="O16" s="21">
        <v>0.23517465295567799</v>
      </c>
      <c r="P16" s="21">
        <v>0.195722488940754</v>
      </c>
      <c r="Q16" s="21">
        <v>0.25259915285474199</v>
      </c>
      <c r="R16" s="21"/>
      <c r="S16" s="21">
        <v>0.195256425405753</v>
      </c>
      <c r="T16" s="21">
        <v>0.27347077899894801</v>
      </c>
      <c r="U16" s="21">
        <v>0.28395477362993399</v>
      </c>
      <c r="V16" s="21">
        <v>0.17575192012661001</v>
      </c>
      <c r="W16" s="21">
        <v>0.240084009568203</v>
      </c>
      <c r="X16" s="21">
        <v>0.20993037397369199</v>
      </c>
      <c r="Y16" s="21">
        <v>0.265970141932098</v>
      </c>
      <c r="Z16" s="21">
        <v>0.19584914822976299</v>
      </c>
      <c r="AA16" s="21">
        <v>0.207010290846527</v>
      </c>
      <c r="AB16" s="21"/>
      <c r="AC16" s="21">
        <v>0.20233060913284701</v>
      </c>
      <c r="AD16" s="21">
        <v>0.201370955207747</v>
      </c>
      <c r="AE16" s="21">
        <v>0.22849484907682299</v>
      </c>
      <c r="AF16" s="21"/>
      <c r="AG16" s="21">
        <v>0.16096541529237399</v>
      </c>
      <c r="AH16" s="21">
        <v>0.25531252881091798</v>
      </c>
      <c r="AI16" s="21">
        <v>0.24806833159883401</v>
      </c>
      <c r="AJ16" s="21">
        <v>0.46300064767051802</v>
      </c>
      <c r="AK16" s="21">
        <v>0.285530433700252</v>
      </c>
      <c r="AL16" s="21"/>
      <c r="AM16" s="21">
        <v>0.13470372217764601</v>
      </c>
      <c r="AN16" s="21">
        <v>0.25403495405295201</v>
      </c>
      <c r="AO16" s="21">
        <v>0.19319438727848301</v>
      </c>
      <c r="AP16" s="21"/>
      <c r="AQ16" s="21">
        <v>0.222999592037537</v>
      </c>
      <c r="AR16" s="21">
        <v>0.24213917073984401</v>
      </c>
      <c r="AS16" s="21"/>
      <c r="AT16" s="21">
        <v>0.28918226027498101</v>
      </c>
      <c r="AU16" s="21">
        <v>0.20966828563686801</v>
      </c>
    </row>
    <row r="17" spans="2:47" x14ac:dyDescent="0.35">
      <c r="B17" s="18" t="s">
        <v>100</v>
      </c>
      <c r="C17" s="22">
        <v>0.17043820185016001</v>
      </c>
      <c r="D17" s="22">
        <v>0.221044928607881</v>
      </c>
      <c r="E17" s="22">
        <v>0.12765174226235099</v>
      </c>
      <c r="F17" s="22"/>
      <c r="G17" s="22">
        <v>-9.4237856090039401E-2</v>
      </c>
      <c r="H17" s="22">
        <v>0.25455428465834201</v>
      </c>
      <c r="I17" s="22">
        <v>0.19735392204326099</v>
      </c>
      <c r="J17" s="22">
        <v>0.157213348300175</v>
      </c>
      <c r="K17" s="22">
        <v>0.11934854089616</v>
      </c>
      <c r="L17" s="22">
        <v>0.25357507921269901</v>
      </c>
      <c r="M17" s="22"/>
      <c r="N17" s="22">
        <v>0.22494389268008899</v>
      </c>
      <c r="O17" s="22">
        <v>0.11075275645385201</v>
      </c>
      <c r="P17" s="22">
        <v>0.24180130346474599</v>
      </c>
      <c r="Q17" s="22">
        <v>0.11739363380300499</v>
      </c>
      <c r="R17" s="22"/>
      <c r="S17" s="22">
        <v>0.26577741994228099</v>
      </c>
      <c r="T17" s="22">
        <v>2.2030755413900399E-2</v>
      </c>
      <c r="U17" s="22">
        <v>1.5392818663323399E-4</v>
      </c>
      <c r="V17" s="22">
        <v>0.17358905563034399</v>
      </c>
      <c r="W17" s="22">
        <v>0.245231745311528</v>
      </c>
      <c r="X17" s="22">
        <v>0.31903817387803102</v>
      </c>
      <c r="Y17" s="22">
        <v>0.16095891384156799</v>
      </c>
      <c r="Z17" s="22">
        <v>0.22314923043954901</v>
      </c>
      <c r="AA17" s="22">
        <v>0.190080479154009</v>
      </c>
      <c r="AB17" s="22"/>
      <c r="AC17" s="22">
        <v>0.206653323024413</v>
      </c>
      <c r="AD17" s="22">
        <v>0.22170982275828199</v>
      </c>
      <c r="AE17" s="22">
        <v>0.166646091348221</v>
      </c>
      <c r="AF17" s="22"/>
      <c r="AG17" s="22">
        <v>0.28339525972877999</v>
      </c>
      <c r="AH17" s="22">
        <v>0.193352708400647</v>
      </c>
      <c r="AI17" s="22">
        <v>0.115059012711919</v>
      </c>
      <c r="AJ17" s="22">
        <v>-0.15127313032957501</v>
      </c>
      <c r="AK17" s="22">
        <v>-2.93329479839749E-3</v>
      </c>
      <c r="AL17" s="22"/>
      <c r="AM17" s="22">
        <v>0.38760314381288202</v>
      </c>
      <c r="AN17" s="22">
        <v>0.18036972396565901</v>
      </c>
      <c r="AO17" s="22">
        <v>0.157240617797891</v>
      </c>
      <c r="AP17" s="22"/>
      <c r="AQ17" s="22">
        <v>0.19297549936791</v>
      </c>
      <c r="AR17" s="22">
        <v>0.11902834917702899</v>
      </c>
      <c r="AS17" s="22"/>
      <c r="AT17" s="22">
        <v>0.13507048678753</v>
      </c>
      <c r="AU17" s="22">
        <v>0.181651743432413</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U22"/>
  <sheetViews>
    <sheetView showGridLines="0" workbookViewId="0">
      <pane xSplit="2" topLeftCell="C1" activePane="topRight" state="frozen"/>
      <selection activeCell="AF8" sqref="AF8"/>
      <selection pane="topRight" activeCell="A15" sqref="A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0.11897706774304501</v>
      </c>
      <c r="D9" s="17">
        <v>0.13738195897696301</v>
      </c>
      <c r="E9" s="17">
        <v>0.102240021581902</v>
      </c>
      <c r="F9" s="17"/>
      <c r="G9" s="17">
        <v>8.3726331115095198E-2</v>
      </c>
      <c r="H9" s="17">
        <v>0.16351347889784801</v>
      </c>
      <c r="I9" s="17">
        <v>0.15265707911443599</v>
      </c>
      <c r="J9" s="17">
        <v>9.64750915896955E-2</v>
      </c>
      <c r="K9" s="17">
        <v>0.128359995275278</v>
      </c>
      <c r="L9" s="17">
        <v>8.8551960179468606E-2</v>
      </c>
      <c r="M9" s="17"/>
      <c r="N9" s="17">
        <v>0.11470836003110101</v>
      </c>
      <c r="O9" s="17">
        <v>8.8290622150121706E-2</v>
      </c>
      <c r="P9" s="17">
        <v>0.14066903473310999</v>
      </c>
      <c r="Q9" s="17">
        <v>0.13774289547365701</v>
      </c>
      <c r="R9" s="17"/>
      <c r="S9" s="17">
        <v>0.13987312433652899</v>
      </c>
      <c r="T9" s="17">
        <v>0.11658578933750301</v>
      </c>
      <c r="U9" s="17">
        <v>8.9123978676957899E-2</v>
      </c>
      <c r="V9" s="17">
        <v>0.10958093027629601</v>
      </c>
      <c r="W9" s="17">
        <v>0.140768818072739</v>
      </c>
      <c r="X9" s="17">
        <v>9.8394645634958394E-2</v>
      </c>
      <c r="Y9" s="17">
        <v>0.14572609518349999</v>
      </c>
      <c r="Z9" s="17">
        <v>8.6035733505847894E-2</v>
      </c>
      <c r="AA9" s="17">
        <v>0.122487886458627</v>
      </c>
      <c r="AB9" s="17"/>
      <c r="AC9" s="17">
        <v>0.15025042334930799</v>
      </c>
      <c r="AD9" s="17">
        <v>9.5351642846328494E-2</v>
      </c>
      <c r="AE9" s="17">
        <v>0.1237590148865</v>
      </c>
      <c r="AF9" s="17"/>
      <c r="AG9" s="17">
        <v>0.13197311828559899</v>
      </c>
      <c r="AH9" s="17">
        <v>0.12748255684691401</v>
      </c>
      <c r="AI9" s="17">
        <v>0.110300835618617</v>
      </c>
      <c r="AJ9" s="17">
        <v>0.30557749780236698</v>
      </c>
      <c r="AK9" s="17">
        <v>6.3761629516728299E-2</v>
      </c>
      <c r="AL9" s="17"/>
      <c r="AM9" s="17">
        <v>0.195588473622089</v>
      </c>
      <c r="AN9" s="17">
        <v>0.11663234497658</v>
      </c>
      <c r="AO9" s="17">
        <v>6.2224707330705301E-2</v>
      </c>
      <c r="AP9" s="17"/>
      <c r="AQ9" s="17">
        <v>0.126761209600005</v>
      </c>
      <c r="AR9" s="17">
        <v>0.10061218621629001</v>
      </c>
      <c r="AS9" s="17"/>
      <c r="AT9" s="17">
        <v>0.121296770489042</v>
      </c>
      <c r="AU9" s="17">
        <v>0.118241592376467</v>
      </c>
    </row>
    <row r="10" spans="2:47" x14ac:dyDescent="0.35">
      <c r="B10" s="18" t="s">
        <v>94</v>
      </c>
      <c r="C10" s="17">
        <v>0.37781422826106598</v>
      </c>
      <c r="D10" s="17">
        <v>0.39607252759081601</v>
      </c>
      <c r="E10" s="17">
        <v>0.36220684690741201</v>
      </c>
      <c r="F10" s="17"/>
      <c r="G10" s="17">
        <v>0.26227053886555401</v>
      </c>
      <c r="H10" s="17">
        <v>0.38055458453185098</v>
      </c>
      <c r="I10" s="17">
        <v>0.42995850452364698</v>
      </c>
      <c r="J10" s="17">
        <v>0.379993646192336</v>
      </c>
      <c r="K10" s="17">
        <v>0.38535918482401599</v>
      </c>
      <c r="L10" s="17">
        <v>0.384327391557655</v>
      </c>
      <c r="M10" s="17"/>
      <c r="N10" s="17">
        <v>0.390093785598224</v>
      </c>
      <c r="O10" s="17">
        <v>0.37739058446305901</v>
      </c>
      <c r="P10" s="17">
        <v>0.41495562184433399</v>
      </c>
      <c r="Q10" s="17">
        <v>0.33697298102214401</v>
      </c>
      <c r="R10" s="17"/>
      <c r="S10" s="17">
        <v>0.33716718113390698</v>
      </c>
      <c r="T10" s="17">
        <v>0.33845148294883398</v>
      </c>
      <c r="U10" s="17">
        <v>0.28804198617794402</v>
      </c>
      <c r="V10" s="17">
        <v>0.34582599928066599</v>
      </c>
      <c r="W10" s="17">
        <v>0.43022998679198898</v>
      </c>
      <c r="X10" s="17">
        <v>0.60714229962811095</v>
      </c>
      <c r="Y10" s="17">
        <v>0.35725698479657397</v>
      </c>
      <c r="Z10" s="17">
        <v>0.40962036473809799</v>
      </c>
      <c r="AA10" s="17">
        <v>0.35721134658893</v>
      </c>
      <c r="AB10" s="17"/>
      <c r="AC10" s="17">
        <v>0.39706068719359999</v>
      </c>
      <c r="AD10" s="17">
        <v>0.39614011619768902</v>
      </c>
      <c r="AE10" s="17">
        <v>0.36546523038273299</v>
      </c>
      <c r="AF10" s="17"/>
      <c r="AG10" s="17">
        <v>0.42814663513749701</v>
      </c>
      <c r="AH10" s="17">
        <v>0.33912042544557203</v>
      </c>
      <c r="AI10" s="17">
        <v>0.36858067684926099</v>
      </c>
      <c r="AJ10" s="17">
        <v>0.26315755807598501</v>
      </c>
      <c r="AK10" s="17">
        <v>0.369646834343905</v>
      </c>
      <c r="AL10" s="17"/>
      <c r="AM10" s="17">
        <v>0.46033822155445703</v>
      </c>
      <c r="AN10" s="17">
        <v>0.35623844837088098</v>
      </c>
      <c r="AO10" s="17">
        <v>0.41198273175149303</v>
      </c>
      <c r="AP10" s="17"/>
      <c r="AQ10" s="17">
        <v>0.39489944844184599</v>
      </c>
      <c r="AR10" s="17">
        <v>0.34395144224552199</v>
      </c>
      <c r="AS10" s="17"/>
      <c r="AT10" s="17">
        <v>0.43640314722275197</v>
      </c>
      <c r="AU10" s="17">
        <v>0.35923826773116901</v>
      </c>
    </row>
    <row r="11" spans="2:47" x14ac:dyDescent="0.35">
      <c r="B11" s="18" t="s">
        <v>95</v>
      </c>
      <c r="C11" s="17">
        <v>0.24933237753420001</v>
      </c>
      <c r="D11" s="17">
        <v>0.270083960000292</v>
      </c>
      <c r="E11" s="17">
        <v>0.23090306863071799</v>
      </c>
      <c r="F11" s="17"/>
      <c r="G11" s="17">
        <v>0.28256197487527401</v>
      </c>
      <c r="H11" s="17">
        <v>0.25413420264140402</v>
      </c>
      <c r="I11" s="17">
        <v>0.17513056979406</v>
      </c>
      <c r="J11" s="17">
        <v>0.247772932811197</v>
      </c>
      <c r="K11" s="17">
        <v>0.247936351259503</v>
      </c>
      <c r="L11" s="17">
        <v>0.28510101529492698</v>
      </c>
      <c r="M11" s="17"/>
      <c r="N11" s="17">
        <v>0.23384573532448799</v>
      </c>
      <c r="O11" s="17">
        <v>0.28271787057462999</v>
      </c>
      <c r="P11" s="17">
        <v>0.22509698075085599</v>
      </c>
      <c r="Q11" s="17">
        <v>0.25563113220483902</v>
      </c>
      <c r="R11" s="17"/>
      <c r="S11" s="17">
        <v>0.22655141959120001</v>
      </c>
      <c r="T11" s="17">
        <v>0.245490651196351</v>
      </c>
      <c r="U11" s="17">
        <v>0.32474615958801401</v>
      </c>
      <c r="V11" s="17">
        <v>0.30508622249060102</v>
      </c>
      <c r="W11" s="17">
        <v>0.23857819421111201</v>
      </c>
      <c r="X11" s="17">
        <v>0.14716736125647201</v>
      </c>
      <c r="Y11" s="17">
        <v>0.24334595413211299</v>
      </c>
      <c r="Z11" s="17">
        <v>0.25192185237960901</v>
      </c>
      <c r="AA11" s="17">
        <v>0.26835930723403101</v>
      </c>
      <c r="AB11" s="17"/>
      <c r="AC11" s="17">
        <v>0.22535055469954501</v>
      </c>
      <c r="AD11" s="17">
        <v>0.25034050166195598</v>
      </c>
      <c r="AE11" s="17">
        <v>0.28800950921963903</v>
      </c>
      <c r="AF11" s="17"/>
      <c r="AG11" s="17">
        <v>0.22264012997339999</v>
      </c>
      <c r="AH11" s="17">
        <v>0.272833642306402</v>
      </c>
      <c r="AI11" s="17">
        <v>0.21327296688837499</v>
      </c>
      <c r="AJ11" s="17">
        <v>8.3337654969824607E-2</v>
      </c>
      <c r="AK11" s="17">
        <v>0.284320766206</v>
      </c>
      <c r="AL11" s="17"/>
      <c r="AM11" s="17">
        <v>0.168713423342541</v>
      </c>
      <c r="AN11" s="17">
        <v>0.28536039541327801</v>
      </c>
      <c r="AO11" s="17">
        <v>0.27144863342527198</v>
      </c>
      <c r="AP11" s="17"/>
      <c r="AQ11" s="17">
        <v>0.251668295685328</v>
      </c>
      <c r="AR11" s="17">
        <v>0.245706081449202</v>
      </c>
      <c r="AS11" s="17"/>
      <c r="AT11" s="17">
        <v>0.21338988073096801</v>
      </c>
      <c r="AU11" s="17">
        <v>0.26072815703986701</v>
      </c>
    </row>
    <row r="12" spans="2:47" x14ac:dyDescent="0.35">
      <c r="B12" s="18" t="s">
        <v>96</v>
      </c>
      <c r="C12" s="17">
        <v>0.147560475596972</v>
      </c>
      <c r="D12" s="17">
        <v>9.3505331859674398E-2</v>
      </c>
      <c r="E12" s="17">
        <v>0.19478798051364901</v>
      </c>
      <c r="F12" s="17"/>
      <c r="G12" s="17">
        <v>0.233213045516176</v>
      </c>
      <c r="H12" s="17">
        <v>0.1547397811508</v>
      </c>
      <c r="I12" s="17">
        <v>0.16527056385830399</v>
      </c>
      <c r="J12" s="17">
        <v>0.15067277977049701</v>
      </c>
      <c r="K12" s="17">
        <v>0.10070672454066899</v>
      </c>
      <c r="L12" s="17">
        <v>0.121269154378138</v>
      </c>
      <c r="M12" s="17"/>
      <c r="N12" s="17">
        <v>0.145211158628269</v>
      </c>
      <c r="O12" s="17">
        <v>0.153915348013383</v>
      </c>
      <c r="P12" s="17">
        <v>0.12558562431562501</v>
      </c>
      <c r="Q12" s="17">
        <v>0.15628105562928801</v>
      </c>
      <c r="R12" s="17"/>
      <c r="S12" s="17">
        <v>0.151876774158794</v>
      </c>
      <c r="T12" s="17">
        <v>0.17138917469456599</v>
      </c>
      <c r="U12" s="17">
        <v>0.17332620006932001</v>
      </c>
      <c r="V12" s="17">
        <v>0.12420105039401</v>
      </c>
      <c r="W12" s="17">
        <v>0.112696609122414</v>
      </c>
      <c r="X12" s="17">
        <v>0.108399781472879</v>
      </c>
      <c r="Y12" s="17">
        <v>0.14835879960654899</v>
      </c>
      <c r="Z12" s="17">
        <v>0.168274727846841</v>
      </c>
      <c r="AA12" s="17">
        <v>0.15852705200554601</v>
      </c>
      <c r="AB12" s="17"/>
      <c r="AC12" s="17">
        <v>0.13040589223229601</v>
      </c>
      <c r="AD12" s="17">
        <v>0.14421000551358101</v>
      </c>
      <c r="AE12" s="17">
        <v>0.14910608099224501</v>
      </c>
      <c r="AF12" s="17"/>
      <c r="AG12" s="17">
        <v>0.12654729224955799</v>
      </c>
      <c r="AH12" s="17">
        <v>0.154439441143087</v>
      </c>
      <c r="AI12" s="17">
        <v>0.11216574177941099</v>
      </c>
      <c r="AJ12" s="17">
        <v>5.30868325374525E-2</v>
      </c>
      <c r="AK12" s="17">
        <v>0.189168428358436</v>
      </c>
      <c r="AL12" s="17"/>
      <c r="AM12" s="17">
        <v>0.1006934773943</v>
      </c>
      <c r="AN12" s="17">
        <v>0.14658566639512199</v>
      </c>
      <c r="AO12" s="17">
        <v>0.14254478799060699</v>
      </c>
      <c r="AP12" s="17"/>
      <c r="AQ12" s="17">
        <v>0.14698276640397101</v>
      </c>
      <c r="AR12" s="17">
        <v>0.14710998378416501</v>
      </c>
      <c r="AS12" s="17"/>
      <c r="AT12" s="17">
        <v>0.16276356016574201</v>
      </c>
      <c r="AU12" s="17">
        <v>0.14274024842966701</v>
      </c>
    </row>
    <row r="13" spans="2:47" x14ac:dyDescent="0.35">
      <c r="B13" s="18" t="s">
        <v>97</v>
      </c>
      <c r="C13" s="17">
        <v>5.12456672732646E-2</v>
      </c>
      <c r="D13" s="17">
        <v>5.3786337495220098E-2</v>
      </c>
      <c r="E13" s="17">
        <v>4.9068783956442701E-2</v>
      </c>
      <c r="F13" s="17"/>
      <c r="G13" s="17">
        <v>0.119787086072007</v>
      </c>
      <c r="H13" s="17">
        <v>4.3787712546881297E-2</v>
      </c>
      <c r="I13" s="17">
        <v>3.2346232746237498E-2</v>
      </c>
      <c r="J13" s="17">
        <v>6.4108386820908497E-2</v>
      </c>
      <c r="K13" s="17">
        <v>7.3159368445689696E-2</v>
      </c>
      <c r="L13" s="17">
        <v>1.49719143038907E-2</v>
      </c>
      <c r="M13" s="17"/>
      <c r="N13" s="17">
        <v>6.5289153698950206E-2</v>
      </c>
      <c r="O13" s="17">
        <v>4.5309285775299302E-2</v>
      </c>
      <c r="P13" s="17">
        <v>4.2680048351517702E-2</v>
      </c>
      <c r="Q13" s="17">
        <v>5.04137209761771E-2</v>
      </c>
      <c r="R13" s="17"/>
      <c r="S13" s="17">
        <v>9.1102599244115304E-2</v>
      </c>
      <c r="T13" s="17">
        <v>5.7348971541801699E-2</v>
      </c>
      <c r="U13" s="17">
        <v>6.5309947431565193E-2</v>
      </c>
      <c r="V13" s="17">
        <v>3.41805792838192E-2</v>
      </c>
      <c r="W13" s="17">
        <v>2.4829393011143501E-2</v>
      </c>
      <c r="X13" s="17">
        <v>2.1893568358906899E-2</v>
      </c>
      <c r="Y13" s="17">
        <v>4.2423112031744099E-2</v>
      </c>
      <c r="Z13" s="17">
        <v>3.6286928936612603E-2</v>
      </c>
      <c r="AA13" s="17">
        <v>5.2485520776188697E-2</v>
      </c>
      <c r="AB13" s="17"/>
      <c r="AC13" s="17">
        <v>3.3025910586585203E-2</v>
      </c>
      <c r="AD13" s="17">
        <v>5.96259602744066E-2</v>
      </c>
      <c r="AE13" s="17">
        <v>3.6389487824874098E-2</v>
      </c>
      <c r="AF13" s="17"/>
      <c r="AG13" s="17">
        <v>2.6957212353040799E-2</v>
      </c>
      <c r="AH13" s="17">
        <v>7.5319537647454304E-2</v>
      </c>
      <c r="AI13" s="17">
        <v>5.84702926248458E-2</v>
      </c>
      <c r="AJ13" s="17">
        <v>0.14349866083693999</v>
      </c>
      <c r="AK13" s="17">
        <v>4.3654332552674299E-2</v>
      </c>
      <c r="AL13" s="17"/>
      <c r="AM13" s="17">
        <v>2.5268273406119701E-2</v>
      </c>
      <c r="AN13" s="17">
        <v>6.1196241550093601E-2</v>
      </c>
      <c r="AO13" s="17">
        <v>2.5859123332818701E-2</v>
      </c>
      <c r="AP13" s="17"/>
      <c r="AQ13" s="17">
        <v>4.4765478902485403E-2</v>
      </c>
      <c r="AR13" s="17">
        <v>6.50769349575996E-2</v>
      </c>
      <c r="AS13" s="17"/>
      <c r="AT13" s="17">
        <v>6.0260284960113299E-2</v>
      </c>
      <c r="AU13" s="17">
        <v>4.8387529841977799E-2</v>
      </c>
    </row>
    <row r="14" spans="2:47" x14ac:dyDescent="0.35">
      <c r="B14" s="18" t="s">
        <v>70</v>
      </c>
      <c r="C14" s="17">
        <v>5.50701835914525E-2</v>
      </c>
      <c r="D14" s="17">
        <v>4.9169884077035403E-2</v>
      </c>
      <c r="E14" s="17">
        <v>6.0793298409874699E-2</v>
      </c>
      <c r="F14" s="17"/>
      <c r="G14" s="17">
        <v>1.8441023555893901E-2</v>
      </c>
      <c r="H14" s="17">
        <v>3.27024023121586E-3</v>
      </c>
      <c r="I14" s="17">
        <v>4.4637049963315703E-2</v>
      </c>
      <c r="J14" s="17">
        <v>6.0977162815366102E-2</v>
      </c>
      <c r="K14" s="17">
        <v>6.4478375654844003E-2</v>
      </c>
      <c r="L14" s="17">
        <v>0.105778564285922</v>
      </c>
      <c r="M14" s="17"/>
      <c r="N14" s="17">
        <v>5.0851806718966601E-2</v>
      </c>
      <c r="O14" s="17">
        <v>5.2376289023507397E-2</v>
      </c>
      <c r="P14" s="17">
        <v>5.1012690004557701E-2</v>
      </c>
      <c r="Q14" s="17">
        <v>6.2958214693895106E-2</v>
      </c>
      <c r="R14" s="17"/>
      <c r="S14" s="17">
        <v>5.3428901535455001E-2</v>
      </c>
      <c r="T14" s="17">
        <v>7.0733930280944698E-2</v>
      </c>
      <c r="U14" s="17">
        <v>5.9451728056198E-2</v>
      </c>
      <c r="V14" s="17">
        <v>8.1125218274607794E-2</v>
      </c>
      <c r="W14" s="17">
        <v>5.2896998790603E-2</v>
      </c>
      <c r="X14" s="17">
        <v>1.7002343648671502E-2</v>
      </c>
      <c r="Y14" s="17">
        <v>6.2889054249519794E-2</v>
      </c>
      <c r="Z14" s="17">
        <v>4.7860392592991102E-2</v>
      </c>
      <c r="AA14" s="17">
        <v>4.0928886936677601E-2</v>
      </c>
      <c r="AB14" s="17"/>
      <c r="AC14" s="17">
        <v>6.3906531938664995E-2</v>
      </c>
      <c r="AD14" s="17">
        <v>5.4331773506039002E-2</v>
      </c>
      <c r="AE14" s="17">
        <v>3.72706766940087E-2</v>
      </c>
      <c r="AF14" s="17"/>
      <c r="AG14" s="17">
        <v>6.3735612000906494E-2</v>
      </c>
      <c r="AH14" s="17">
        <v>3.0804396610570699E-2</v>
      </c>
      <c r="AI14" s="17">
        <v>0.13720948623949</v>
      </c>
      <c r="AJ14" s="17">
        <v>0.15134179577743101</v>
      </c>
      <c r="AK14" s="17">
        <v>4.9448009022256101E-2</v>
      </c>
      <c r="AL14" s="17"/>
      <c r="AM14" s="17">
        <v>4.9398130680492598E-2</v>
      </c>
      <c r="AN14" s="17">
        <v>3.3986903294046099E-2</v>
      </c>
      <c r="AO14" s="17">
        <v>8.5940016169104197E-2</v>
      </c>
      <c r="AP14" s="17"/>
      <c r="AQ14" s="17">
        <v>3.4922800966365297E-2</v>
      </c>
      <c r="AR14" s="17">
        <v>9.7543371347221103E-2</v>
      </c>
      <c r="AS14" s="17"/>
      <c r="AT14" s="17">
        <v>5.8863564313827504E-3</v>
      </c>
      <c r="AU14" s="17">
        <v>7.0664204580852097E-2</v>
      </c>
    </row>
    <row r="15" spans="2:47" x14ac:dyDescent="0.35">
      <c r="B15" s="18" t="s">
        <v>98</v>
      </c>
      <c r="C15" s="21">
        <v>0.49679129600411098</v>
      </c>
      <c r="D15" s="21">
        <v>0.53345448656777805</v>
      </c>
      <c r="E15" s="21">
        <v>0.46444686848931499</v>
      </c>
      <c r="F15" s="21"/>
      <c r="G15" s="21">
        <v>0.34599686998064899</v>
      </c>
      <c r="H15" s="21">
        <v>0.54406806342969904</v>
      </c>
      <c r="I15" s="21">
        <v>0.58261558363808297</v>
      </c>
      <c r="J15" s="21">
        <v>0.47646873778203203</v>
      </c>
      <c r="K15" s="21">
        <v>0.51371918009929396</v>
      </c>
      <c r="L15" s="21">
        <v>0.47287935173712298</v>
      </c>
      <c r="M15" s="21"/>
      <c r="N15" s="21">
        <v>0.50480214562932502</v>
      </c>
      <c r="O15" s="21">
        <v>0.46568120661318002</v>
      </c>
      <c r="P15" s="21">
        <v>0.55562465657744398</v>
      </c>
      <c r="Q15" s="21">
        <v>0.47471587649580099</v>
      </c>
      <c r="R15" s="21"/>
      <c r="S15" s="21">
        <v>0.47704030547043602</v>
      </c>
      <c r="T15" s="21">
        <v>0.455037272286337</v>
      </c>
      <c r="U15" s="21">
        <v>0.377165964854902</v>
      </c>
      <c r="V15" s="21">
        <v>0.45540692955696199</v>
      </c>
      <c r="W15" s="21">
        <v>0.57099880486472698</v>
      </c>
      <c r="X15" s="21">
        <v>0.70553694526306998</v>
      </c>
      <c r="Y15" s="21">
        <v>0.50298307998007397</v>
      </c>
      <c r="Z15" s="21">
        <v>0.49565609824394602</v>
      </c>
      <c r="AA15" s="21">
        <v>0.47969923304755602</v>
      </c>
      <c r="AB15" s="21"/>
      <c r="AC15" s="21">
        <v>0.54731111054290804</v>
      </c>
      <c r="AD15" s="21">
        <v>0.49149175904401798</v>
      </c>
      <c r="AE15" s="21">
        <v>0.48922424526923303</v>
      </c>
      <c r="AF15" s="21"/>
      <c r="AG15" s="21">
        <v>0.56011975342309595</v>
      </c>
      <c r="AH15" s="21">
        <v>0.46660298229248598</v>
      </c>
      <c r="AI15" s="21">
        <v>0.47888151246787802</v>
      </c>
      <c r="AJ15" s="21">
        <v>0.56873505587835205</v>
      </c>
      <c r="AK15" s="21">
        <v>0.43340846386063397</v>
      </c>
      <c r="AL15" s="21"/>
      <c r="AM15" s="21">
        <v>0.655926695176547</v>
      </c>
      <c r="AN15" s="21">
        <v>0.47287079334746002</v>
      </c>
      <c r="AO15" s="21">
        <v>0.47420743908219798</v>
      </c>
      <c r="AP15" s="21"/>
      <c r="AQ15" s="21">
        <v>0.52166065804185002</v>
      </c>
      <c r="AR15" s="21">
        <v>0.44456362846181202</v>
      </c>
      <c r="AS15" s="21"/>
      <c r="AT15" s="21">
        <v>0.55769991771179495</v>
      </c>
      <c r="AU15" s="21">
        <v>0.47747986010763599</v>
      </c>
    </row>
    <row r="16" spans="2:47" x14ac:dyDescent="0.35">
      <c r="B16" s="18" t="s">
        <v>99</v>
      </c>
      <c r="C16" s="21">
        <v>0.19880614287023701</v>
      </c>
      <c r="D16" s="21">
        <v>0.14729166935489399</v>
      </c>
      <c r="E16" s="21">
        <v>0.243856764470092</v>
      </c>
      <c r="F16" s="21"/>
      <c r="G16" s="21">
        <v>0.353000131588182</v>
      </c>
      <c r="H16" s="21">
        <v>0.198527493697681</v>
      </c>
      <c r="I16" s="21">
        <v>0.19761679660454101</v>
      </c>
      <c r="J16" s="21">
        <v>0.214781166591405</v>
      </c>
      <c r="K16" s="21">
        <v>0.17386609298635899</v>
      </c>
      <c r="L16" s="21">
        <v>0.13624106868202901</v>
      </c>
      <c r="M16" s="21"/>
      <c r="N16" s="21">
        <v>0.21050031232722</v>
      </c>
      <c r="O16" s="21">
        <v>0.19922463378868299</v>
      </c>
      <c r="P16" s="21">
        <v>0.16826567266714201</v>
      </c>
      <c r="Q16" s="21">
        <v>0.20669477660546501</v>
      </c>
      <c r="R16" s="21"/>
      <c r="S16" s="21">
        <v>0.24297937340291001</v>
      </c>
      <c r="T16" s="21">
        <v>0.22873814623636701</v>
      </c>
      <c r="U16" s="21">
        <v>0.23863614750088599</v>
      </c>
      <c r="V16" s="21">
        <v>0.15838162967782901</v>
      </c>
      <c r="W16" s="21">
        <v>0.13752600213355801</v>
      </c>
      <c r="X16" s="21">
        <v>0.130293349831786</v>
      </c>
      <c r="Y16" s="21">
        <v>0.190781911638293</v>
      </c>
      <c r="Z16" s="21">
        <v>0.204561656783454</v>
      </c>
      <c r="AA16" s="21">
        <v>0.21101257278173499</v>
      </c>
      <c r="AB16" s="21"/>
      <c r="AC16" s="21">
        <v>0.16343180281888101</v>
      </c>
      <c r="AD16" s="21">
        <v>0.20383596578798699</v>
      </c>
      <c r="AE16" s="21">
        <v>0.18549556881711901</v>
      </c>
      <c r="AF16" s="21"/>
      <c r="AG16" s="21">
        <v>0.15350450460259801</v>
      </c>
      <c r="AH16" s="21">
        <v>0.229758978790542</v>
      </c>
      <c r="AI16" s="21">
        <v>0.17063603440425701</v>
      </c>
      <c r="AJ16" s="21">
        <v>0.19658549337439299</v>
      </c>
      <c r="AK16" s="21">
        <v>0.23282276091111001</v>
      </c>
      <c r="AL16" s="21"/>
      <c r="AM16" s="21">
        <v>0.12596175080041999</v>
      </c>
      <c r="AN16" s="21">
        <v>0.207781907945216</v>
      </c>
      <c r="AO16" s="21">
        <v>0.168403911323426</v>
      </c>
      <c r="AP16" s="21"/>
      <c r="AQ16" s="21">
        <v>0.19174824530645601</v>
      </c>
      <c r="AR16" s="21">
        <v>0.21218691874176501</v>
      </c>
      <c r="AS16" s="21"/>
      <c r="AT16" s="21">
        <v>0.22302384512585499</v>
      </c>
      <c r="AU16" s="21">
        <v>0.19112777827164501</v>
      </c>
    </row>
    <row r="17" spans="2:47" x14ac:dyDescent="0.35">
      <c r="B17" s="18" t="s">
        <v>100</v>
      </c>
      <c r="C17" s="22">
        <v>0.29798515313387502</v>
      </c>
      <c r="D17" s="22">
        <v>0.38616281721288398</v>
      </c>
      <c r="E17" s="22">
        <v>0.22059010401922199</v>
      </c>
      <c r="F17" s="22"/>
      <c r="G17" s="22">
        <v>-7.00326160753328E-3</v>
      </c>
      <c r="H17" s="22">
        <v>0.34554056973201802</v>
      </c>
      <c r="I17" s="22">
        <v>0.38499878703354201</v>
      </c>
      <c r="J17" s="22">
        <v>0.26168757119062702</v>
      </c>
      <c r="K17" s="22">
        <v>0.33985308711293499</v>
      </c>
      <c r="L17" s="22">
        <v>0.33663828305509502</v>
      </c>
      <c r="M17" s="22"/>
      <c r="N17" s="22">
        <v>0.29430183330210602</v>
      </c>
      <c r="O17" s="22">
        <v>0.26645657282449797</v>
      </c>
      <c r="P17" s="22">
        <v>0.38735898391030199</v>
      </c>
      <c r="Q17" s="22">
        <v>0.26802109989033601</v>
      </c>
      <c r="R17" s="22"/>
      <c r="S17" s="22">
        <v>0.23406093206752601</v>
      </c>
      <c r="T17" s="22">
        <v>0.22629912604996999</v>
      </c>
      <c r="U17" s="22">
        <v>0.13852981735401601</v>
      </c>
      <c r="V17" s="22">
        <v>0.29702529987913301</v>
      </c>
      <c r="W17" s="22">
        <v>0.43347280273117</v>
      </c>
      <c r="X17" s="22">
        <v>0.575243595431284</v>
      </c>
      <c r="Y17" s="22">
        <v>0.31220116834178102</v>
      </c>
      <c r="Z17" s="22">
        <v>0.29109444146049201</v>
      </c>
      <c r="AA17" s="22">
        <v>0.268686660265822</v>
      </c>
      <c r="AB17" s="22"/>
      <c r="AC17" s="22">
        <v>0.38387930772402701</v>
      </c>
      <c r="AD17" s="22">
        <v>0.28765579325603102</v>
      </c>
      <c r="AE17" s="22">
        <v>0.30372867645211399</v>
      </c>
      <c r="AF17" s="22"/>
      <c r="AG17" s="22">
        <v>0.40661524882049699</v>
      </c>
      <c r="AH17" s="22">
        <v>0.23684400350194401</v>
      </c>
      <c r="AI17" s="22">
        <v>0.30824547806362101</v>
      </c>
      <c r="AJ17" s="22">
        <v>0.37214956250395897</v>
      </c>
      <c r="AK17" s="22">
        <v>0.20058570294952299</v>
      </c>
      <c r="AL17" s="22"/>
      <c r="AM17" s="22">
        <v>0.52996494437612696</v>
      </c>
      <c r="AN17" s="22">
        <v>0.26508888540224501</v>
      </c>
      <c r="AO17" s="22">
        <v>0.30580352775877301</v>
      </c>
      <c r="AP17" s="22"/>
      <c r="AQ17" s="22">
        <v>0.32991241273539401</v>
      </c>
      <c r="AR17" s="22">
        <v>0.23237670972004801</v>
      </c>
      <c r="AS17" s="22"/>
      <c r="AT17" s="22">
        <v>0.33467607258594001</v>
      </c>
      <c r="AU17" s="22">
        <v>0.28635208183599098</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U18"/>
  <sheetViews>
    <sheetView showGridLines="0" workbookViewId="0">
      <pane xSplit="2" topLeftCell="C1" activePane="topRight" state="frozen"/>
      <selection activeCell="AF8" sqref="AF8"/>
      <selection pane="topRight" activeCell="N10" sqref="N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5.8440073953397703E-2</v>
      </c>
      <c r="D9" s="17">
        <v>7.0687394051682895E-2</v>
      </c>
      <c r="E9" s="17">
        <v>4.7223088767739702E-2</v>
      </c>
      <c r="F9" s="17"/>
      <c r="G9" s="17">
        <v>1.7453882019473201E-2</v>
      </c>
      <c r="H9" s="17">
        <v>6.7913679805850904E-2</v>
      </c>
      <c r="I9" s="17">
        <v>3.2452059298876797E-2</v>
      </c>
      <c r="J9" s="17">
        <v>2.9285424150437799E-2</v>
      </c>
      <c r="K9" s="17">
        <v>6.0197260534763403E-2</v>
      </c>
      <c r="L9" s="17">
        <v>0.107931223735419</v>
      </c>
      <c r="M9" s="17"/>
      <c r="N9" s="17">
        <v>3.7099828965031598E-2</v>
      </c>
      <c r="O9" s="17">
        <v>5.3559368370304603E-2</v>
      </c>
      <c r="P9" s="17">
        <v>9.0047430849524407E-2</v>
      </c>
      <c r="Q9" s="17">
        <v>5.9420887036138799E-2</v>
      </c>
      <c r="R9" s="17"/>
      <c r="S9" s="17">
        <v>4.7724546829588002E-2</v>
      </c>
      <c r="T9" s="17">
        <v>3.9438803188064801E-2</v>
      </c>
      <c r="U9" s="17">
        <v>6.6142712132924497E-2</v>
      </c>
      <c r="V9" s="17">
        <v>2.61807046596137E-2</v>
      </c>
      <c r="W9" s="17">
        <v>5.1243097357640502E-2</v>
      </c>
      <c r="X9" s="17">
        <v>9.1513343297574296E-2</v>
      </c>
      <c r="Y9" s="17">
        <v>0.11190863465616301</v>
      </c>
      <c r="Z9" s="17">
        <v>5.55024125481016E-2</v>
      </c>
      <c r="AA9" s="17">
        <v>5.5174761574026197E-2</v>
      </c>
      <c r="AB9" s="17"/>
      <c r="AC9" s="17">
        <v>8.5491440744178596E-2</v>
      </c>
      <c r="AD9" s="17">
        <v>3.8829679129004903E-2</v>
      </c>
      <c r="AE9" s="17">
        <v>5.4652589523673398E-2</v>
      </c>
      <c r="AF9" s="17"/>
      <c r="AG9" s="17">
        <v>7.9447600685647504E-2</v>
      </c>
      <c r="AH9" s="17">
        <v>2.83165376766388E-2</v>
      </c>
      <c r="AI9" s="17">
        <v>5.8548696005086297E-2</v>
      </c>
      <c r="AJ9" s="17">
        <v>0.18473331435265</v>
      </c>
      <c r="AK9" s="17">
        <v>4.8788769471597403E-2</v>
      </c>
      <c r="AL9" s="17"/>
      <c r="AM9" s="17">
        <v>9.4630354490043297E-2</v>
      </c>
      <c r="AN9" s="17">
        <v>4.7410411734965199E-2</v>
      </c>
      <c r="AO9" s="17">
        <v>2.46132225053287E-2</v>
      </c>
      <c r="AP9" s="17"/>
      <c r="AQ9" s="17">
        <v>6.6119626753274499E-2</v>
      </c>
      <c r="AR9" s="17">
        <v>4.26538416465196E-2</v>
      </c>
      <c r="AS9" s="17"/>
      <c r="AT9" s="17">
        <v>5.7101349152585697E-2</v>
      </c>
      <c r="AU9" s="17">
        <v>5.88645245065227E-2</v>
      </c>
    </row>
    <row r="10" spans="2:47" x14ac:dyDescent="0.35">
      <c r="B10" s="18" t="s">
        <v>109</v>
      </c>
      <c r="C10" s="17">
        <v>8.9734040417788194E-2</v>
      </c>
      <c r="D10" s="17">
        <v>9.9740740902984501E-2</v>
      </c>
      <c r="E10" s="17">
        <v>8.0730204887358298E-2</v>
      </c>
      <c r="F10" s="17"/>
      <c r="G10" s="17">
        <v>6.4452936905907504E-2</v>
      </c>
      <c r="H10" s="17">
        <v>5.9166515226810198E-2</v>
      </c>
      <c r="I10" s="17">
        <v>6.2195905647827503E-2</v>
      </c>
      <c r="J10" s="17">
        <v>0.123510739276573</v>
      </c>
      <c r="K10" s="17">
        <v>7.2257901116525705E-2</v>
      </c>
      <c r="L10" s="17">
        <v>0.13028290125360201</v>
      </c>
      <c r="M10" s="17"/>
      <c r="N10" s="17">
        <v>9.1731642240238498E-2</v>
      </c>
      <c r="O10" s="17">
        <v>9.9774988925864005E-2</v>
      </c>
      <c r="P10" s="17">
        <v>8.5424834084129306E-2</v>
      </c>
      <c r="Q10" s="17">
        <v>8.2033639888027005E-2</v>
      </c>
      <c r="R10" s="17"/>
      <c r="S10" s="17">
        <v>9.6554344833406899E-2</v>
      </c>
      <c r="T10" s="17">
        <v>9.7208669226692496E-2</v>
      </c>
      <c r="U10" s="17">
        <v>5.0414204676875199E-2</v>
      </c>
      <c r="V10" s="17">
        <v>9.7938660732578994E-2</v>
      </c>
      <c r="W10" s="17">
        <v>0.113766089632118</v>
      </c>
      <c r="X10" s="17">
        <v>8.6298918003037697E-2</v>
      </c>
      <c r="Y10" s="17">
        <v>8.9023342549089599E-2</v>
      </c>
      <c r="Z10" s="17">
        <v>7.8385415092340302E-2</v>
      </c>
      <c r="AA10" s="17">
        <v>8.7713030627841096E-2</v>
      </c>
      <c r="AB10" s="17"/>
      <c r="AC10" s="17">
        <v>0.10730814336797601</v>
      </c>
      <c r="AD10" s="17">
        <v>8.1204713221773195E-2</v>
      </c>
      <c r="AE10" s="17">
        <v>6.2304296220879102E-2</v>
      </c>
      <c r="AF10" s="17"/>
      <c r="AG10" s="17">
        <v>0.111261196614357</v>
      </c>
      <c r="AH10" s="17">
        <v>6.6390885542168807E-2</v>
      </c>
      <c r="AI10" s="17">
        <v>0.102990234851167</v>
      </c>
      <c r="AJ10" s="17">
        <v>0.22021464269633501</v>
      </c>
      <c r="AK10" s="17">
        <v>7.5615795524671306E-2</v>
      </c>
      <c r="AL10" s="17"/>
      <c r="AM10" s="17">
        <v>0.10315714827426301</v>
      </c>
      <c r="AN10" s="17">
        <v>8.5165541557578495E-2</v>
      </c>
      <c r="AO10" s="17">
        <v>8.8383018518232506E-2</v>
      </c>
      <c r="AP10" s="17"/>
      <c r="AQ10" s="17">
        <v>8.5230512434926506E-2</v>
      </c>
      <c r="AR10" s="17">
        <v>9.9621069760174194E-2</v>
      </c>
      <c r="AS10" s="17"/>
      <c r="AT10" s="17">
        <v>7.8364039669414701E-2</v>
      </c>
      <c r="AU10" s="17">
        <v>9.3338965869046497E-2</v>
      </c>
    </row>
    <row r="11" spans="2:47" x14ac:dyDescent="0.35">
      <c r="B11" s="18" t="s">
        <v>73</v>
      </c>
      <c r="C11" s="17">
        <v>0.126859654414999</v>
      </c>
      <c r="D11" s="17">
        <v>0.142120172341343</v>
      </c>
      <c r="E11" s="17">
        <v>0.11309023056368001</v>
      </c>
      <c r="F11" s="17"/>
      <c r="G11" s="17">
        <v>5.7324677490046799E-2</v>
      </c>
      <c r="H11" s="17">
        <v>0.11950448130489599</v>
      </c>
      <c r="I11" s="17">
        <v>0.113184323266417</v>
      </c>
      <c r="J11" s="17">
        <v>0.126289463680307</v>
      </c>
      <c r="K11" s="17">
        <v>0.15223858870836099</v>
      </c>
      <c r="L11" s="17">
        <v>0.15606262731731901</v>
      </c>
      <c r="M11" s="17"/>
      <c r="N11" s="17">
        <v>0.124171629508606</v>
      </c>
      <c r="O11" s="17">
        <v>0.10737241844635199</v>
      </c>
      <c r="P11" s="17">
        <v>0.134800413790926</v>
      </c>
      <c r="Q11" s="17">
        <v>0.140827412622438</v>
      </c>
      <c r="R11" s="17"/>
      <c r="S11" s="17">
        <v>0.12957284319706</v>
      </c>
      <c r="T11" s="17">
        <v>9.1385063260339697E-2</v>
      </c>
      <c r="U11" s="17">
        <v>0.162357592438269</v>
      </c>
      <c r="V11" s="17">
        <v>0.169346698885849</v>
      </c>
      <c r="W11" s="17">
        <v>0.15710902386797501</v>
      </c>
      <c r="X11" s="17">
        <v>8.7212472844261202E-2</v>
      </c>
      <c r="Y11" s="17">
        <v>0.17492169467536001</v>
      </c>
      <c r="Z11" s="17">
        <v>9.5209474121407095E-2</v>
      </c>
      <c r="AA11" s="17">
        <v>9.1578170202997702E-2</v>
      </c>
      <c r="AB11" s="17"/>
      <c r="AC11" s="17">
        <v>0.13356457000653399</v>
      </c>
      <c r="AD11" s="17">
        <v>0.11199614258344399</v>
      </c>
      <c r="AE11" s="17">
        <v>0.197851281582789</v>
      </c>
      <c r="AF11" s="17"/>
      <c r="AG11" s="17">
        <v>0.113330597285332</v>
      </c>
      <c r="AH11" s="17">
        <v>0.105418667719092</v>
      </c>
      <c r="AI11" s="17">
        <v>0.20348115219222501</v>
      </c>
      <c r="AJ11" s="17">
        <v>0.15342138665914701</v>
      </c>
      <c r="AK11" s="17">
        <v>0.16557780746174</v>
      </c>
      <c r="AL11" s="17"/>
      <c r="AM11" s="17">
        <v>0.12920742244307901</v>
      </c>
      <c r="AN11" s="17">
        <v>7.9306069908113105E-2</v>
      </c>
      <c r="AO11" s="17">
        <v>0.17391864652403999</v>
      </c>
      <c r="AP11" s="17"/>
      <c r="AQ11" s="17">
        <v>0.11027471150004001</v>
      </c>
      <c r="AR11" s="17">
        <v>0.162236635287037</v>
      </c>
      <c r="AS11" s="17"/>
      <c r="AT11" s="17">
        <v>8.1944444393434707E-2</v>
      </c>
      <c r="AU11" s="17">
        <v>0.14110028529433399</v>
      </c>
    </row>
    <row r="12" spans="2:47" x14ac:dyDescent="0.35">
      <c r="B12" s="18" t="s">
        <v>110</v>
      </c>
      <c r="C12" s="17">
        <v>0.43210842238235497</v>
      </c>
      <c r="D12" s="17">
        <v>0.45410569693060499</v>
      </c>
      <c r="E12" s="17">
        <v>0.41321642505390299</v>
      </c>
      <c r="F12" s="17"/>
      <c r="G12" s="17">
        <v>0.49212736267391499</v>
      </c>
      <c r="H12" s="17">
        <v>0.45105357902799098</v>
      </c>
      <c r="I12" s="17">
        <v>0.46536855565394097</v>
      </c>
      <c r="J12" s="17">
        <v>0.45101678950643798</v>
      </c>
      <c r="K12" s="17">
        <v>0.46242518022235302</v>
      </c>
      <c r="L12" s="17">
        <v>0.333779856856877</v>
      </c>
      <c r="M12" s="17"/>
      <c r="N12" s="17">
        <v>0.48272978964619001</v>
      </c>
      <c r="O12" s="17">
        <v>0.47445544655587302</v>
      </c>
      <c r="P12" s="17">
        <v>0.38441786422878699</v>
      </c>
      <c r="Q12" s="17">
        <v>0.37252665330155199</v>
      </c>
      <c r="R12" s="17"/>
      <c r="S12" s="17">
        <v>0.39934093015955502</v>
      </c>
      <c r="T12" s="17">
        <v>0.45391421752029998</v>
      </c>
      <c r="U12" s="17">
        <v>0.39538341078029798</v>
      </c>
      <c r="V12" s="17">
        <v>0.46693024896222501</v>
      </c>
      <c r="W12" s="17">
        <v>0.37172887254158599</v>
      </c>
      <c r="X12" s="17">
        <v>0.42803470279484201</v>
      </c>
      <c r="Y12" s="17">
        <v>0.37517458418949601</v>
      </c>
      <c r="Z12" s="17">
        <v>0.57806963340317596</v>
      </c>
      <c r="AA12" s="17">
        <v>0.47548146268861302</v>
      </c>
      <c r="AB12" s="17"/>
      <c r="AC12" s="17">
        <v>0.38844578889248199</v>
      </c>
      <c r="AD12" s="17">
        <v>0.47888555799555399</v>
      </c>
      <c r="AE12" s="17">
        <v>0.45948358305540599</v>
      </c>
      <c r="AF12" s="17"/>
      <c r="AG12" s="17">
        <v>0.41957259562084098</v>
      </c>
      <c r="AH12" s="17">
        <v>0.46037823097609498</v>
      </c>
      <c r="AI12" s="17">
        <v>0.45990669335294898</v>
      </c>
      <c r="AJ12" s="17">
        <v>0.18452896383381101</v>
      </c>
      <c r="AK12" s="17">
        <v>0.41254110359596702</v>
      </c>
      <c r="AL12" s="17"/>
      <c r="AM12" s="17">
        <v>0.41545044446606699</v>
      </c>
      <c r="AN12" s="17">
        <v>0.46021441636889598</v>
      </c>
      <c r="AO12" s="17">
        <v>0.46875777027820997</v>
      </c>
      <c r="AP12" s="17"/>
      <c r="AQ12" s="17">
        <v>0.42336038276258797</v>
      </c>
      <c r="AR12" s="17">
        <v>0.45262252652011198</v>
      </c>
      <c r="AS12" s="17"/>
      <c r="AT12" s="17">
        <v>0.46561800675765602</v>
      </c>
      <c r="AU12" s="17">
        <v>0.421484012037185</v>
      </c>
    </row>
    <row r="13" spans="2:47" x14ac:dyDescent="0.35">
      <c r="B13" s="18" t="s">
        <v>111</v>
      </c>
      <c r="C13" s="19">
        <v>0.29285780883146101</v>
      </c>
      <c r="D13" s="19">
        <v>0.233345995773385</v>
      </c>
      <c r="E13" s="19">
        <v>0.345740050727319</v>
      </c>
      <c r="F13" s="19"/>
      <c r="G13" s="19">
        <v>0.36864114091065697</v>
      </c>
      <c r="H13" s="19">
        <v>0.30236174463445198</v>
      </c>
      <c r="I13" s="19">
        <v>0.32679915613293797</v>
      </c>
      <c r="J13" s="19">
        <v>0.26989758338624398</v>
      </c>
      <c r="K13" s="19">
        <v>0.25288106941799599</v>
      </c>
      <c r="L13" s="19">
        <v>0.27194339083678298</v>
      </c>
      <c r="M13" s="19"/>
      <c r="N13" s="19">
        <v>0.26426710963993399</v>
      </c>
      <c r="O13" s="19">
        <v>0.26483777770160699</v>
      </c>
      <c r="P13" s="19">
        <v>0.30530945704663298</v>
      </c>
      <c r="Q13" s="19">
        <v>0.34519140715184399</v>
      </c>
      <c r="R13" s="19"/>
      <c r="S13" s="19">
        <v>0.326807334980389</v>
      </c>
      <c r="T13" s="19">
        <v>0.31805324680460301</v>
      </c>
      <c r="U13" s="19">
        <v>0.32570207997163397</v>
      </c>
      <c r="V13" s="19">
        <v>0.23960368675973401</v>
      </c>
      <c r="W13" s="19">
        <v>0.306152916600681</v>
      </c>
      <c r="X13" s="19">
        <v>0.306940563060285</v>
      </c>
      <c r="Y13" s="19">
        <v>0.24897174392989099</v>
      </c>
      <c r="Z13" s="19">
        <v>0.192833064834975</v>
      </c>
      <c r="AA13" s="19">
        <v>0.29005257490652198</v>
      </c>
      <c r="AB13" s="19"/>
      <c r="AC13" s="19">
        <v>0.28519005698882799</v>
      </c>
      <c r="AD13" s="19">
        <v>0.28908390707022402</v>
      </c>
      <c r="AE13" s="19">
        <v>0.225708249617253</v>
      </c>
      <c r="AF13" s="19"/>
      <c r="AG13" s="19">
        <v>0.276388009793823</v>
      </c>
      <c r="AH13" s="19">
        <v>0.339495678086005</v>
      </c>
      <c r="AI13" s="19">
        <v>0.175073223598573</v>
      </c>
      <c r="AJ13" s="19">
        <v>0.25710169245805597</v>
      </c>
      <c r="AK13" s="19">
        <v>0.29747652394602397</v>
      </c>
      <c r="AL13" s="19"/>
      <c r="AM13" s="19">
        <v>0.25755463032654802</v>
      </c>
      <c r="AN13" s="19">
        <v>0.32790356043044699</v>
      </c>
      <c r="AO13" s="19">
        <v>0.24432734217419</v>
      </c>
      <c r="AP13" s="19"/>
      <c r="AQ13" s="19">
        <v>0.31501476654917099</v>
      </c>
      <c r="AR13" s="19">
        <v>0.24286592678615801</v>
      </c>
      <c r="AS13" s="19"/>
      <c r="AT13" s="19">
        <v>0.31697216002690898</v>
      </c>
      <c r="AU13" s="19">
        <v>0.28521221229291299</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U18"/>
  <sheetViews>
    <sheetView showGridLines="0" workbookViewId="0">
      <pane xSplit="2" topLeftCell="C1" activePane="topRight" state="frozen"/>
      <selection activeCell="AF8" sqref="AF8"/>
      <selection pane="topRight" activeCell="A11" sqref="A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4.4796563950283599E-2</v>
      </c>
      <c r="D9" s="17">
        <v>4.20289471739149E-2</v>
      </c>
      <c r="E9" s="17">
        <v>4.7553807109460597E-2</v>
      </c>
      <c r="F9" s="17"/>
      <c r="G9" s="17">
        <v>1.5635857662245501E-2</v>
      </c>
      <c r="H9" s="17">
        <v>1.6437822141401898E-2</v>
      </c>
      <c r="I9" s="17">
        <v>5.2132706556726298E-2</v>
      </c>
      <c r="J9" s="17">
        <v>7.1709693210121397E-2</v>
      </c>
      <c r="K9" s="17">
        <v>3.7272061666165902E-2</v>
      </c>
      <c r="L9" s="17">
        <v>5.9132039209815003E-2</v>
      </c>
      <c r="M9" s="17"/>
      <c r="N9" s="17">
        <v>4.6932991356222101E-2</v>
      </c>
      <c r="O9" s="17">
        <v>3.3516624289068098E-2</v>
      </c>
      <c r="P9" s="17">
        <v>6.12387262225665E-2</v>
      </c>
      <c r="Q9" s="17">
        <v>4.0295628451252702E-2</v>
      </c>
      <c r="R9" s="17"/>
      <c r="S9" s="17">
        <v>7.14401057065987E-2</v>
      </c>
      <c r="T9" s="17">
        <v>3.7140973625871002E-2</v>
      </c>
      <c r="U9" s="17">
        <v>5.0720016423921002E-2</v>
      </c>
      <c r="V9" s="17">
        <v>4.6559148838009101E-2</v>
      </c>
      <c r="W9" s="17">
        <v>3.2116485545525701E-2</v>
      </c>
      <c r="X9" s="17">
        <v>1.80467440525852E-2</v>
      </c>
      <c r="Y9" s="17">
        <v>3.3025678423504699E-2</v>
      </c>
      <c r="Z9" s="17">
        <v>7.5283126071918893E-2</v>
      </c>
      <c r="AA9" s="17">
        <v>4.3636484339118597E-2</v>
      </c>
      <c r="AB9" s="17"/>
      <c r="AC9" s="17">
        <v>5.1653321110310901E-2</v>
      </c>
      <c r="AD9" s="17">
        <v>4.4245320977331103E-2</v>
      </c>
      <c r="AE9" s="17">
        <v>4.0264353194524503E-2</v>
      </c>
      <c r="AF9" s="17"/>
      <c r="AG9" s="17">
        <v>4.4721036409059799E-2</v>
      </c>
      <c r="AH9" s="17">
        <v>4.4645341038051602E-2</v>
      </c>
      <c r="AI9" s="17">
        <v>4.3654455254055903E-2</v>
      </c>
      <c r="AJ9" s="17">
        <v>0</v>
      </c>
      <c r="AK9" s="17">
        <v>4.2555407032791301E-2</v>
      </c>
      <c r="AL9" s="17"/>
      <c r="AM9" s="17">
        <v>5.4586151903013698E-2</v>
      </c>
      <c r="AN9" s="17">
        <v>4.3116568917489599E-2</v>
      </c>
      <c r="AO9" s="17">
        <v>6.5036372222515806E-2</v>
      </c>
      <c r="AP9" s="17"/>
      <c r="AQ9" s="17">
        <v>5.47428444189186E-2</v>
      </c>
      <c r="AR9" s="17">
        <v>2.4193980692182E-2</v>
      </c>
      <c r="AS9" s="17"/>
      <c r="AT9" s="17">
        <v>5.9224153467589601E-2</v>
      </c>
      <c r="AU9" s="17">
        <v>4.0222212039296802E-2</v>
      </c>
    </row>
    <row r="10" spans="2:47" x14ac:dyDescent="0.35">
      <c r="B10" s="18" t="s">
        <v>109</v>
      </c>
      <c r="C10" s="17">
        <v>0.136664681297714</v>
      </c>
      <c r="D10" s="17">
        <v>0.13682529665607601</v>
      </c>
      <c r="E10" s="17">
        <v>0.13703879105719499</v>
      </c>
      <c r="F10" s="17"/>
      <c r="G10" s="17">
        <v>0.12800582523121001</v>
      </c>
      <c r="H10" s="17">
        <v>0.11296391247505801</v>
      </c>
      <c r="I10" s="17">
        <v>0.12120950567281299</v>
      </c>
      <c r="J10" s="17">
        <v>0.14113345250089401</v>
      </c>
      <c r="K10" s="17">
        <v>0.15625316996846</v>
      </c>
      <c r="L10" s="17">
        <v>0.152019450183212</v>
      </c>
      <c r="M10" s="17"/>
      <c r="N10" s="17">
        <v>0.13946294706781201</v>
      </c>
      <c r="O10" s="17">
        <v>0.14978814817198799</v>
      </c>
      <c r="P10" s="17">
        <v>0.143905598923384</v>
      </c>
      <c r="Q10" s="17">
        <v>0.111396651341131</v>
      </c>
      <c r="R10" s="17"/>
      <c r="S10" s="17">
        <v>9.2223028256891396E-2</v>
      </c>
      <c r="T10" s="17">
        <v>0.16845881335963001</v>
      </c>
      <c r="U10" s="17">
        <v>0.110357357479651</v>
      </c>
      <c r="V10" s="17">
        <v>0.16735012304423999</v>
      </c>
      <c r="W10" s="17">
        <v>0.175566915460142</v>
      </c>
      <c r="X10" s="17">
        <v>9.7698725218632002E-2</v>
      </c>
      <c r="Y10" s="17">
        <v>0.17473591434907501</v>
      </c>
      <c r="Z10" s="17">
        <v>9.0381395729517394E-2</v>
      </c>
      <c r="AA10" s="17">
        <v>0.13935018163250901</v>
      </c>
      <c r="AB10" s="17"/>
      <c r="AC10" s="17">
        <v>0.14109359583568101</v>
      </c>
      <c r="AD10" s="17">
        <v>0.14274688639796501</v>
      </c>
      <c r="AE10" s="17">
        <v>0.11304736949755601</v>
      </c>
      <c r="AF10" s="17"/>
      <c r="AG10" s="17">
        <v>0.115067413274963</v>
      </c>
      <c r="AH10" s="17">
        <v>0.162314941137713</v>
      </c>
      <c r="AI10" s="17">
        <v>0.14886631515879001</v>
      </c>
      <c r="AJ10" s="17">
        <v>0</v>
      </c>
      <c r="AK10" s="17">
        <v>0.15004514744665401</v>
      </c>
      <c r="AL10" s="17"/>
      <c r="AM10" s="17">
        <v>9.5675200426936904E-2</v>
      </c>
      <c r="AN10" s="17">
        <v>0.15659850816381099</v>
      </c>
      <c r="AO10" s="17">
        <v>0.12526244986615601</v>
      </c>
      <c r="AP10" s="17"/>
      <c r="AQ10" s="17">
        <v>0.14866439915882401</v>
      </c>
      <c r="AR10" s="17">
        <v>0.109818616827894</v>
      </c>
      <c r="AS10" s="17"/>
      <c r="AT10" s="17">
        <v>0.13882180073761399</v>
      </c>
      <c r="AU10" s="17">
        <v>0.135980753922299</v>
      </c>
    </row>
    <row r="11" spans="2:47" x14ac:dyDescent="0.35">
      <c r="B11" s="18" t="s">
        <v>73</v>
      </c>
      <c r="C11" s="17">
        <v>0.20942791209238201</v>
      </c>
      <c r="D11" s="17">
        <v>0.18709622851650901</v>
      </c>
      <c r="E11" s="17">
        <v>0.23109280061739301</v>
      </c>
      <c r="F11" s="17"/>
      <c r="G11" s="17">
        <v>0.146874592753025</v>
      </c>
      <c r="H11" s="17">
        <v>0.18725960945310599</v>
      </c>
      <c r="I11" s="17">
        <v>0.216567506838034</v>
      </c>
      <c r="J11" s="17">
        <v>0.27133427708270202</v>
      </c>
      <c r="K11" s="17">
        <v>0.185568618753232</v>
      </c>
      <c r="L11" s="17">
        <v>0.22040402738164599</v>
      </c>
      <c r="M11" s="17"/>
      <c r="N11" s="17">
        <v>0.17993751674524999</v>
      </c>
      <c r="O11" s="17">
        <v>0.24068246984998401</v>
      </c>
      <c r="P11" s="17">
        <v>0.198833961094737</v>
      </c>
      <c r="Q11" s="17">
        <v>0.22055491396180801</v>
      </c>
      <c r="R11" s="17"/>
      <c r="S11" s="17">
        <v>0.190522898872202</v>
      </c>
      <c r="T11" s="17">
        <v>0.249364564829994</v>
      </c>
      <c r="U11" s="17">
        <v>0.25060378511566</v>
      </c>
      <c r="V11" s="17">
        <v>0.19306340049936299</v>
      </c>
      <c r="W11" s="17">
        <v>0.16628863172043301</v>
      </c>
      <c r="X11" s="17">
        <v>0.17219854925785599</v>
      </c>
      <c r="Y11" s="17">
        <v>0.20195274267354699</v>
      </c>
      <c r="Z11" s="17">
        <v>0.18097059167485899</v>
      </c>
      <c r="AA11" s="17">
        <v>0.23876587625215601</v>
      </c>
      <c r="AB11" s="17"/>
      <c r="AC11" s="17">
        <v>0.18750098706276</v>
      </c>
      <c r="AD11" s="17">
        <v>0.235335851381476</v>
      </c>
      <c r="AE11" s="17">
        <v>0.25939329474470002</v>
      </c>
      <c r="AF11" s="17"/>
      <c r="AG11" s="17">
        <v>0.19870700934361199</v>
      </c>
      <c r="AH11" s="17">
        <v>0.211068093461069</v>
      </c>
      <c r="AI11" s="17">
        <v>0.28065762021021601</v>
      </c>
      <c r="AJ11" s="17">
        <v>0.49592784255127498</v>
      </c>
      <c r="AK11" s="17">
        <v>0.197808051994672</v>
      </c>
      <c r="AL11" s="17"/>
      <c r="AM11" s="17">
        <v>0.17363909157774901</v>
      </c>
      <c r="AN11" s="17">
        <v>0.210779156920606</v>
      </c>
      <c r="AO11" s="17">
        <v>0.24015264940269601</v>
      </c>
      <c r="AP11" s="17"/>
      <c r="AQ11" s="17">
        <v>0.19597527215491101</v>
      </c>
      <c r="AR11" s="17">
        <v>0.23866421629348999</v>
      </c>
      <c r="AS11" s="17"/>
      <c r="AT11" s="17">
        <v>0.200912541538596</v>
      </c>
      <c r="AU11" s="17">
        <v>0.21212776029077601</v>
      </c>
    </row>
    <row r="12" spans="2:47" x14ac:dyDescent="0.35">
      <c r="B12" s="18" t="s">
        <v>110</v>
      </c>
      <c r="C12" s="17">
        <v>0.37003885674806603</v>
      </c>
      <c r="D12" s="17">
        <v>0.40051635950985098</v>
      </c>
      <c r="E12" s="17">
        <v>0.339151481914088</v>
      </c>
      <c r="F12" s="17"/>
      <c r="G12" s="17">
        <v>0.490906918951098</v>
      </c>
      <c r="H12" s="17">
        <v>0.40276066802032101</v>
      </c>
      <c r="I12" s="17">
        <v>0.36847109992537802</v>
      </c>
      <c r="J12" s="17">
        <v>0.32587343932498197</v>
      </c>
      <c r="K12" s="17">
        <v>0.34842959465655698</v>
      </c>
      <c r="L12" s="17">
        <v>0.33964803274334598</v>
      </c>
      <c r="M12" s="17"/>
      <c r="N12" s="17">
        <v>0.38521553536312497</v>
      </c>
      <c r="O12" s="17">
        <v>0.37047841176285501</v>
      </c>
      <c r="P12" s="17">
        <v>0.33962479100076898</v>
      </c>
      <c r="Q12" s="17">
        <v>0.376379179195097</v>
      </c>
      <c r="R12" s="17"/>
      <c r="S12" s="17">
        <v>0.38943392311067798</v>
      </c>
      <c r="T12" s="17">
        <v>0.37753011511751999</v>
      </c>
      <c r="U12" s="17">
        <v>0.31182562389646201</v>
      </c>
      <c r="V12" s="17">
        <v>0.37255279105489503</v>
      </c>
      <c r="W12" s="17">
        <v>0.38712542095057501</v>
      </c>
      <c r="X12" s="17">
        <v>0.38565729794451997</v>
      </c>
      <c r="Y12" s="17">
        <v>0.345190106465742</v>
      </c>
      <c r="Z12" s="17">
        <v>0.469571846063424</v>
      </c>
      <c r="AA12" s="17">
        <v>0.33848011374409098</v>
      </c>
      <c r="AB12" s="17"/>
      <c r="AC12" s="17">
        <v>0.35937651442617802</v>
      </c>
      <c r="AD12" s="17">
        <v>0.38221243867835197</v>
      </c>
      <c r="AE12" s="17">
        <v>0.31649691190180701</v>
      </c>
      <c r="AF12" s="17"/>
      <c r="AG12" s="17">
        <v>0.38152107189665402</v>
      </c>
      <c r="AH12" s="17">
        <v>0.359604030962622</v>
      </c>
      <c r="AI12" s="17">
        <v>0.41220781533939099</v>
      </c>
      <c r="AJ12" s="17">
        <v>0.21979219023129201</v>
      </c>
      <c r="AK12" s="17">
        <v>0.36091754397154702</v>
      </c>
      <c r="AL12" s="17"/>
      <c r="AM12" s="17">
        <v>0.39551996505819997</v>
      </c>
      <c r="AN12" s="17">
        <v>0.36724481826220101</v>
      </c>
      <c r="AO12" s="17">
        <v>0.415481159561228</v>
      </c>
      <c r="AP12" s="17"/>
      <c r="AQ12" s="17">
        <v>0.33435990195748</v>
      </c>
      <c r="AR12" s="17">
        <v>0.44663791164307498</v>
      </c>
      <c r="AS12" s="17"/>
      <c r="AT12" s="17">
        <v>0.33556796530107103</v>
      </c>
      <c r="AU12" s="17">
        <v>0.38096805514082799</v>
      </c>
    </row>
    <row r="13" spans="2:47" x14ac:dyDescent="0.35">
      <c r="B13" s="18" t="s">
        <v>111</v>
      </c>
      <c r="C13" s="19">
        <v>0.23907198591155501</v>
      </c>
      <c r="D13" s="19">
        <v>0.23353316814364899</v>
      </c>
      <c r="E13" s="19">
        <v>0.24516311930186299</v>
      </c>
      <c r="F13" s="19"/>
      <c r="G13" s="19">
        <v>0.21857680540242</v>
      </c>
      <c r="H13" s="19">
        <v>0.28057798791011301</v>
      </c>
      <c r="I13" s="19">
        <v>0.24161918100704799</v>
      </c>
      <c r="J13" s="19">
        <v>0.18994913788130099</v>
      </c>
      <c r="K13" s="19">
        <v>0.27247655495558398</v>
      </c>
      <c r="L13" s="19">
        <v>0.22879645048198</v>
      </c>
      <c r="M13" s="19"/>
      <c r="N13" s="19">
        <v>0.24845100946759199</v>
      </c>
      <c r="O13" s="19">
        <v>0.20553434592610401</v>
      </c>
      <c r="P13" s="19">
        <v>0.25639692275854398</v>
      </c>
      <c r="Q13" s="19">
        <v>0.25137362705071098</v>
      </c>
      <c r="R13" s="19"/>
      <c r="S13" s="19">
        <v>0.25638004405362902</v>
      </c>
      <c r="T13" s="19">
        <v>0.16750553306698501</v>
      </c>
      <c r="U13" s="19">
        <v>0.27649321708430602</v>
      </c>
      <c r="V13" s="19">
        <v>0.220474536563492</v>
      </c>
      <c r="W13" s="19">
        <v>0.238902546323324</v>
      </c>
      <c r="X13" s="19">
        <v>0.326398683526407</v>
      </c>
      <c r="Y13" s="19">
        <v>0.24509555808813099</v>
      </c>
      <c r="Z13" s="19">
        <v>0.18379304046028</v>
      </c>
      <c r="AA13" s="19">
        <v>0.23976734403212499</v>
      </c>
      <c r="AB13" s="19"/>
      <c r="AC13" s="19">
        <v>0.26037558156507001</v>
      </c>
      <c r="AD13" s="19">
        <v>0.19545950256487599</v>
      </c>
      <c r="AE13" s="19">
        <v>0.27079807066141198</v>
      </c>
      <c r="AF13" s="19"/>
      <c r="AG13" s="19">
        <v>0.25998346907571102</v>
      </c>
      <c r="AH13" s="19">
        <v>0.22236759340054399</v>
      </c>
      <c r="AI13" s="19">
        <v>0.114613794037546</v>
      </c>
      <c r="AJ13" s="19">
        <v>0.28427996721743298</v>
      </c>
      <c r="AK13" s="19">
        <v>0.248673849554335</v>
      </c>
      <c r="AL13" s="19"/>
      <c r="AM13" s="19">
        <v>0.28057959103410102</v>
      </c>
      <c r="AN13" s="19">
        <v>0.222260947735892</v>
      </c>
      <c r="AO13" s="19">
        <v>0.154067368947405</v>
      </c>
      <c r="AP13" s="19"/>
      <c r="AQ13" s="19">
        <v>0.26625758230986601</v>
      </c>
      <c r="AR13" s="19">
        <v>0.180685274543358</v>
      </c>
      <c r="AS13" s="19"/>
      <c r="AT13" s="19">
        <v>0.26547353895512898</v>
      </c>
      <c r="AU13" s="19">
        <v>0.23070121860680001</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U20"/>
  <sheetViews>
    <sheetView showGridLines="0" workbookViewId="0">
      <pane xSplit="2" topLeftCell="C1" activePane="topRight" state="frozen"/>
      <selection activeCell="AF8" sqref="AF8"/>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ht="43.5" x14ac:dyDescent="0.35">
      <c r="B9" s="18" t="s">
        <v>115</v>
      </c>
      <c r="C9" s="17">
        <v>0.49260487636844102</v>
      </c>
      <c r="D9" s="17">
        <v>0.499644467198265</v>
      </c>
      <c r="E9" s="17">
        <v>0.48594143488736202</v>
      </c>
      <c r="F9" s="17"/>
      <c r="G9" s="17">
        <v>0.45939162330684202</v>
      </c>
      <c r="H9" s="17">
        <v>0.40758774469274101</v>
      </c>
      <c r="I9" s="17">
        <v>0.53318547925547699</v>
      </c>
      <c r="J9" s="17">
        <v>0.56160418249380695</v>
      </c>
      <c r="K9" s="17">
        <v>0.33536572402036402</v>
      </c>
      <c r="L9" s="17">
        <v>0.64941615236655104</v>
      </c>
      <c r="M9" s="17"/>
      <c r="N9" s="17">
        <v>0.58585683906140995</v>
      </c>
      <c r="O9" s="17">
        <v>0.43067430140968299</v>
      </c>
      <c r="P9" s="17">
        <v>0.43284468168122903</v>
      </c>
      <c r="Q9" s="17">
        <v>0.44526101760890602</v>
      </c>
      <c r="R9" s="17"/>
      <c r="S9" s="17">
        <v>0.49275096540289498</v>
      </c>
      <c r="T9" s="17">
        <v>0.57091318115798395</v>
      </c>
      <c r="U9" s="17">
        <v>0.50417523284341903</v>
      </c>
      <c r="V9" s="17">
        <v>0.41482743291889201</v>
      </c>
      <c r="W9" s="17">
        <v>0.37772099283460597</v>
      </c>
      <c r="X9" s="17">
        <v>0.58599270615953902</v>
      </c>
      <c r="Y9" s="17">
        <v>0.50992991286089795</v>
      </c>
      <c r="Z9" s="17">
        <v>0.44087465900183398</v>
      </c>
      <c r="AA9" s="17">
        <v>0.33757388669709198</v>
      </c>
      <c r="AB9" s="17"/>
      <c r="AC9" s="17">
        <v>0.492723687445416</v>
      </c>
      <c r="AD9" s="17">
        <v>0.49829724936825598</v>
      </c>
      <c r="AE9" s="17">
        <v>0.42031952538717299</v>
      </c>
      <c r="AF9" s="17"/>
      <c r="AG9" s="17">
        <v>0.58078210274151698</v>
      </c>
      <c r="AH9" s="17">
        <v>0.38911181380156901</v>
      </c>
      <c r="AI9" s="17">
        <v>0.40952321295546301</v>
      </c>
      <c r="AJ9" s="17">
        <v>0.21783555281588399</v>
      </c>
      <c r="AK9" s="17">
        <v>0.52293744855112301</v>
      </c>
      <c r="AL9" s="17"/>
      <c r="AM9" s="17">
        <v>0.57845051654024104</v>
      </c>
      <c r="AN9" s="17">
        <v>0.433666261000901</v>
      </c>
      <c r="AO9" s="17">
        <v>0.37596289812169198</v>
      </c>
      <c r="AP9" s="17"/>
      <c r="AQ9" s="17">
        <v>0.49260487636844102</v>
      </c>
      <c r="AR9" s="17" t="s">
        <v>74</v>
      </c>
      <c r="AS9" s="17"/>
      <c r="AT9" s="17">
        <v>0.53990281236499005</v>
      </c>
      <c r="AU9" s="17">
        <v>0.39173762282733099</v>
      </c>
    </row>
    <row r="10" spans="2:47" ht="43.5" x14ac:dyDescent="0.35">
      <c r="B10" s="18" t="s">
        <v>116</v>
      </c>
      <c r="C10" s="17">
        <v>0.45132173562855399</v>
      </c>
      <c r="D10" s="17">
        <v>0.45271947965759202</v>
      </c>
      <c r="E10" s="17">
        <v>0.44999867783042602</v>
      </c>
      <c r="F10" s="17"/>
      <c r="G10" s="17">
        <v>0.567497876978448</v>
      </c>
      <c r="H10" s="17">
        <v>0.46295580977619999</v>
      </c>
      <c r="I10" s="17">
        <v>0.42405201681282301</v>
      </c>
      <c r="J10" s="17">
        <v>0.47064469238020901</v>
      </c>
      <c r="K10" s="17">
        <v>0.45451830486918299</v>
      </c>
      <c r="L10" s="17">
        <v>0.37743735609385098</v>
      </c>
      <c r="M10" s="17"/>
      <c r="N10" s="17">
        <v>0.5326625694664</v>
      </c>
      <c r="O10" s="17">
        <v>0.475722648923606</v>
      </c>
      <c r="P10" s="17">
        <v>0.438500791945032</v>
      </c>
      <c r="Q10" s="17">
        <v>0.28909662748461401</v>
      </c>
      <c r="R10" s="17"/>
      <c r="S10" s="17">
        <v>0.465218528009123</v>
      </c>
      <c r="T10" s="17">
        <v>0.48421361162528997</v>
      </c>
      <c r="U10" s="17">
        <v>0.48420155924594299</v>
      </c>
      <c r="V10" s="17">
        <v>0.42394987362904202</v>
      </c>
      <c r="W10" s="17">
        <v>0.28354824668702999</v>
      </c>
      <c r="X10" s="17">
        <v>0.52114150083780697</v>
      </c>
      <c r="Y10" s="17">
        <v>0.38448764265091001</v>
      </c>
      <c r="Z10" s="17">
        <v>0.40160676391318001</v>
      </c>
      <c r="AA10" s="17">
        <v>0.41757953660361102</v>
      </c>
      <c r="AB10" s="17"/>
      <c r="AC10" s="17">
        <v>0.49745564365761102</v>
      </c>
      <c r="AD10" s="17">
        <v>0.44710109393112502</v>
      </c>
      <c r="AE10" s="17">
        <v>0.33686692671713703</v>
      </c>
      <c r="AF10" s="17"/>
      <c r="AG10" s="17">
        <v>0.51357551337724205</v>
      </c>
      <c r="AH10" s="17">
        <v>0.44703833612614402</v>
      </c>
      <c r="AI10" s="17">
        <v>0.43570210190203101</v>
      </c>
      <c r="AJ10" s="17">
        <v>0.24781292599521601</v>
      </c>
      <c r="AK10" s="17">
        <v>0.32259800414341799</v>
      </c>
      <c r="AL10" s="17"/>
      <c r="AM10" s="17">
        <v>0.47102004565765498</v>
      </c>
      <c r="AN10" s="17">
        <v>0.43524702394065401</v>
      </c>
      <c r="AO10" s="17">
        <v>0.303126367175648</v>
      </c>
      <c r="AP10" s="17"/>
      <c r="AQ10" s="17">
        <v>0.45132173562855399</v>
      </c>
      <c r="AR10" s="17" t="s">
        <v>74</v>
      </c>
      <c r="AS10" s="17"/>
      <c r="AT10" s="17">
        <v>0.47062590199960502</v>
      </c>
      <c r="AU10" s="17">
        <v>0.41015380297519999</v>
      </c>
    </row>
    <row r="11" spans="2:47" ht="29" x14ac:dyDescent="0.35">
      <c r="B11" s="18" t="s">
        <v>117</v>
      </c>
      <c r="C11" s="17">
        <v>0.27816720606345602</v>
      </c>
      <c r="D11" s="17">
        <v>0.25183865325683003</v>
      </c>
      <c r="E11" s="17">
        <v>0.30308893449193403</v>
      </c>
      <c r="F11" s="17"/>
      <c r="G11" s="17">
        <v>0.36312582597329701</v>
      </c>
      <c r="H11" s="17">
        <v>0.30821607138874002</v>
      </c>
      <c r="I11" s="17">
        <v>0.26768210891731398</v>
      </c>
      <c r="J11" s="17">
        <v>0.29121981798989799</v>
      </c>
      <c r="K11" s="17">
        <v>0.21098487050206599</v>
      </c>
      <c r="L11" s="17">
        <v>0.34655244073338698</v>
      </c>
      <c r="M11" s="17"/>
      <c r="N11" s="17">
        <v>0.35633260507340703</v>
      </c>
      <c r="O11" s="17">
        <v>0.213509334070072</v>
      </c>
      <c r="P11" s="17">
        <v>0.27902044555996203</v>
      </c>
      <c r="Q11" s="17">
        <v>0.208403826825271</v>
      </c>
      <c r="R11" s="17"/>
      <c r="S11" s="17">
        <v>0.32400005037590301</v>
      </c>
      <c r="T11" s="17">
        <v>0.33826916990808198</v>
      </c>
      <c r="U11" s="17">
        <v>0.360664072276701</v>
      </c>
      <c r="V11" s="17">
        <v>0.161729986361075</v>
      </c>
      <c r="W11" s="17">
        <v>0.29431362499786201</v>
      </c>
      <c r="X11" s="17">
        <v>0.224757788345779</v>
      </c>
      <c r="Y11" s="17">
        <v>0.146973796347596</v>
      </c>
      <c r="Z11" s="17">
        <v>0.33935057445992001</v>
      </c>
      <c r="AA11" s="17">
        <v>0.32078976202848303</v>
      </c>
      <c r="AB11" s="17"/>
      <c r="AC11" s="17">
        <v>0.21702639197036599</v>
      </c>
      <c r="AD11" s="17">
        <v>0.32852693198109001</v>
      </c>
      <c r="AE11" s="17">
        <v>0.33044124475173797</v>
      </c>
      <c r="AF11" s="17"/>
      <c r="AG11" s="17">
        <v>0.29506277989009799</v>
      </c>
      <c r="AH11" s="17">
        <v>0.33069916686335199</v>
      </c>
      <c r="AI11" s="17">
        <v>0.19383597234163799</v>
      </c>
      <c r="AJ11" s="17">
        <v>0</v>
      </c>
      <c r="AK11" s="17">
        <v>0.20367855965131099</v>
      </c>
      <c r="AL11" s="17"/>
      <c r="AM11" s="17">
        <v>0.21480654739944699</v>
      </c>
      <c r="AN11" s="17">
        <v>0.29335269343397302</v>
      </c>
      <c r="AO11" s="17">
        <v>0.17409123224932099</v>
      </c>
      <c r="AP11" s="17"/>
      <c r="AQ11" s="17">
        <v>0.27816720606345602</v>
      </c>
      <c r="AR11" s="17" t="s">
        <v>74</v>
      </c>
      <c r="AS11" s="17"/>
      <c r="AT11" s="17">
        <v>0.29105284223122702</v>
      </c>
      <c r="AU11" s="17">
        <v>0.250687386849613</v>
      </c>
    </row>
    <row r="12" spans="2:47" ht="58" x14ac:dyDescent="0.35">
      <c r="B12" s="18" t="s">
        <v>118</v>
      </c>
      <c r="C12" s="17">
        <v>0.25994393313110697</v>
      </c>
      <c r="D12" s="17">
        <v>0.29667036420038401</v>
      </c>
      <c r="E12" s="17">
        <v>0.22517992054073699</v>
      </c>
      <c r="F12" s="17"/>
      <c r="G12" s="17">
        <v>0.49432206321754002</v>
      </c>
      <c r="H12" s="17">
        <v>0.289115661504385</v>
      </c>
      <c r="I12" s="17">
        <v>0.29883922349490399</v>
      </c>
      <c r="J12" s="17">
        <v>0.206715032080487</v>
      </c>
      <c r="K12" s="17">
        <v>0.21532322272912699</v>
      </c>
      <c r="L12" s="17">
        <v>0.26420494075606399</v>
      </c>
      <c r="M12" s="17"/>
      <c r="N12" s="17">
        <v>0.27076487667957699</v>
      </c>
      <c r="O12" s="17">
        <v>0.21177742962809601</v>
      </c>
      <c r="P12" s="17">
        <v>0.28364164166301797</v>
      </c>
      <c r="Q12" s="17">
        <v>0.27325355495603498</v>
      </c>
      <c r="R12" s="17"/>
      <c r="S12" s="17">
        <v>0.27416385312819203</v>
      </c>
      <c r="T12" s="17">
        <v>0.19310951559341999</v>
      </c>
      <c r="U12" s="17">
        <v>0.19095080532309999</v>
      </c>
      <c r="V12" s="17">
        <v>0.43863616907564301</v>
      </c>
      <c r="W12" s="17">
        <v>0.33066377117010498</v>
      </c>
      <c r="X12" s="17">
        <v>0.24904665710919699</v>
      </c>
      <c r="Y12" s="17">
        <v>0.253055622719631</v>
      </c>
      <c r="Z12" s="17">
        <v>0.23586116067311799</v>
      </c>
      <c r="AA12" s="17">
        <v>0.27042040200063</v>
      </c>
      <c r="AB12" s="17"/>
      <c r="AC12" s="17">
        <v>0.23591259806317499</v>
      </c>
      <c r="AD12" s="17">
        <v>0.282220026666966</v>
      </c>
      <c r="AE12" s="17">
        <v>0.24938463117517901</v>
      </c>
      <c r="AF12" s="17"/>
      <c r="AG12" s="17">
        <v>0.26141710322329098</v>
      </c>
      <c r="AH12" s="17">
        <v>0.30201310825523398</v>
      </c>
      <c r="AI12" s="17">
        <v>0.230289854874456</v>
      </c>
      <c r="AJ12" s="17">
        <v>0.27608675707180902</v>
      </c>
      <c r="AK12" s="17">
        <v>0.17696862876283001</v>
      </c>
      <c r="AL12" s="17"/>
      <c r="AM12" s="17">
        <v>0.28612899480708298</v>
      </c>
      <c r="AN12" s="17">
        <v>0.29777752422867398</v>
      </c>
      <c r="AO12" s="17">
        <v>0.30601871103782102</v>
      </c>
      <c r="AP12" s="17"/>
      <c r="AQ12" s="17">
        <v>0.25994393313110697</v>
      </c>
      <c r="AR12" s="17" t="s">
        <v>74</v>
      </c>
      <c r="AS12" s="17"/>
      <c r="AT12" s="17">
        <v>0.22936548738425699</v>
      </c>
      <c r="AU12" s="17">
        <v>0.32515531656791402</v>
      </c>
    </row>
    <row r="13" spans="2:47" ht="29" x14ac:dyDescent="0.35">
      <c r="B13" s="18" t="s">
        <v>119</v>
      </c>
      <c r="C13" s="17">
        <v>7.4319579321655393E-2</v>
      </c>
      <c r="D13" s="17">
        <v>6.0089134987246398E-2</v>
      </c>
      <c r="E13" s="17">
        <v>8.7789642477935997E-2</v>
      </c>
      <c r="F13" s="17"/>
      <c r="G13" s="17">
        <v>0</v>
      </c>
      <c r="H13" s="17">
        <v>7.9082929120361106E-2</v>
      </c>
      <c r="I13" s="17">
        <v>4.8706832042993399E-2</v>
      </c>
      <c r="J13" s="17">
        <v>6.65381039303901E-2</v>
      </c>
      <c r="K13" s="17">
        <v>0.15593935147701399</v>
      </c>
      <c r="L13" s="17">
        <v>5.6889834347052699E-2</v>
      </c>
      <c r="M13" s="17"/>
      <c r="N13" s="17">
        <v>6.4712907627581195E-2</v>
      </c>
      <c r="O13" s="17">
        <v>6.2070025761287402E-2</v>
      </c>
      <c r="P13" s="17">
        <v>0.13045471861528801</v>
      </c>
      <c r="Q13" s="17">
        <v>5.6470279196437503E-2</v>
      </c>
      <c r="R13" s="17"/>
      <c r="S13" s="17">
        <v>6.0087593947254402E-2</v>
      </c>
      <c r="T13" s="17">
        <v>5.0781384748772203E-2</v>
      </c>
      <c r="U13" s="17">
        <v>5.9989944681853799E-2</v>
      </c>
      <c r="V13" s="17">
        <v>9.8648048351869799E-2</v>
      </c>
      <c r="W13" s="17">
        <v>3.71227481024239E-2</v>
      </c>
      <c r="X13" s="17">
        <v>8.88682137437172E-2</v>
      </c>
      <c r="Y13" s="17">
        <v>9.7917351837349897E-2</v>
      </c>
      <c r="Z13" s="17">
        <v>6.8568086515221296E-2</v>
      </c>
      <c r="AA13" s="17">
        <v>9.1953706670147697E-2</v>
      </c>
      <c r="AB13" s="17"/>
      <c r="AC13" s="17">
        <v>8.91048821280188E-2</v>
      </c>
      <c r="AD13" s="17">
        <v>7.7003606706170596E-2</v>
      </c>
      <c r="AE13" s="17">
        <v>3.1592755220689397E-2</v>
      </c>
      <c r="AF13" s="17"/>
      <c r="AG13" s="17">
        <v>5.2989622847283702E-2</v>
      </c>
      <c r="AH13" s="17">
        <v>9.0527109916704096E-2</v>
      </c>
      <c r="AI13" s="17">
        <v>5.96501853896617E-2</v>
      </c>
      <c r="AJ13" s="17">
        <v>0.14418293826732401</v>
      </c>
      <c r="AK13" s="17">
        <v>6.2690164711241003E-2</v>
      </c>
      <c r="AL13" s="17"/>
      <c r="AM13" s="17">
        <v>5.26026694438919E-2</v>
      </c>
      <c r="AN13" s="17">
        <v>8.9264043298890303E-2</v>
      </c>
      <c r="AO13" s="17">
        <v>7.9131083033371297E-2</v>
      </c>
      <c r="AP13" s="17"/>
      <c r="AQ13" s="17">
        <v>7.4319579321655393E-2</v>
      </c>
      <c r="AR13" s="17" t="s">
        <v>74</v>
      </c>
      <c r="AS13" s="17"/>
      <c r="AT13" s="17">
        <v>7.0997794367372899E-2</v>
      </c>
      <c r="AU13" s="17">
        <v>8.1403595106553595E-2</v>
      </c>
    </row>
    <row r="14" spans="2:47" ht="29" x14ac:dyDescent="0.35">
      <c r="B14" s="18" t="s">
        <v>120</v>
      </c>
      <c r="C14" s="17">
        <v>4.6344633238052997E-2</v>
      </c>
      <c r="D14" s="17">
        <v>6.0955541382120497E-2</v>
      </c>
      <c r="E14" s="17">
        <v>3.2514435751153502E-2</v>
      </c>
      <c r="F14" s="17"/>
      <c r="G14" s="17">
        <v>0.250658364480769</v>
      </c>
      <c r="H14" s="17">
        <v>1.9223548523600299E-2</v>
      </c>
      <c r="I14" s="17">
        <v>6.7562465293163204E-2</v>
      </c>
      <c r="J14" s="17">
        <v>1.7059150452560699E-2</v>
      </c>
      <c r="K14" s="17">
        <v>7.4175571429423298E-2</v>
      </c>
      <c r="L14" s="17">
        <v>0</v>
      </c>
      <c r="M14" s="17"/>
      <c r="N14" s="17">
        <v>3.3129531944046997E-2</v>
      </c>
      <c r="O14" s="17">
        <v>6.1809737210035902E-2</v>
      </c>
      <c r="P14" s="17">
        <v>4.4870565031562899E-2</v>
      </c>
      <c r="Q14" s="17">
        <v>5.4272860247907097E-2</v>
      </c>
      <c r="R14" s="17"/>
      <c r="S14" s="17">
        <v>0.105020294418306</v>
      </c>
      <c r="T14" s="17">
        <v>0</v>
      </c>
      <c r="U14" s="17">
        <v>2.66810697136248E-2</v>
      </c>
      <c r="V14" s="17">
        <v>3.1372262062340797E-2</v>
      </c>
      <c r="W14" s="17">
        <v>7.9370361671150705E-2</v>
      </c>
      <c r="X14" s="17">
        <v>2.2776596518086799E-2</v>
      </c>
      <c r="Y14" s="17">
        <v>4.5549083378138899E-2</v>
      </c>
      <c r="Z14" s="17">
        <v>0</v>
      </c>
      <c r="AA14" s="17">
        <v>0.110418525359971</v>
      </c>
      <c r="AB14" s="17"/>
      <c r="AC14" s="17">
        <v>3.9084813080488098E-2</v>
      </c>
      <c r="AD14" s="17">
        <v>6.80905322291422E-2</v>
      </c>
      <c r="AE14" s="17">
        <v>0</v>
      </c>
      <c r="AF14" s="17"/>
      <c r="AG14" s="17">
        <v>4.7075688982868E-2</v>
      </c>
      <c r="AH14" s="17">
        <v>4.06712038711428E-2</v>
      </c>
      <c r="AI14" s="17">
        <v>0.121636738244416</v>
      </c>
      <c r="AJ14" s="17">
        <v>0</v>
      </c>
      <c r="AK14" s="17">
        <v>0</v>
      </c>
      <c r="AL14" s="17"/>
      <c r="AM14" s="17">
        <v>3.1735551320795197E-2</v>
      </c>
      <c r="AN14" s="17">
        <v>4.8850117350884202E-2</v>
      </c>
      <c r="AO14" s="17">
        <v>0.142908993336225</v>
      </c>
      <c r="AP14" s="17"/>
      <c r="AQ14" s="17">
        <v>4.6344633238052997E-2</v>
      </c>
      <c r="AR14" s="17" t="s">
        <v>74</v>
      </c>
      <c r="AS14" s="17"/>
      <c r="AT14" s="17">
        <v>3.5838265531576402E-2</v>
      </c>
      <c r="AU14" s="17">
        <v>6.8750440868276599E-2</v>
      </c>
    </row>
    <row r="15" spans="2:47" x14ac:dyDescent="0.35">
      <c r="B15" s="18" t="s">
        <v>70</v>
      </c>
      <c r="C15" s="19">
        <v>4.4238860795871297E-2</v>
      </c>
      <c r="D15" s="19">
        <v>2.92852536284995E-2</v>
      </c>
      <c r="E15" s="19">
        <v>5.83934457283787E-2</v>
      </c>
      <c r="F15" s="19"/>
      <c r="G15" s="19">
        <v>0</v>
      </c>
      <c r="H15" s="19">
        <v>4.20639004201456E-2</v>
      </c>
      <c r="I15" s="19">
        <v>3.3774675021917201E-2</v>
      </c>
      <c r="J15" s="19">
        <v>6.3599313057756304E-2</v>
      </c>
      <c r="K15" s="19">
        <v>4.4412529283129699E-2</v>
      </c>
      <c r="L15" s="19">
        <v>0</v>
      </c>
      <c r="M15" s="19"/>
      <c r="N15" s="19">
        <v>1.86381642250813E-2</v>
      </c>
      <c r="O15" s="19">
        <v>4.8230656845624401E-2</v>
      </c>
      <c r="P15" s="19">
        <v>4.7712417407524799E-2</v>
      </c>
      <c r="Q15" s="19">
        <v>8.2860296578878306E-2</v>
      </c>
      <c r="R15" s="19"/>
      <c r="S15" s="19">
        <v>4.9802483892593202E-2</v>
      </c>
      <c r="T15" s="19">
        <v>6.11581405098287E-2</v>
      </c>
      <c r="U15" s="19">
        <v>2.1752708096840101E-2</v>
      </c>
      <c r="V15" s="19">
        <v>0</v>
      </c>
      <c r="W15" s="19">
        <v>6.8124470758866407E-2</v>
      </c>
      <c r="X15" s="19">
        <v>4.5868621354011298E-2</v>
      </c>
      <c r="Y15" s="19">
        <v>0</v>
      </c>
      <c r="Z15" s="19">
        <v>0.10035410634509701</v>
      </c>
      <c r="AA15" s="19">
        <v>5.5891192659062498E-2</v>
      </c>
      <c r="AB15" s="19"/>
      <c r="AC15" s="19">
        <v>3.5731967471331297E-2</v>
      </c>
      <c r="AD15" s="19">
        <v>1.50555169164558E-2</v>
      </c>
      <c r="AE15" s="19">
        <v>0.137323820609908</v>
      </c>
      <c r="AF15" s="19"/>
      <c r="AG15" s="19">
        <v>2.4705780957391399E-2</v>
      </c>
      <c r="AH15" s="19">
        <v>3.0735999098965301E-2</v>
      </c>
      <c r="AI15" s="19">
        <v>5.6384160528285897E-2</v>
      </c>
      <c r="AJ15" s="19">
        <v>0.114081825849768</v>
      </c>
      <c r="AK15" s="19">
        <v>0.10361595754840899</v>
      </c>
      <c r="AL15" s="19"/>
      <c r="AM15" s="19">
        <v>8.8376397022468904E-3</v>
      </c>
      <c r="AN15" s="19">
        <v>5.54825957790289E-2</v>
      </c>
      <c r="AO15" s="19">
        <v>4.2137392228447902E-2</v>
      </c>
      <c r="AP15" s="19"/>
      <c r="AQ15" s="19">
        <v>4.4238860795871297E-2</v>
      </c>
      <c r="AR15" s="19" t="s">
        <v>74</v>
      </c>
      <c r="AS15" s="19"/>
      <c r="AT15" s="19">
        <v>3.0980640384909899E-2</v>
      </c>
      <c r="AU15" s="19">
        <v>7.2513250608440397E-2</v>
      </c>
    </row>
    <row r="16" spans="2:47" x14ac:dyDescent="0.35">
      <c r="B16" s="16" t="s">
        <v>632</v>
      </c>
    </row>
    <row r="17" spans="2:2" x14ac:dyDescent="0.35">
      <c r="B17" t="s">
        <v>77</v>
      </c>
    </row>
    <row r="18" spans="2:2" x14ac:dyDescent="0.35">
      <c r="B18" t="s">
        <v>78</v>
      </c>
    </row>
    <row r="20" spans="2:2" x14ac:dyDescent="0.35">
      <c r="B20"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U20"/>
  <sheetViews>
    <sheetView showGridLines="0" workbookViewId="0">
      <pane xSplit="2" topLeftCell="C1" activePane="topRight" state="frozen"/>
      <selection activeCell="AF8" sqref="AF8"/>
      <selection pane="topRight" activeCell="C11" sqref="C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122</v>
      </c>
      <c r="C9" s="17">
        <v>0.38866994113504499</v>
      </c>
      <c r="D9" s="17">
        <v>0.40792468336624799</v>
      </c>
      <c r="E9" s="17">
        <v>0.37044404545552201</v>
      </c>
      <c r="F9" s="17"/>
      <c r="G9" s="17">
        <v>0.55319325302258304</v>
      </c>
      <c r="H9" s="17">
        <v>0.339692042212698</v>
      </c>
      <c r="I9" s="17">
        <v>0.47571272847126</v>
      </c>
      <c r="J9" s="17">
        <v>0.31953262966891999</v>
      </c>
      <c r="K9" s="17">
        <v>0.38597077501048199</v>
      </c>
      <c r="L9" s="17">
        <v>0.348894100459953</v>
      </c>
      <c r="M9" s="17"/>
      <c r="N9" s="17">
        <v>0.41204932432761998</v>
      </c>
      <c r="O9" s="17">
        <v>0.42135287246204001</v>
      </c>
      <c r="P9" s="17">
        <v>0.34531498943372702</v>
      </c>
      <c r="Q9" s="17">
        <v>0.34803149342073098</v>
      </c>
      <c r="R9" s="17"/>
      <c r="S9" s="17">
        <v>0.40364629256958501</v>
      </c>
      <c r="T9" s="17">
        <v>0.40701187779023001</v>
      </c>
      <c r="U9" s="17">
        <v>0.46592382042279901</v>
      </c>
      <c r="V9" s="17">
        <v>0.48834298460709002</v>
      </c>
      <c r="W9" s="17">
        <v>0.33108246580195599</v>
      </c>
      <c r="X9" s="17">
        <v>0.28196056380711798</v>
      </c>
      <c r="Y9" s="17">
        <v>0.45561883125754998</v>
      </c>
      <c r="Z9" s="17">
        <v>0.44984822861703799</v>
      </c>
      <c r="AA9" s="17">
        <v>0.38543319453201802</v>
      </c>
      <c r="AB9" s="17"/>
      <c r="AC9" s="17">
        <v>0.38264192080221399</v>
      </c>
      <c r="AD9" s="17">
        <v>0.39466289051797199</v>
      </c>
      <c r="AE9" s="17">
        <v>0.377286382014902</v>
      </c>
      <c r="AF9" s="17"/>
      <c r="AG9" s="17">
        <v>0.48245567755303198</v>
      </c>
      <c r="AH9" s="17">
        <v>0.32666797850696599</v>
      </c>
      <c r="AI9" s="17">
        <v>0.33804324030222499</v>
      </c>
      <c r="AJ9" s="17">
        <v>0.104346320060711</v>
      </c>
      <c r="AK9" s="17">
        <v>0.33206287533161699</v>
      </c>
      <c r="AL9" s="17"/>
      <c r="AM9" s="17">
        <v>0.482174165524411</v>
      </c>
      <c r="AN9" s="17">
        <v>0.30471182740692498</v>
      </c>
      <c r="AO9" s="17">
        <v>0.303126367175648</v>
      </c>
      <c r="AP9" s="17"/>
      <c r="AQ9" s="17">
        <v>0.38866994113504499</v>
      </c>
      <c r="AR9" s="17" t="s">
        <v>74</v>
      </c>
      <c r="AS9" s="17"/>
      <c r="AT9" s="17">
        <v>0.38601012779176902</v>
      </c>
      <c r="AU9" s="17">
        <v>0.39434224080765401</v>
      </c>
    </row>
    <row r="10" spans="2:47" ht="29" x14ac:dyDescent="0.35">
      <c r="B10" s="18" t="s">
        <v>123</v>
      </c>
      <c r="C10" s="17">
        <v>0.333689138326006</v>
      </c>
      <c r="D10" s="17">
        <v>0.32677913812805298</v>
      </c>
      <c r="E10" s="17">
        <v>0.34022991364468502</v>
      </c>
      <c r="F10" s="17"/>
      <c r="G10" s="17">
        <v>0.20437205100515099</v>
      </c>
      <c r="H10" s="17">
        <v>0.354968590927979</v>
      </c>
      <c r="I10" s="17">
        <v>0.32475186250268401</v>
      </c>
      <c r="J10" s="17">
        <v>0.37219388298606099</v>
      </c>
      <c r="K10" s="17">
        <v>0.24832634875447601</v>
      </c>
      <c r="L10" s="17">
        <v>0.41615657364084202</v>
      </c>
      <c r="M10" s="17"/>
      <c r="N10" s="17">
        <v>0.349634449023563</v>
      </c>
      <c r="O10" s="17">
        <v>0.34455227808627897</v>
      </c>
      <c r="P10" s="17">
        <v>0.32384643314601402</v>
      </c>
      <c r="Q10" s="17">
        <v>0.30151403077220801</v>
      </c>
      <c r="R10" s="17"/>
      <c r="S10" s="17">
        <v>0.39884700706097198</v>
      </c>
      <c r="T10" s="17">
        <v>0.33505943753737999</v>
      </c>
      <c r="U10" s="17">
        <v>0.25088356233549303</v>
      </c>
      <c r="V10" s="17">
        <v>0.22181098750539199</v>
      </c>
      <c r="W10" s="17">
        <v>0.227678089506339</v>
      </c>
      <c r="X10" s="17">
        <v>0.48768844125761601</v>
      </c>
      <c r="Y10" s="17">
        <v>0.24473332816566001</v>
      </c>
      <c r="Z10" s="17">
        <v>0.347863446989019</v>
      </c>
      <c r="AA10" s="17">
        <v>0.22862298858139701</v>
      </c>
      <c r="AB10" s="17"/>
      <c r="AC10" s="17">
        <v>0.28475729061008398</v>
      </c>
      <c r="AD10" s="17">
        <v>0.35014425117496001</v>
      </c>
      <c r="AE10" s="17">
        <v>0.41133822101258899</v>
      </c>
      <c r="AF10" s="17"/>
      <c r="AG10" s="17">
        <v>0.30124170113512699</v>
      </c>
      <c r="AH10" s="17">
        <v>0.351358053115015</v>
      </c>
      <c r="AI10" s="17">
        <v>0.27695347411361299</v>
      </c>
      <c r="AJ10" s="17">
        <v>0.36130215875038901</v>
      </c>
      <c r="AK10" s="17">
        <v>0.44112743625733802</v>
      </c>
      <c r="AL10" s="17"/>
      <c r="AM10" s="17">
        <v>0.30366665319894298</v>
      </c>
      <c r="AN10" s="17">
        <v>0.35974065722764398</v>
      </c>
      <c r="AO10" s="17">
        <v>0.23352369481746599</v>
      </c>
      <c r="AP10" s="17"/>
      <c r="AQ10" s="17">
        <v>0.333689138326006</v>
      </c>
      <c r="AR10" s="17" t="s">
        <v>74</v>
      </c>
      <c r="AS10" s="17"/>
      <c r="AT10" s="17">
        <v>0.33776859309333701</v>
      </c>
      <c r="AU10" s="17">
        <v>0.32498932110024198</v>
      </c>
    </row>
    <row r="11" spans="2:47" ht="29" x14ac:dyDescent="0.35">
      <c r="B11" s="18" t="s">
        <v>124</v>
      </c>
      <c r="C11" s="17">
        <v>9.0587127801415798E-2</v>
      </c>
      <c r="D11" s="17">
        <v>7.6140533134805302E-2</v>
      </c>
      <c r="E11" s="17">
        <v>0.104261791640401</v>
      </c>
      <c r="F11" s="17"/>
      <c r="G11" s="17">
        <v>0</v>
      </c>
      <c r="H11" s="17">
        <v>0.108595466873681</v>
      </c>
      <c r="I11" s="17">
        <v>5.3702410318712597E-2</v>
      </c>
      <c r="J11" s="17">
        <v>0.11026176932661801</v>
      </c>
      <c r="K11" s="17">
        <v>0.12009071955388401</v>
      </c>
      <c r="L11" s="17">
        <v>9.9218848204011195E-2</v>
      </c>
      <c r="M11" s="17"/>
      <c r="N11" s="17">
        <v>7.8881267004797306E-2</v>
      </c>
      <c r="O11" s="17">
        <v>9.6407251571757405E-2</v>
      </c>
      <c r="P11" s="17">
        <v>0.114653877665883</v>
      </c>
      <c r="Q11" s="17">
        <v>8.4324269453011705E-2</v>
      </c>
      <c r="R11" s="17"/>
      <c r="S11" s="17">
        <v>0.117690529823591</v>
      </c>
      <c r="T11" s="17">
        <v>0.100013560011045</v>
      </c>
      <c r="U11" s="17">
        <v>9.0774952155380603E-2</v>
      </c>
      <c r="V11" s="17">
        <v>9.1111293202018204E-2</v>
      </c>
      <c r="W11" s="17">
        <v>0.19258300747710799</v>
      </c>
      <c r="X11" s="17">
        <v>7.1255345133498404E-2</v>
      </c>
      <c r="Y11" s="17">
        <v>0</v>
      </c>
      <c r="Z11" s="17">
        <v>0</v>
      </c>
      <c r="AA11" s="17">
        <v>0.13492148451650801</v>
      </c>
      <c r="AB11" s="17"/>
      <c r="AC11" s="17">
        <v>0.125977121061634</v>
      </c>
      <c r="AD11" s="17">
        <v>8.9039298774345493E-2</v>
      </c>
      <c r="AE11" s="17">
        <v>0</v>
      </c>
      <c r="AF11" s="17"/>
      <c r="AG11" s="17">
        <v>7.66319576020765E-2</v>
      </c>
      <c r="AH11" s="17">
        <v>0.102397515415621</v>
      </c>
      <c r="AI11" s="17">
        <v>0.12596558443997899</v>
      </c>
      <c r="AJ11" s="17">
        <v>0.13716682389288501</v>
      </c>
      <c r="AK11" s="17">
        <v>9.2486952469967604E-2</v>
      </c>
      <c r="AL11" s="17"/>
      <c r="AM11" s="17">
        <v>8.6249730116171097E-2</v>
      </c>
      <c r="AN11" s="17">
        <v>0.103517821577437</v>
      </c>
      <c r="AO11" s="17">
        <v>0.143163379369705</v>
      </c>
      <c r="AP11" s="17"/>
      <c r="AQ11" s="17">
        <v>9.0587127801415798E-2</v>
      </c>
      <c r="AR11" s="17" t="s">
        <v>74</v>
      </c>
      <c r="AS11" s="17"/>
      <c r="AT11" s="17">
        <v>9.8007384973276601E-2</v>
      </c>
      <c r="AU11" s="17">
        <v>7.4762738306936694E-2</v>
      </c>
    </row>
    <row r="12" spans="2:47" ht="29" x14ac:dyDescent="0.35">
      <c r="B12" s="18" t="s">
        <v>125</v>
      </c>
      <c r="C12" s="17">
        <v>3.7993135390143901E-2</v>
      </c>
      <c r="D12" s="17">
        <v>5.4495493197982699E-2</v>
      </c>
      <c r="E12" s="17">
        <v>2.2372554846383799E-2</v>
      </c>
      <c r="F12" s="17"/>
      <c r="G12" s="17">
        <v>0.242434695972266</v>
      </c>
      <c r="H12" s="17">
        <v>0</v>
      </c>
      <c r="I12" s="17">
        <v>2.53130235586673E-2</v>
      </c>
      <c r="J12" s="17">
        <v>4.6581950132803598E-2</v>
      </c>
      <c r="K12" s="17">
        <v>5.7190000503454498E-2</v>
      </c>
      <c r="L12" s="17">
        <v>7.8840643348141504E-2</v>
      </c>
      <c r="M12" s="17"/>
      <c r="N12" s="17">
        <v>2.5585689761643299E-2</v>
      </c>
      <c r="O12" s="17">
        <v>3.9194265229742398E-2</v>
      </c>
      <c r="P12" s="17">
        <v>6.0212634658680597E-2</v>
      </c>
      <c r="Q12" s="17">
        <v>3.97092187253381E-2</v>
      </c>
      <c r="R12" s="17"/>
      <c r="S12" s="17">
        <v>0</v>
      </c>
      <c r="T12" s="17">
        <v>5.1518332629570403E-2</v>
      </c>
      <c r="U12" s="17">
        <v>2.2901802337461301E-2</v>
      </c>
      <c r="V12" s="17">
        <v>7.6986478345266604E-2</v>
      </c>
      <c r="W12" s="17">
        <v>0.10957926516460401</v>
      </c>
      <c r="X12" s="17">
        <v>0</v>
      </c>
      <c r="Y12" s="17">
        <v>0.152294622898871</v>
      </c>
      <c r="Z12" s="17">
        <v>0</v>
      </c>
      <c r="AA12" s="17">
        <v>1.7880557940656999E-2</v>
      </c>
      <c r="AB12" s="17"/>
      <c r="AC12" s="17">
        <v>5.7573543309055203E-2</v>
      </c>
      <c r="AD12" s="17">
        <v>1.0095487222285799E-2</v>
      </c>
      <c r="AE12" s="17">
        <v>8.3595721771596396E-2</v>
      </c>
      <c r="AF12" s="17"/>
      <c r="AG12" s="17">
        <v>5.5476009229475799E-2</v>
      </c>
      <c r="AH12" s="17">
        <v>2.4216141010022101E-2</v>
      </c>
      <c r="AI12" s="17">
        <v>5.5544234121703499E-2</v>
      </c>
      <c r="AJ12" s="17">
        <v>0</v>
      </c>
      <c r="AK12" s="17">
        <v>3.0318404675058402E-2</v>
      </c>
      <c r="AL12" s="17"/>
      <c r="AM12" s="17">
        <v>5.3524266177603197E-2</v>
      </c>
      <c r="AN12" s="17">
        <v>3.9570142247124102E-2</v>
      </c>
      <c r="AO12" s="17">
        <v>0.104832154422891</v>
      </c>
      <c r="AP12" s="17"/>
      <c r="AQ12" s="17">
        <v>3.7993135390143901E-2</v>
      </c>
      <c r="AR12" s="17" t="s">
        <v>74</v>
      </c>
      <c r="AS12" s="17"/>
      <c r="AT12" s="17">
        <v>3.4584555032921703E-2</v>
      </c>
      <c r="AU12" s="17">
        <v>4.5262250455382E-2</v>
      </c>
    </row>
    <row r="13" spans="2:47" x14ac:dyDescent="0.35">
      <c r="B13" s="18" t="s">
        <v>126</v>
      </c>
      <c r="C13" s="17">
        <v>2.0548552013811599E-2</v>
      </c>
      <c r="D13" s="17">
        <v>2.06214640157352E-2</v>
      </c>
      <c r="E13" s="17">
        <v>2.0479535948839701E-2</v>
      </c>
      <c r="F13" s="17"/>
      <c r="G13" s="17">
        <v>0</v>
      </c>
      <c r="H13" s="17">
        <v>2.96093607540115E-2</v>
      </c>
      <c r="I13" s="17">
        <v>1.7379657079231E-2</v>
      </c>
      <c r="J13" s="17">
        <v>3.1650276981731298E-2</v>
      </c>
      <c r="K13" s="17">
        <v>0</v>
      </c>
      <c r="L13" s="17">
        <v>0</v>
      </c>
      <c r="M13" s="17"/>
      <c r="N13" s="17">
        <v>6.0777840569925202E-3</v>
      </c>
      <c r="O13" s="17">
        <v>7.6952782948577596E-3</v>
      </c>
      <c r="P13" s="17">
        <v>1.34915185410242E-2</v>
      </c>
      <c r="Q13" s="17">
        <v>6.6934369964424895E-2</v>
      </c>
      <c r="R13" s="17"/>
      <c r="S13" s="17">
        <v>0</v>
      </c>
      <c r="T13" s="17">
        <v>3.8717689572248901E-2</v>
      </c>
      <c r="U13" s="17">
        <v>0.13008177346456901</v>
      </c>
      <c r="V13" s="17">
        <v>0</v>
      </c>
      <c r="W13" s="17">
        <v>0</v>
      </c>
      <c r="X13" s="17">
        <v>0</v>
      </c>
      <c r="Y13" s="17">
        <v>0</v>
      </c>
      <c r="Z13" s="17">
        <v>3.4368229505527099E-2</v>
      </c>
      <c r="AA13" s="17">
        <v>0</v>
      </c>
      <c r="AB13" s="17"/>
      <c r="AC13" s="17">
        <v>1.44952976882611E-2</v>
      </c>
      <c r="AD13" s="17">
        <v>2.076791864939E-2</v>
      </c>
      <c r="AE13" s="17">
        <v>1.79600766865784E-2</v>
      </c>
      <c r="AF13" s="17"/>
      <c r="AG13" s="17">
        <v>6.1016052432019997E-3</v>
      </c>
      <c r="AH13" s="17">
        <v>3.2301369718188297E-2</v>
      </c>
      <c r="AI13" s="17">
        <v>2.82092919080453E-2</v>
      </c>
      <c r="AJ13" s="17">
        <v>0</v>
      </c>
      <c r="AK13" s="17">
        <v>2.0024839274219601E-2</v>
      </c>
      <c r="AL13" s="17"/>
      <c r="AM13" s="17">
        <v>7.3270280702838501E-3</v>
      </c>
      <c r="AN13" s="17">
        <v>2.5215529223459598E-2</v>
      </c>
      <c r="AO13" s="17">
        <v>0</v>
      </c>
      <c r="AP13" s="17"/>
      <c r="AQ13" s="17">
        <v>2.0548552013811599E-2</v>
      </c>
      <c r="AR13" s="17" t="s">
        <v>74</v>
      </c>
      <c r="AS13" s="17"/>
      <c r="AT13" s="17">
        <v>1.9797957464898899E-2</v>
      </c>
      <c r="AU13" s="17">
        <v>2.2149264794962899E-2</v>
      </c>
    </row>
    <row r="14" spans="2:47" ht="29" x14ac:dyDescent="0.35">
      <c r="B14" s="18" t="s">
        <v>127</v>
      </c>
      <c r="C14" s="17">
        <v>3.7757181007970902E-2</v>
      </c>
      <c r="D14" s="17">
        <v>5.8204236981409897E-2</v>
      </c>
      <c r="E14" s="17">
        <v>1.8402680976214301E-2</v>
      </c>
      <c r="F14" s="17"/>
      <c r="G14" s="17">
        <v>0</v>
      </c>
      <c r="H14" s="17">
        <v>5.2675281774767602E-2</v>
      </c>
      <c r="I14" s="17">
        <v>1.8706951587518901E-2</v>
      </c>
      <c r="J14" s="17">
        <v>2.8448735071459098E-2</v>
      </c>
      <c r="K14" s="17">
        <v>9.4249205911261597E-2</v>
      </c>
      <c r="L14" s="17">
        <v>0</v>
      </c>
      <c r="M14" s="17"/>
      <c r="N14" s="17">
        <v>2.6084018036712901E-2</v>
      </c>
      <c r="O14" s="17">
        <v>9.0946794004329902E-3</v>
      </c>
      <c r="P14" s="17">
        <v>8.6414782021789802E-2</v>
      </c>
      <c r="Q14" s="17">
        <v>4.8285191619397601E-2</v>
      </c>
      <c r="R14" s="17"/>
      <c r="S14" s="17">
        <v>1.8413314465649099E-2</v>
      </c>
      <c r="T14" s="17">
        <v>3.4484705572860298E-2</v>
      </c>
      <c r="U14" s="17">
        <v>0</v>
      </c>
      <c r="V14" s="17">
        <v>0</v>
      </c>
      <c r="W14" s="17">
        <v>3.71227481024239E-2</v>
      </c>
      <c r="X14" s="17">
        <v>4.1057681064065397E-2</v>
      </c>
      <c r="Y14" s="17">
        <v>0.117966772043875</v>
      </c>
      <c r="Z14" s="17">
        <v>0</v>
      </c>
      <c r="AA14" s="17">
        <v>6.8207654624531794E-2</v>
      </c>
      <c r="AB14" s="17"/>
      <c r="AC14" s="17">
        <v>5.4944050082859797E-2</v>
      </c>
      <c r="AD14" s="17">
        <v>2.9858442899876599E-2</v>
      </c>
      <c r="AE14" s="17">
        <v>1.8465183725822999E-2</v>
      </c>
      <c r="AF14" s="17"/>
      <c r="AG14" s="17">
        <v>1.8044085741226901E-2</v>
      </c>
      <c r="AH14" s="17">
        <v>3.5754028138831301E-2</v>
      </c>
      <c r="AI14" s="17">
        <v>6.0022860942332001E-2</v>
      </c>
      <c r="AJ14" s="17">
        <v>0.14418293826732401</v>
      </c>
      <c r="AK14" s="17">
        <v>0</v>
      </c>
      <c r="AL14" s="17"/>
      <c r="AM14" s="17">
        <v>1.95479762284618E-2</v>
      </c>
      <c r="AN14" s="17">
        <v>2.66199569002043E-2</v>
      </c>
      <c r="AO14" s="17">
        <v>4.8285395785815102E-2</v>
      </c>
      <c r="AP14" s="17"/>
      <c r="AQ14" s="17">
        <v>3.7757181007970902E-2</v>
      </c>
      <c r="AR14" s="17" t="s">
        <v>74</v>
      </c>
      <c r="AS14" s="17"/>
      <c r="AT14" s="17">
        <v>3.9356600424812399E-2</v>
      </c>
      <c r="AU14" s="17">
        <v>3.4346270141820297E-2</v>
      </c>
    </row>
    <row r="15" spans="2:47" x14ac:dyDescent="0.35">
      <c r="B15" s="18" t="s">
        <v>70</v>
      </c>
      <c r="C15" s="19">
        <v>9.0754924325606695E-2</v>
      </c>
      <c r="D15" s="19">
        <v>5.58344511757662E-2</v>
      </c>
      <c r="E15" s="19">
        <v>0.123809477487955</v>
      </c>
      <c r="F15" s="19"/>
      <c r="G15" s="19">
        <v>0</v>
      </c>
      <c r="H15" s="19">
        <v>0.114459257456862</v>
      </c>
      <c r="I15" s="19">
        <v>8.44333664819263E-2</v>
      </c>
      <c r="J15" s="19">
        <v>9.1330755832406296E-2</v>
      </c>
      <c r="K15" s="19">
        <v>9.4172950266441693E-2</v>
      </c>
      <c r="L15" s="19">
        <v>5.6889834347052699E-2</v>
      </c>
      <c r="M15" s="19"/>
      <c r="N15" s="19">
        <v>0.10168746778867099</v>
      </c>
      <c r="O15" s="19">
        <v>8.1703374954890495E-2</v>
      </c>
      <c r="P15" s="19">
        <v>5.6065764532882298E-2</v>
      </c>
      <c r="Q15" s="19">
        <v>0.111201426044888</v>
      </c>
      <c r="R15" s="19"/>
      <c r="S15" s="19">
        <v>6.1402856080202697E-2</v>
      </c>
      <c r="T15" s="19">
        <v>3.3194396886665999E-2</v>
      </c>
      <c r="U15" s="19">
        <v>3.9434089284297799E-2</v>
      </c>
      <c r="V15" s="19">
        <v>0.12174825634023299</v>
      </c>
      <c r="W15" s="19">
        <v>0.101954423947569</v>
      </c>
      <c r="X15" s="19">
        <v>0.118037968737702</v>
      </c>
      <c r="Y15" s="19">
        <v>2.9386445634044502E-2</v>
      </c>
      <c r="Z15" s="19">
        <v>0.167920094888416</v>
      </c>
      <c r="AA15" s="19">
        <v>0.16493411980488801</v>
      </c>
      <c r="AB15" s="19"/>
      <c r="AC15" s="19">
        <v>7.9610776445891804E-2</v>
      </c>
      <c r="AD15" s="19">
        <v>0.10543171076117</v>
      </c>
      <c r="AE15" s="19">
        <v>9.1354414788510696E-2</v>
      </c>
      <c r="AF15" s="19"/>
      <c r="AG15" s="19">
        <v>6.0048963495859302E-2</v>
      </c>
      <c r="AH15" s="19">
        <v>0.12730491409535599</v>
      </c>
      <c r="AI15" s="19">
        <v>0.115261314172103</v>
      </c>
      <c r="AJ15" s="19">
        <v>0.25300175902869199</v>
      </c>
      <c r="AK15" s="19">
        <v>8.3979491991799604E-2</v>
      </c>
      <c r="AL15" s="19"/>
      <c r="AM15" s="19">
        <v>4.7510180684126997E-2</v>
      </c>
      <c r="AN15" s="19">
        <v>0.14062406541720601</v>
      </c>
      <c r="AO15" s="19">
        <v>0.167069008428475</v>
      </c>
      <c r="AP15" s="19"/>
      <c r="AQ15" s="19">
        <v>9.0754924325606695E-2</v>
      </c>
      <c r="AR15" s="19" t="s">
        <v>74</v>
      </c>
      <c r="AS15" s="19"/>
      <c r="AT15" s="19">
        <v>8.4474781218984704E-2</v>
      </c>
      <c r="AU15" s="19">
        <v>0.104147914393002</v>
      </c>
    </row>
    <row r="16" spans="2:47" x14ac:dyDescent="0.35">
      <c r="B16" s="16" t="s">
        <v>632</v>
      </c>
    </row>
    <row r="17" spans="2:2" x14ac:dyDescent="0.35">
      <c r="B17" t="s">
        <v>77</v>
      </c>
    </row>
    <row r="18" spans="2:2" x14ac:dyDescent="0.35">
      <c r="B18" t="s">
        <v>78</v>
      </c>
    </row>
    <row r="20" spans="2:2" x14ac:dyDescent="0.35">
      <c r="B20"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U20"/>
  <sheetViews>
    <sheetView showGridLines="0" workbookViewId="0">
      <pane xSplit="2" topLeftCell="C1" activePane="topRight" state="frozen"/>
      <selection activeCell="AF8" sqref="AF8"/>
      <selection pane="topRight" activeCell="G8" sqref="G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129</v>
      </c>
      <c r="C9" s="17">
        <v>0.40668225058340401</v>
      </c>
      <c r="D9" s="17">
        <v>0.44051811027044202</v>
      </c>
      <c r="E9" s="17">
        <v>0.37465435628713101</v>
      </c>
      <c r="F9" s="17"/>
      <c r="G9" s="17">
        <v>0.20437205100515099</v>
      </c>
      <c r="H9" s="17">
        <v>0.40212144085253998</v>
      </c>
      <c r="I9" s="17">
        <v>0.42134672758755098</v>
      </c>
      <c r="J9" s="17">
        <v>0.42719468375471698</v>
      </c>
      <c r="K9" s="17">
        <v>0.35017964981267002</v>
      </c>
      <c r="L9" s="17">
        <v>0.48499721929909001</v>
      </c>
      <c r="M9" s="17"/>
      <c r="N9" s="17">
        <v>0.45016377492663501</v>
      </c>
      <c r="O9" s="17">
        <v>0.38175492574748698</v>
      </c>
      <c r="P9" s="17">
        <v>0.43403958451354102</v>
      </c>
      <c r="Q9" s="17">
        <v>0.33233060406651699</v>
      </c>
      <c r="R9" s="17"/>
      <c r="S9" s="17">
        <v>0.54495909486196503</v>
      </c>
      <c r="T9" s="17">
        <v>0.47402503900633203</v>
      </c>
      <c r="U9" s="17">
        <v>0.370927531687406</v>
      </c>
      <c r="V9" s="17">
        <v>0.30071385649294302</v>
      </c>
      <c r="W9" s="17">
        <v>0.28530487361227602</v>
      </c>
      <c r="X9" s="17">
        <v>0.48606471708885102</v>
      </c>
      <c r="Y9" s="17">
        <v>0.36656092763598502</v>
      </c>
      <c r="Z9" s="17">
        <v>0.33342066449130497</v>
      </c>
      <c r="AA9" s="17">
        <v>0.25821930922766301</v>
      </c>
      <c r="AB9" s="17"/>
      <c r="AC9" s="17">
        <v>0.39326321004859399</v>
      </c>
      <c r="AD9" s="17">
        <v>0.44526936219484597</v>
      </c>
      <c r="AE9" s="17">
        <v>0.325355084023771</v>
      </c>
      <c r="AF9" s="17"/>
      <c r="AG9" s="17">
        <v>0.45176076595104903</v>
      </c>
      <c r="AH9" s="17">
        <v>0.40023492714248898</v>
      </c>
      <c r="AI9" s="17">
        <v>0.50318827079815198</v>
      </c>
      <c r="AJ9" s="17">
        <v>0.36130215875038901</v>
      </c>
      <c r="AK9" s="17">
        <v>0.32464708271756698</v>
      </c>
      <c r="AL9" s="17"/>
      <c r="AM9" s="17">
        <v>0.44079724652014801</v>
      </c>
      <c r="AN9" s="17">
        <v>0.43434957078766001</v>
      </c>
      <c r="AO9" s="17">
        <v>0.52024287334263197</v>
      </c>
      <c r="AP9" s="17"/>
      <c r="AQ9" s="17">
        <v>0.40668225058340401</v>
      </c>
      <c r="AR9" s="17" t="s">
        <v>74</v>
      </c>
      <c r="AS9" s="17"/>
      <c r="AT9" s="17">
        <v>0.38600971302828302</v>
      </c>
      <c r="AU9" s="17">
        <v>0.45076836222816402</v>
      </c>
    </row>
    <row r="10" spans="2:47" x14ac:dyDescent="0.35">
      <c r="B10" s="18" t="s">
        <v>130</v>
      </c>
      <c r="C10" s="17">
        <v>0.32026862437366399</v>
      </c>
      <c r="D10" s="17">
        <v>0.32973732799257</v>
      </c>
      <c r="E10" s="17">
        <v>0.31130586588506398</v>
      </c>
      <c r="F10" s="17"/>
      <c r="G10" s="17">
        <v>0.101183155667248</v>
      </c>
      <c r="H10" s="17">
        <v>0.30273556657839401</v>
      </c>
      <c r="I10" s="17">
        <v>0.28906660830676001</v>
      </c>
      <c r="J10" s="17">
        <v>0.35724392403961802</v>
      </c>
      <c r="K10" s="17">
        <v>0.37270862584376302</v>
      </c>
      <c r="L10" s="17">
        <v>0.28001130587366402</v>
      </c>
      <c r="M10" s="17"/>
      <c r="N10" s="17">
        <v>0.35151509456027802</v>
      </c>
      <c r="O10" s="17">
        <v>0.36693245861664398</v>
      </c>
      <c r="P10" s="17">
        <v>0.23363918267587899</v>
      </c>
      <c r="Q10" s="17">
        <v>0.28753583352918599</v>
      </c>
      <c r="R10" s="17"/>
      <c r="S10" s="17">
        <v>0.199766565138185</v>
      </c>
      <c r="T10" s="17">
        <v>0.28001882160765401</v>
      </c>
      <c r="U10" s="17">
        <v>0.334209102459534</v>
      </c>
      <c r="V10" s="17">
        <v>0.25914294399063498</v>
      </c>
      <c r="W10" s="17">
        <v>0.29782652012094102</v>
      </c>
      <c r="X10" s="17">
        <v>0.32879366059721699</v>
      </c>
      <c r="Y10" s="17">
        <v>0.35379206286169501</v>
      </c>
      <c r="Z10" s="17">
        <v>0.34590421009445499</v>
      </c>
      <c r="AA10" s="17">
        <v>0.47555416024868102</v>
      </c>
      <c r="AB10" s="17"/>
      <c r="AC10" s="17">
        <v>0.28084445358308002</v>
      </c>
      <c r="AD10" s="17">
        <v>0.33975097967486201</v>
      </c>
      <c r="AE10" s="17">
        <v>0.332694559733756</v>
      </c>
      <c r="AF10" s="17"/>
      <c r="AG10" s="17">
        <v>0.330646430356341</v>
      </c>
      <c r="AH10" s="17">
        <v>0.28260793816319502</v>
      </c>
      <c r="AI10" s="17">
        <v>0.29960634636420302</v>
      </c>
      <c r="AJ10" s="17">
        <v>0.24151314395359599</v>
      </c>
      <c r="AK10" s="17">
        <v>0.34174132912284799</v>
      </c>
      <c r="AL10" s="17"/>
      <c r="AM10" s="17">
        <v>0.38652382123547402</v>
      </c>
      <c r="AN10" s="17">
        <v>0.25707322465390903</v>
      </c>
      <c r="AO10" s="17">
        <v>0.121754944895369</v>
      </c>
      <c r="AP10" s="17"/>
      <c r="AQ10" s="17">
        <v>0.32026862437366399</v>
      </c>
      <c r="AR10" s="17" t="s">
        <v>74</v>
      </c>
      <c r="AS10" s="17"/>
      <c r="AT10" s="17">
        <v>0.33917464594888302</v>
      </c>
      <c r="AU10" s="17">
        <v>0.279949772578093</v>
      </c>
    </row>
    <row r="11" spans="2:47" x14ac:dyDescent="0.35">
      <c r="B11" s="18" t="s">
        <v>131</v>
      </c>
      <c r="C11" s="17">
        <v>6.2322818996131103E-2</v>
      </c>
      <c r="D11" s="17">
        <v>5.4191875297806398E-2</v>
      </c>
      <c r="E11" s="17">
        <v>7.0019298639550795E-2</v>
      </c>
      <c r="F11" s="17"/>
      <c r="G11" s="17">
        <v>0.432502123021552</v>
      </c>
      <c r="H11" s="17">
        <v>2.6878749862380501E-2</v>
      </c>
      <c r="I11" s="17">
        <v>6.8471889243127304E-2</v>
      </c>
      <c r="J11" s="17">
        <v>4.3917944475111798E-2</v>
      </c>
      <c r="K11" s="17">
        <v>7.0400404726586194E-2</v>
      </c>
      <c r="L11" s="17">
        <v>9.9260997132051901E-2</v>
      </c>
      <c r="M11" s="17"/>
      <c r="N11" s="17">
        <v>3.9819337601666997E-2</v>
      </c>
      <c r="O11" s="17">
        <v>2.9562727635978801E-2</v>
      </c>
      <c r="P11" s="17">
        <v>0.108997247319003</v>
      </c>
      <c r="Q11" s="17">
        <v>9.85914980385805E-2</v>
      </c>
      <c r="R11" s="17"/>
      <c r="S11" s="17">
        <v>0.11354436932039499</v>
      </c>
      <c r="T11" s="17">
        <v>0.106688077000078</v>
      </c>
      <c r="U11" s="17">
        <v>5.4531857109226402E-2</v>
      </c>
      <c r="V11" s="17">
        <v>0.132687753647941</v>
      </c>
      <c r="W11" s="17">
        <v>8.6298330334823994E-2</v>
      </c>
      <c r="X11" s="17">
        <v>0</v>
      </c>
      <c r="Y11" s="17">
        <v>4.5549083378138899E-2</v>
      </c>
      <c r="Z11" s="17">
        <v>6.5287618260162897E-2</v>
      </c>
      <c r="AA11" s="17">
        <v>3.77569735968976E-2</v>
      </c>
      <c r="AB11" s="17"/>
      <c r="AC11" s="17">
        <v>6.3551136864759605E-2</v>
      </c>
      <c r="AD11" s="17">
        <v>5.3470115201245803E-2</v>
      </c>
      <c r="AE11" s="17">
        <v>0.102793625438494</v>
      </c>
      <c r="AF11" s="17"/>
      <c r="AG11" s="17">
        <v>6.7196165431634605E-2</v>
      </c>
      <c r="AH11" s="17">
        <v>6.2836042751494001E-2</v>
      </c>
      <c r="AI11" s="17">
        <v>3.03444364012323E-2</v>
      </c>
      <c r="AJ11" s="17">
        <v>0</v>
      </c>
      <c r="AK11" s="17">
        <v>9.1967890782292394E-2</v>
      </c>
      <c r="AL11" s="17"/>
      <c r="AM11" s="17">
        <v>4.5438011166216097E-2</v>
      </c>
      <c r="AN11" s="17">
        <v>7.4129243023864505E-2</v>
      </c>
      <c r="AO11" s="17">
        <v>0.101025987141257</v>
      </c>
      <c r="AP11" s="17"/>
      <c r="AQ11" s="17">
        <v>6.2322818996131103E-2</v>
      </c>
      <c r="AR11" s="17" t="s">
        <v>74</v>
      </c>
      <c r="AS11" s="17"/>
      <c r="AT11" s="17">
        <v>5.5342021621567497E-2</v>
      </c>
      <c r="AU11" s="17">
        <v>7.7210019544387498E-2</v>
      </c>
    </row>
    <row r="12" spans="2:47" x14ac:dyDescent="0.35">
      <c r="B12" s="18" t="s">
        <v>132</v>
      </c>
      <c r="C12" s="17">
        <v>4.8217465223656997E-2</v>
      </c>
      <c r="D12" s="17">
        <v>4.5670803128349299E-2</v>
      </c>
      <c r="E12" s="17">
        <v>5.0628050477031998E-2</v>
      </c>
      <c r="F12" s="17"/>
      <c r="G12" s="17">
        <v>0</v>
      </c>
      <c r="H12" s="17">
        <v>3.2650301775273602E-2</v>
      </c>
      <c r="I12" s="17">
        <v>7.6685669351801697E-2</v>
      </c>
      <c r="J12" s="17">
        <v>4.6219892967301099E-2</v>
      </c>
      <c r="K12" s="17">
        <v>2.4962419135027999E-2</v>
      </c>
      <c r="L12" s="17">
        <v>0</v>
      </c>
      <c r="M12" s="17"/>
      <c r="N12" s="17">
        <v>3.8167834227940303E-2</v>
      </c>
      <c r="O12" s="17">
        <v>6.9515988225577405E-2</v>
      </c>
      <c r="P12" s="17">
        <v>1.02673171227471E-2</v>
      </c>
      <c r="Q12" s="17">
        <v>7.5633400669403397E-2</v>
      </c>
      <c r="R12" s="17"/>
      <c r="S12" s="17">
        <v>0</v>
      </c>
      <c r="T12" s="17">
        <v>3.8426206749457299E-2</v>
      </c>
      <c r="U12" s="17">
        <v>2.2182067985740302E-2</v>
      </c>
      <c r="V12" s="17">
        <v>0.16513147415323901</v>
      </c>
      <c r="W12" s="17">
        <v>7.7136725913995494E-2</v>
      </c>
      <c r="X12" s="17">
        <v>5.0371347057420697E-2</v>
      </c>
      <c r="Y12" s="17">
        <v>5.98881065475248E-2</v>
      </c>
      <c r="Z12" s="17">
        <v>8.2917001834635295E-2</v>
      </c>
      <c r="AA12" s="17">
        <v>1.87174285381E-2</v>
      </c>
      <c r="AB12" s="17"/>
      <c r="AC12" s="17">
        <v>6.1408780509077499E-2</v>
      </c>
      <c r="AD12" s="17">
        <v>2.52765058649334E-2</v>
      </c>
      <c r="AE12" s="17">
        <v>7.3086120443507097E-2</v>
      </c>
      <c r="AF12" s="17"/>
      <c r="AG12" s="17">
        <v>5.34784746054211E-2</v>
      </c>
      <c r="AH12" s="17">
        <v>3.2177404889323698E-2</v>
      </c>
      <c r="AI12" s="17">
        <v>0</v>
      </c>
      <c r="AJ12" s="17">
        <v>0</v>
      </c>
      <c r="AK12" s="17">
        <v>9.8234036500425406E-2</v>
      </c>
      <c r="AL12" s="17"/>
      <c r="AM12" s="17">
        <v>5.2962286298400399E-2</v>
      </c>
      <c r="AN12" s="17">
        <v>2.9216654374159899E-2</v>
      </c>
      <c r="AO12" s="17">
        <v>0</v>
      </c>
      <c r="AP12" s="17"/>
      <c r="AQ12" s="17">
        <v>4.8217465223656997E-2</v>
      </c>
      <c r="AR12" s="17" t="s">
        <v>74</v>
      </c>
      <c r="AS12" s="17"/>
      <c r="AT12" s="17">
        <v>6.4749660727003902E-2</v>
      </c>
      <c r="AU12" s="17">
        <v>1.29610186093909E-2</v>
      </c>
    </row>
    <row r="13" spans="2:47" x14ac:dyDescent="0.35">
      <c r="B13" s="18" t="s">
        <v>133</v>
      </c>
      <c r="C13" s="17">
        <v>4.7147847211338599E-2</v>
      </c>
      <c r="D13" s="17">
        <v>2.9707471050066901E-2</v>
      </c>
      <c r="E13" s="17">
        <v>6.3656324588505397E-2</v>
      </c>
      <c r="F13" s="17"/>
      <c r="G13" s="17">
        <v>0.26194267030604901</v>
      </c>
      <c r="H13" s="17">
        <v>6.8479401699781395E-2</v>
      </c>
      <c r="I13" s="17">
        <v>4.4762962526738601E-2</v>
      </c>
      <c r="J13" s="17">
        <v>4.1207543230018802E-2</v>
      </c>
      <c r="K13" s="17">
        <v>1.6952129211820599E-2</v>
      </c>
      <c r="L13" s="17">
        <v>0</v>
      </c>
      <c r="M13" s="17"/>
      <c r="N13" s="17">
        <v>4.5228045550304498E-2</v>
      </c>
      <c r="O13" s="17">
        <v>5.1358064700455203E-2</v>
      </c>
      <c r="P13" s="17">
        <v>5.8743359499311497E-2</v>
      </c>
      <c r="Q13" s="17">
        <v>3.5881110477754399E-2</v>
      </c>
      <c r="R13" s="17"/>
      <c r="S13" s="17">
        <v>7.8139041512207505E-2</v>
      </c>
      <c r="T13" s="17">
        <v>3.3162753176952102E-2</v>
      </c>
      <c r="U13" s="17">
        <v>0.152034281760171</v>
      </c>
      <c r="V13" s="17">
        <v>1.9588969900313599E-2</v>
      </c>
      <c r="W13" s="17">
        <v>0</v>
      </c>
      <c r="X13" s="17">
        <v>2.4172324680263001E-2</v>
      </c>
      <c r="Y13" s="17">
        <v>6.9403516086138303E-2</v>
      </c>
      <c r="Z13" s="17">
        <v>3.7194219561107598E-2</v>
      </c>
      <c r="AA13" s="17">
        <v>1.7106067643425302E-2</v>
      </c>
      <c r="AB13" s="17"/>
      <c r="AC13" s="17">
        <v>4.9904796653876003E-2</v>
      </c>
      <c r="AD13" s="17">
        <v>4.4755848049849098E-2</v>
      </c>
      <c r="AE13" s="17">
        <v>5.6251011846138101E-2</v>
      </c>
      <c r="AF13" s="17"/>
      <c r="AG13" s="17">
        <v>1.8128790498486001E-2</v>
      </c>
      <c r="AH13" s="17">
        <v>8.5228149308711795E-2</v>
      </c>
      <c r="AI13" s="17">
        <v>2.71019064333291E-2</v>
      </c>
      <c r="AJ13" s="17">
        <v>0</v>
      </c>
      <c r="AK13" s="17">
        <v>5.9430168885067199E-2</v>
      </c>
      <c r="AL13" s="17"/>
      <c r="AM13" s="17">
        <v>2.1259441982620201E-2</v>
      </c>
      <c r="AN13" s="17">
        <v>6.8394256414780405E-2</v>
      </c>
      <c r="AO13" s="17">
        <v>4.16217904064521E-2</v>
      </c>
      <c r="AP13" s="17"/>
      <c r="AQ13" s="17">
        <v>4.7147847211338599E-2</v>
      </c>
      <c r="AR13" s="17" t="s">
        <v>74</v>
      </c>
      <c r="AS13" s="17"/>
      <c r="AT13" s="17">
        <v>4.2116235329898499E-2</v>
      </c>
      <c r="AU13" s="17">
        <v>5.7878228160788803E-2</v>
      </c>
    </row>
    <row r="14" spans="2:47" ht="29" x14ac:dyDescent="0.35">
      <c r="B14" s="18" t="s">
        <v>134</v>
      </c>
      <c r="C14" s="17">
        <v>4.6226410818667303E-2</v>
      </c>
      <c r="D14" s="17">
        <v>6.18400248973376E-2</v>
      </c>
      <c r="E14" s="17">
        <v>3.14470853952903E-2</v>
      </c>
      <c r="F14" s="17"/>
      <c r="G14" s="17">
        <v>0</v>
      </c>
      <c r="H14" s="17">
        <v>7.1661933310307596E-2</v>
      </c>
      <c r="I14" s="17">
        <v>3.37661551834397E-2</v>
      </c>
      <c r="J14" s="17">
        <v>2.92360573614787E-2</v>
      </c>
      <c r="K14" s="17">
        <v>9.4249205911261597E-2</v>
      </c>
      <c r="L14" s="17">
        <v>0</v>
      </c>
      <c r="M14" s="17"/>
      <c r="N14" s="17">
        <v>4.0470099219211797E-2</v>
      </c>
      <c r="O14" s="17">
        <v>1.01326140860118E-2</v>
      </c>
      <c r="P14" s="17">
        <v>8.3210463691849798E-2</v>
      </c>
      <c r="Q14" s="17">
        <v>6.4464894879010498E-2</v>
      </c>
      <c r="R14" s="17"/>
      <c r="S14" s="17">
        <v>1.8413314465649099E-2</v>
      </c>
      <c r="T14" s="17">
        <v>3.4484705572860298E-2</v>
      </c>
      <c r="U14" s="17">
        <v>0</v>
      </c>
      <c r="V14" s="17">
        <v>0</v>
      </c>
      <c r="W14" s="17">
        <v>0.135253792147595</v>
      </c>
      <c r="X14" s="17">
        <v>6.4729329222237106E-2</v>
      </c>
      <c r="Y14" s="17">
        <v>7.5419857856472997E-2</v>
      </c>
      <c r="Z14" s="17">
        <v>0</v>
      </c>
      <c r="AA14" s="17">
        <v>7.01598928683696E-2</v>
      </c>
      <c r="AB14" s="17"/>
      <c r="AC14" s="17">
        <v>6.70268688381713E-2</v>
      </c>
      <c r="AD14" s="17">
        <v>3.7912064808959603E-2</v>
      </c>
      <c r="AE14" s="17">
        <v>1.8465183725822999E-2</v>
      </c>
      <c r="AF14" s="17"/>
      <c r="AG14" s="17">
        <v>3.9339562305112201E-2</v>
      </c>
      <c r="AH14" s="17">
        <v>3.4737447532590199E-2</v>
      </c>
      <c r="AI14" s="17">
        <v>8.8969382427035296E-2</v>
      </c>
      <c r="AJ14" s="17">
        <v>0.14418293826732401</v>
      </c>
      <c r="AK14" s="17">
        <v>0</v>
      </c>
      <c r="AL14" s="17"/>
      <c r="AM14" s="17">
        <v>4.1802488021826102E-2</v>
      </c>
      <c r="AN14" s="17">
        <v>3.1285289611040899E-2</v>
      </c>
      <c r="AO14" s="17">
        <v>4.8285395785815102E-2</v>
      </c>
      <c r="AP14" s="17"/>
      <c r="AQ14" s="17">
        <v>4.6226410818667303E-2</v>
      </c>
      <c r="AR14" s="17" t="s">
        <v>74</v>
      </c>
      <c r="AS14" s="17"/>
      <c r="AT14" s="17">
        <v>4.9917179981810403E-2</v>
      </c>
      <c r="AU14" s="17">
        <v>3.83555018435352E-2</v>
      </c>
    </row>
    <row r="15" spans="2:47" x14ac:dyDescent="0.35">
      <c r="B15" s="18" t="s">
        <v>70</v>
      </c>
      <c r="C15" s="19">
        <v>6.9134582793137694E-2</v>
      </c>
      <c r="D15" s="19">
        <v>3.8334387363427098E-2</v>
      </c>
      <c r="E15" s="19">
        <v>9.8289018727426403E-2</v>
      </c>
      <c r="F15" s="19"/>
      <c r="G15" s="19">
        <v>0</v>
      </c>
      <c r="H15" s="19">
        <v>9.5472605921322506E-2</v>
      </c>
      <c r="I15" s="19">
        <v>6.5899987800582496E-2</v>
      </c>
      <c r="J15" s="19">
        <v>5.4979954171754698E-2</v>
      </c>
      <c r="K15" s="19">
        <v>7.0547565358870995E-2</v>
      </c>
      <c r="L15" s="19">
        <v>0.135730477695194</v>
      </c>
      <c r="M15" s="19"/>
      <c r="N15" s="19">
        <v>3.4635813913963198E-2</v>
      </c>
      <c r="O15" s="19">
        <v>9.0743220987845999E-2</v>
      </c>
      <c r="P15" s="19">
        <v>7.11028451776686E-2</v>
      </c>
      <c r="Q15" s="19">
        <v>0.105562658339548</v>
      </c>
      <c r="R15" s="19"/>
      <c r="S15" s="19">
        <v>4.51776147015992E-2</v>
      </c>
      <c r="T15" s="19">
        <v>3.3194396886665999E-2</v>
      </c>
      <c r="U15" s="19">
        <v>6.6115158997922599E-2</v>
      </c>
      <c r="V15" s="19">
        <v>0.122735001814928</v>
      </c>
      <c r="W15" s="19">
        <v>0.118179757870368</v>
      </c>
      <c r="X15" s="19">
        <v>4.5868621354011298E-2</v>
      </c>
      <c r="Y15" s="19">
        <v>2.9386445634044502E-2</v>
      </c>
      <c r="Z15" s="19">
        <v>0.135276285758334</v>
      </c>
      <c r="AA15" s="19">
        <v>0.122486167876864</v>
      </c>
      <c r="AB15" s="19"/>
      <c r="AC15" s="19">
        <v>8.4000753502442099E-2</v>
      </c>
      <c r="AD15" s="19">
        <v>5.3565124205303703E-2</v>
      </c>
      <c r="AE15" s="19">
        <v>9.1354414788510696E-2</v>
      </c>
      <c r="AF15" s="19"/>
      <c r="AG15" s="19">
        <v>3.9449810851956403E-2</v>
      </c>
      <c r="AH15" s="19">
        <v>0.102178090212196</v>
      </c>
      <c r="AI15" s="19">
        <v>5.0789657576047899E-2</v>
      </c>
      <c r="AJ15" s="19">
        <v>0.25300175902869199</v>
      </c>
      <c r="AK15" s="19">
        <v>8.3979491991799604E-2</v>
      </c>
      <c r="AL15" s="19"/>
      <c r="AM15" s="19">
        <v>1.1216704775314799E-2</v>
      </c>
      <c r="AN15" s="19">
        <v>0.105551761134585</v>
      </c>
      <c r="AO15" s="19">
        <v>0.167069008428475</v>
      </c>
      <c r="AP15" s="19"/>
      <c r="AQ15" s="19">
        <v>6.9134582793137694E-2</v>
      </c>
      <c r="AR15" s="19" t="s">
        <v>74</v>
      </c>
      <c r="AS15" s="19"/>
      <c r="AT15" s="19">
        <v>6.2690543362554293E-2</v>
      </c>
      <c r="AU15" s="19">
        <v>8.2877097035640598E-2</v>
      </c>
    </row>
    <row r="16" spans="2:47" x14ac:dyDescent="0.35">
      <c r="B16" s="16" t="s">
        <v>632</v>
      </c>
    </row>
    <row r="17" spans="2:2" x14ac:dyDescent="0.35">
      <c r="B17" t="s">
        <v>77</v>
      </c>
    </row>
    <row r="18" spans="2:2" x14ac:dyDescent="0.35">
      <c r="B18" t="s">
        <v>78</v>
      </c>
    </row>
    <row r="20" spans="2:2" x14ac:dyDescent="0.35">
      <c r="B20"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136</v>
      </c>
      <c r="C9" s="17">
        <v>5.5333560083609602E-2</v>
      </c>
      <c r="D9" s="17">
        <v>7.3707740095318594E-2</v>
      </c>
      <c r="E9" s="17">
        <v>3.8381110509418503E-2</v>
      </c>
      <c r="F9" s="17"/>
      <c r="G9" s="17">
        <v>5.9570280716399499E-2</v>
      </c>
      <c r="H9" s="17">
        <v>8.9797572646027501E-2</v>
      </c>
      <c r="I9" s="17">
        <v>0.115989429126465</v>
      </c>
      <c r="J9" s="17">
        <v>4.6740181234647203E-2</v>
      </c>
      <c r="K9" s="17">
        <v>2.7515446094319398E-2</v>
      </c>
      <c r="L9" s="17">
        <v>1.10004400228108E-2</v>
      </c>
      <c r="M9" s="17"/>
      <c r="N9" s="17">
        <v>9.0333866348914202E-2</v>
      </c>
      <c r="O9" s="17">
        <v>3.9471570069335903E-2</v>
      </c>
      <c r="P9" s="17">
        <v>5.9679562010710403E-2</v>
      </c>
      <c r="Q9" s="17">
        <v>3.0970189647853499E-2</v>
      </c>
      <c r="R9" s="17"/>
      <c r="S9" s="17">
        <v>8.5191863393426104E-2</v>
      </c>
      <c r="T9" s="17">
        <v>6.4320805896369501E-3</v>
      </c>
      <c r="U9" s="17">
        <v>4.2677693410240698E-2</v>
      </c>
      <c r="V9" s="17">
        <v>3.6111308568985E-2</v>
      </c>
      <c r="W9" s="17">
        <v>5.2877658859861398E-2</v>
      </c>
      <c r="X9" s="17">
        <v>0.126090022487341</v>
      </c>
      <c r="Y9" s="17">
        <v>6.19708026898197E-2</v>
      </c>
      <c r="Z9" s="17">
        <v>7.3378578403980793E-2</v>
      </c>
      <c r="AA9" s="17">
        <v>3.9448163885226803E-2</v>
      </c>
      <c r="AB9" s="17"/>
      <c r="AC9" s="17">
        <v>5.2275216520296597E-2</v>
      </c>
      <c r="AD9" s="17">
        <v>6.3803468370246696E-2</v>
      </c>
      <c r="AE9" s="17">
        <v>5.26659232816971E-2</v>
      </c>
      <c r="AF9" s="17"/>
      <c r="AG9" s="17">
        <v>4.8124624378321101E-2</v>
      </c>
      <c r="AH9" s="17">
        <v>8.6145730566477993E-2</v>
      </c>
      <c r="AI9" s="17">
        <v>0</v>
      </c>
      <c r="AJ9" s="17">
        <v>0</v>
      </c>
      <c r="AK9" s="17">
        <v>4.4710223354399697E-2</v>
      </c>
      <c r="AL9" s="17"/>
      <c r="AM9" s="17">
        <v>7.0624697104773704E-2</v>
      </c>
      <c r="AN9" s="17">
        <v>8.2990675393776303E-2</v>
      </c>
      <c r="AO9" s="17">
        <v>0</v>
      </c>
      <c r="AP9" s="17"/>
      <c r="AQ9" s="17">
        <v>6.3911451645801698E-2</v>
      </c>
      <c r="AR9" s="17">
        <v>3.7650213136475597E-2</v>
      </c>
      <c r="AS9" s="17"/>
      <c r="AT9" s="17">
        <v>7.3815897311074102E-2</v>
      </c>
      <c r="AU9" s="17">
        <v>4.9473626619704003E-2</v>
      </c>
    </row>
    <row r="10" spans="2:47" x14ac:dyDescent="0.35">
      <c r="B10" s="18" t="s">
        <v>137</v>
      </c>
      <c r="C10" s="17">
        <v>0.37516887683229899</v>
      </c>
      <c r="D10" s="17">
        <v>0.407280326846027</v>
      </c>
      <c r="E10" s="17">
        <v>0.34277478709359299</v>
      </c>
      <c r="F10" s="17"/>
      <c r="G10" s="17">
        <v>0.34176304868322699</v>
      </c>
      <c r="H10" s="17">
        <v>0.39730000846542202</v>
      </c>
      <c r="I10" s="17">
        <v>0.42560547954913303</v>
      </c>
      <c r="J10" s="17">
        <v>0.36943158597070802</v>
      </c>
      <c r="K10" s="17">
        <v>0.32319901147472802</v>
      </c>
      <c r="L10" s="17">
        <v>0.378301942456992</v>
      </c>
      <c r="M10" s="17"/>
      <c r="N10" s="17">
        <v>0.40017009542437199</v>
      </c>
      <c r="O10" s="17">
        <v>0.375314322998482</v>
      </c>
      <c r="P10" s="17">
        <v>0.37958932446621102</v>
      </c>
      <c r="Q10" s="17">
        <v>0.34872163879887502</v>
      </c>
      <c r="R10" s="17"/>
      <c r="S10" s="17">
        <v>0.36665806969596398</v>
      </c>
      <c r="T10" s="17">
        <v>0.356589270386937</v>
      </c>
      <c r="U10" s="17">
        <v>0.45233814826713398</v>
      </c>
      <c r="V10" s="17">
        <v>0.36308301443632501</v>
      </c>
      <c r="W10" s="17">
        <v>0.29578785567641902</v>
      </c>
      <c r="X10" s="17">
        <v>0.39041013879999997</v>
      </c>
      <c r="Y10" s="17">
        <v>0.27401220995754599</v>
      </c>
      <c r="Z10" s="17">
        <v>0.40549577069967802</v>
      </c>
      <c r="AA10" s="17">
        <v>0.46371954199799098</v>
      </c>
      <c r="AB10" s="17"/>
      <c r="AC10" s="17">
        <v>0.35671407611668099</v>
      </c>
      <c r="AD10" s="17">
        <v>0.40544006903276802</v>
      </c>
      <c r="AE10" s="17">
        <v>0.34424663630924701</v>
      </c>
      <c r="AF10" s="17"/>
      <c r="AG10" s="17">
        <v>0.39659763652833702</v>
      </c>
      <c r="AH10" s="17">
        <v>0.39502273412483202</v>
      </c>
      <c r="AI10" s="17">
        <v>0.39468029365326801</v>
      </c>
      <c r="AJ10" s="17">
        <v>0.317517342214369</v>
      </c>
      <c r="AK10" s="17">
        <v>0.29316733414936502</v>
      </c>
      <c r="AL10" s="17"/>
      <c r="AM10" s="17">
        <v>0.426259230922371</v>
      </c>
      <c r="AN10" s="17">
        <v>0.37850878919319603</v>
      </c>
      <c r="AO10" s="17">
        <v>0.50114826833797199</v>
      </c>
      <c r="AP10" s="17"/>
      <c r="AQ10" s="17">
        <v>0.40432096413933499</v>
      </c>
      <c r="AR10" s="17">
        <v>0.316021639802261</v>
      </c>
      <c r="AS10" s="17"/>
      <c r="AT10" s="17">
        <v>0.42458951816055901</v>
      </c>
      <c r="AU10" s="17">
        <v>0.35949977252135801</v>
      </c>
    </row>
    <row r="11" spans="2:47" x14ac:dyDescent="0.35">
      <c r="B11" s="18" t="s">
        <v>138</v>
      </c>
      <c r="C11" s="17">
        <v>0.36713896759442199</v>
      </c>
      <c r="D11" s="17">
        <v>0.32595357421098498</v>
      </c>
      <c r="E11" s="17">
        <v>0.40702136332092798</v>
      </c>
      <c r="F11" s="17"/>
      <c r="G11" s="17">
        <v>0.40416403901602299</v>
      </c>
      <c r="H11" s="17">
        <v>0.33723540621109199</v>
      </c>
      <c r="I11" s="17">
        <v>0.31826810323476501</v>
      </c>
      <c r="J11" s="17">
        <v>0.37345138392802302</v>
      </c>
      <c r="K11" s="17">
        <v>0.39574361911811501</v>
      </c>
      <c r="L11" s="17">
        <v>0.38247961235534</v>
      </c>
      <c r="M11" s="17"/>
      <c r="N11" s="17">
        <v>0.328498292379787</v>
      </c>
      <c r="O11" s="17">
        <v>0.41002272700277698</v>
      </c>
      <c r="P11" s="17">
        <v>0.35998401012244702</v>
      </c>
      <c r="Q11" s="17">
        <v>0.37127073295686402</v>
      </c>
      <c r="R11" s="17"/>
      <c r="S11" s="17">
        <v>0.34721425432462399</v>
      </c>
      <c r="T11" s="17">
        <v>0.40524676037485402</v>
      </c>
      <c r="U11" s="17">
        <v>0.37749638110706102</v>
      </c>
      <c r="V11" s="17">
        <v>0.37986735887587197</v>
      </c>
      <c r="W11" s="17">
        <v>0.42944536409255002</v>
      </c>
      <c r="X11" s="17">
        <v>0.349100420197752</v>
      </c>
      <c r="Y11" s="17">
        <v>0.39303801982485898</v>
      </c>
      <c r="Z11" s="17">
        <v>0.31520348799813902</v>
      </c>
      <c r="AA11" s="17">
        <v>0.29761282325986399</v>
      </c>
      <c r="AB11" s="17"/>
      <c r="AC11" s="17">
        <v>0.38145302225824101</v>
      </c>
      <c r="AD11" s="17">
        <v>0.348893990797642</v>
      </c>
      <c r="AE11" s="17">
        <v>0.37656739365312702</v>
      </c>
      <c r="AF11" s="17"/>
      <c r="AG11" s="17">
        <v>0.365003630735863</v>
      </c>
      <c r="AH11" s="17">
        <v>0.365404675442765</v>
      </c>
      <c r="AI11" s="17">
        <v>0.38881932851008899</v>
      </c>
      <c r="AJ11" s="17">
        <v>0.18740118110710099</v>
      </c>
      <c r="AK11" s="17">
        <v>0.36925047131743599</v>
      </c>
      <c r="AL11" s="17"/>
      <c r="AM11" s="17">
        <v>0.35041941299574503</v>
      </c>
      <c r="AN11" s="17">
        <v>0.36880427055962101</v>
      </c>
      <c r="AO11" s="17">
        <v>0.33085899285631998</v>
      </c>
      <c r="AP11" s="17"/>
      <c r="AQ11" s="17">
        <v>0.36254963265280699</v>
      </c>
      <c r="AR11" s="17">
        <v>0.37594698131047299</v>
      </c>
      <c r="AS11" s="17"/>
      <c r="AT11" s="17">
        <v>0.33236361595590302</v>
      </c>
      <c r="AU11" s="17">
        <v>0.378164696877342</v>
      </c>
    </row>
    <row r="12" spans="2:47" x14ac:dyDescent="0.35">
      <c r="B12" s="18" t="s">
        <v>139</v>
      </c>
      <c r="C12" s="17">
        <v>0.11355369130066199</v>
      </c>
      <c r="D12" s="17">
        <v>0.113709707694755</v>
      </c>
      <c r="E12" s="17">
        <v>0.113843459319541</v>
      </c>
      <c r="F12" s="17"/>
      <c r="G12" s="17">
        <v>0.145200108231272</v>
      </c>
      <c r="H12" s="17">
        <v>9.1132485174123895E-2</v>
      </c>
      <c r="I12" s="17">
        <v>8.9385568504602303E-2</v>
      </c>
      <c r="J12" s="17">
        <v>9.4514534021174906E-2</v>
      </c>
      <c r="K12" s="17">
        <v>0.13683708743956399</v>
      </c>
      <c r="L12" s="17">
        <v>0.13038002763648501</v>
      </c>
      <c r="M12" s="17"/>
      <c r="N12" s="17">
        <v>9.3845626532326198E-2</v>
      </c>
      <c r="O12" s="17">
        <v>9.6696190303486099E-2</v>
      </c>
      <c r="P12" s="17">
        <v>0.114608160170882</v>
      </c>
      <c r="Q12" s="17">
        <v>0.14869090100808</v>
      </c>
      <c r="R12" s="17"/>
      <c r="S12" s="17">
        <v>0.11638166408313</v>
      </c>
      <c r="T12" s="17">
        <v>0.13283471553437301</v>
      </c>
      <c r="U12" s="17">
        <v>7.3077631892069603E-2</v>
      </c>
      <c r="V12" s="17">
        <v>0.11728426879202999</v>
      </c>
      <c r="W12" s="17">
        <v>0.16189758613593</v>
      </c>
      <c r="X12" s="17">
        <v>5.01753284146675E-2</v>
      </c>
      <c r="Y12" s="17">
        <v>0.15927104185801699</v>
      </c>
      <c r="Z12" s="17">
        <v>0.12548886139986801</v>
      </c>
      <c r="AA12" s="17">
        <v>9.4799720745548793E-2</v>
      </c>
      <c r="AB12" s="17"/>
      <c r="AC12" s="17">
        <v>0.12657735955485699</v>
      </c>
      <c r="AD12" s="17">
        <v>8.9424816134308402E-2</v>
      </c>
      <c r="AE12" s="17">
        <v>0.13297928086548999</v>
      </c>
      <c r="AF12" s="17"/>
      <c r="AG12" s="17">
        <v>0.121664000010252</v>
      </c>
      <c r="AH12" s="17">
        <v>7.6798051828134706E-2</v>
      </c>
      <c r="AI12" s="17">
        <v>0.10504697216940399</v>
      </c>
      <c r="AJ12" s="17">
        <v>0.37731704451803899</v>
      </c>
      <c r="AK12" s="17">
        <v>0.16484154080569599</v>
      </c>
      <c r="AL12" s="17"/>
      <c r="AM12" s="17">
        <v>0.12317136828558201</v>
      </c>
      <c r="AN12" s="17">
        <v>8.78103491961124E-2</v>
      </c>
      <c r="AO12" s="17">
        <v>9.5089588624483898E-2</v>
      </c>
      <c r="AP12" s="17"/>
      <c r="AQ12" s="17">
        <v>9.2263927051512803E-2</v>
      </c>
      <c r="AR12" s="17">
        <v>0.15630676618765099</v>
      </c>
      <c r="AS12" s="17"/>
      <c r="AT12" s="17">
        <v>9.2097739426585501E-2</v>
      </c>
      <c r="AU12" s="17">
        <v>0.12035642673609299</v>
      </c>
    </row>
    <row r="13" spans="2:47" x14ac:dyDescent="0.35">
      <c r="B13" s="18" t="s">
        <v>70</v>
      </c>
      <c r="C13" s="19">
        <v>8.8804904189006301E-2</v>
      </c>
      <c r="D13" s="19">
        <v>7.9348651152914895E-2</v>
      </c>
      <c r="E13" s="19">
        <v>9.7979279756519003E-2</v>
      </c>
      <c r="F13" s="19"/>
      <c r="G13" s="19">
        <v>4.9302523353078602E-2</v>
      </c>
      <c r="H13" s="19">
        <v>8.4534527503335094E-2</v>
      </c>
      <c r="I13" s="19">
        <v>5.0751419585035602E-2</v>
      </c>
      <c r="J13" s="19">
        <v>0.115862314845446</v>
      </c>
      <c r="K13" s="19">
        <v>0.116704835873273</v>
      </c>
      <c r="L13" s="19">
        <v>9.7837977528372894E-2</v>
      </c>
      <c r="M13" s="19"/>
      <c r="N13" s="19">
        <v>8.7152119314600596E-2</v>
      </c>
      <c r="O13" s="19">
        <v>7.8495189625918907E-2</v>
      </c>
      <c r="P13" s="19">
        <v>8.6138943229749299E-2</v>
      </c>
      <c r="Q13" s="19">
        <v>0.100346537588327</v>
      </c>
      <c r="R13" s="19"/>
      <c r="S13" s="19">
        <v>8.4554148502856905E-2</v>
      </c>
      <c r="T13" s="19">
        <v>9.8897173114198503E-2</v>
      </c>
      <c r="U13" s="19">
        <v>5.4410145323494301E-2</v>
      </c>
      <c r="V13" s="19">
        <v>0.103654049326788</v>
      </c>
      <c r="W13" s="19">
        <v>5.9991535235240402E-2</v>
      </c>
      <c r="X13" s="19">
        <v>8.42240901002385E-2</v>
      </c>
      <c r="Y13" s="19">
        <v>0.111707925669758</v>
      </c>
      <c r="Z13" s="19">
        <v>8.0433301498333998E-2</v>
      </c>
      <c r="AA13" s="19">
        <v>0.104419750111369</v>
      </c>
      <c r="AB13" s="19"/>
      <c r="AC13" s="19">
        <v>8.2980325549923795E-2</v>
      </c>
      <c r="AD13" s="19">
        <v>9.2437655665035007E-2</v>
      </c>
      <c r="AE13" s="19">
        <v>9.3540765890438901E-2</v>
      </c>
      <c r="AF13" s="19"/>
      <c r="AG13" s="19">
        <v>6.8610108347226098E-2</v>
      </c>
      <c r="AH13" s="19">
        <v>7.662880803779E-2</v>
      </c>
      <c r="AI13" s="19">
        <v>0.11145340566723901</v>
      </c>
      <c r="AJ13" s="19">
        <v>0.11776443216049</v>
      </c>
      <c r="AK13" s="19">
        <v>0.12803043037310299</v>
      </c>
      <c r="AL13" s="19"/>
      <c r="AM13" s="19">
        <v>2.9525290691527799E-2</v>
      </c>
      <c r="AN13" s="19">
        <v>8.1885915657294195E-2</v>
      </c>
      <c r="AO13" s="19">
        <v>7.2903150181224702E-2</v>
      </c>
      <c r="AP13" s="19"/>
      <c r="AQ13" s="19">
        <v>7.6954024510543603E-2</v>
      </c>
      <c r="AR13" s="19">
        <v>0.11407439956314</v>
      </c>
      <c r="AS13" s="19"/>
      <c r="AT13" s="19">
        <v>7.7133229145879001E-2</v>
      </c>
      <c r="AU13" s="19">
        <v>9.2505477245503606E-2</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U34"/>
  <sheetViews>
    <sheetView showGridLines="0" topLeftCell="A17"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141</v>
      </c>
      <c r="C9" s="17">
        <v>0.4687934846356</v>
      </c>
      <c r="D9" s="17">
        <v>0.446315440595833</v>
      </c>
      <c r="E9" s="17">
        <v>0.48926842452067398</v>
      </c>
      <c r="F9" s="17"/>
      <c r="G9" s="17">
        <v>0.35266097144220598</v>
      </c>
      <c r="H9" s="17">
        <v>0.411122686985184</v>
      </c>
      <c r="I9" s="17">
        <v>0.418346047816331</v>
      </c>
      <c r="J9" s="17">
        <v>0.55547160084814395</v>
      </c>
      <c r="K9" s="17">
        <v>0.48836375037239699</v>
      </c>
      <c r="L9" s="17">
        <v>0.52254682484541004</v>
      </c>
      <c r="M9" s="17"/>
      <c r="N9" s="17">
        <v>0.46689970317520701</v>
      </c>
      <c r="O9" s="17">
        <v>0.49220201864834601</v>
      </c>
      <c r="P9" s="17">
        <v>0.48293125472545001</v>
      </c>
      <c r="Q9" s="17">
        <v>0.43582436059866903</v>
      </c>
      <c r="R9" s="17"/>
      <c r="S9" s="17">
        <v>0.44114498978964101</v>
      </c>
      <c r="T9" s="17">
        <v>0.48428189623004497</v>
      </c>
      <c r="U9" s="17">
        <v>0.48933715574766301</v>
      </c>
      <c r="V9" s="17">
        <v>0.45856724883845201</v>
      </c>
      <c r="W9" s="17">
        <v>0.48087595946641298</v>
      </c>
      <c r="X9" s="17">
        <v>0.39068130268349699</v>
      </c>
      <c r="Y9" s="17">
        <v>0.44575681301564901</v>
      </c>
      <c r="Z9" s="17">
        <v>0.51973784682996105</v>
      </c>
      <c r="AA9" s="17">
        <v>0.52871909956858798</v>
      </c>
      <c r="AB9" s="17"/>
      <c r="AC9" s="17">
        <v>0.471201641268996</v>
      </c>
      <c r="AD9" s="17">
        <v>0.51189188013759701</v>
      </c>
      <c r="AE9" s="17">
        <v>0.41444375252097498</v>
      </c>
      <c r="AF9" s="17"/>
      <c r="AG9" s="17">
        <v>0.474096846267342</v>
      </c>
      <c r="AH9" s="17">
        <v>0.50865257924292995</v>
      </c>
      <c r="AI9" s="17">
        <v>0.41040740454596603</v>
      </c>
      <c r="AJ9" s="17">
        <v>0.41010368113758</v>
      </c>
      <c r="AK9" s="17">
        <v>0.43932249687038699</v>
      </c>
      <c r="AL9" s="17"/>
      <c r="AM9" s="17">
        <v>0.450497281653015</v>
      </c>
      <c r="AN9" s="17">
        <v>0.492378687948969</v>
      </c>
      <c r="AO9" s="17">
        <v>0.45532748330336498</v>
      </c>
      <c r="AP9" s="17"/>
      <c r="AQ9" s="17">
        <v>0.483035614068059</v>
      </c>
      <c r="AR9" s="17">
        <v>0.43893725354313701</v>
      </c>
      <c r="AS9" s="17"/>
      <c r="AT9" s="17">
        <v>0.43303971304197503</v>
      </c>
      <c r="AU9" s="17">
        <v>0.48012942770620798</v>
      </c>
    </row>
    <row r="10" spans="2:47" x14ac:dyDescent="0.35">
      <c r="B10" s="18" t="s">
        <v>142</v>
      </c>
      <c r="C10" s="17">
        <v>0.40379604606341202</v>
      </c>
      <c r="D10" s="17">
        <v>0.44129911868252403</v>
      </c>
      <c r="E10" s="17">
        <v>0.37031035676746599</v>
      </c>
      <c r="F10" s="17"/>
      <c r="G10" s="17">
        <v>0.31431750677812498</v>
      </c>
      <c r="H10" s="17">
        <v>0.34074850904302501</v>
      </c>
      <c r="I10" s="17">
        <v>0.298727115333289</v>
      </c>
      <c r="J10" s="17">
        <v>0.37318656772721198</v>
      </c>
      <c r="K10" s="17">
        <v>0.44406577125459301</v>
      </c>
      <c r="L10" s="17">
        <v>0.55796115175164196</v>
      </c>
      <c r="M10" s="17"/>
      <c r="N10" s="17">
        <v>0.42804607832539798</v>
      </c>
      <c r="O10" s="17">
        <v>0.37584745687243898</v>
      </c>
      <c r="P10" s="17">
        <v>0.38245540927180099</v>
      </c>
      <c r="Q10" s="17">
        <v>0.42624347457605299</v>
      </c>
      <c r="R10" s="17"/>
      <c r="S10" s="17">
        <v>0.33760746743557701</v>
      </c>
      <c r="T10" s="17">
        <v>0.44135923358971102</v>
      </c>
      <c r="U10" s="17">
        <v>0.41058821088387298</v>
      </c>
      <c r="V10" s="17">
        <v>0.39591016126261203</v>
      </c>
      <c r="W10" s="17">
        <v>0.496063665797083</v>
      </c>
      <c r="X10" s="17">
        <v>0.40759426581777197</v>
      </c>
      <c r="Y10" s="17">
        <v>0.45010507752114198</v>
      </c>
      <c r="Z10" s="17">
        <v>0.37592919346116699</v>
      </c>
      <c r="AA10" s="17">
        <v>0.34903113821292597</v>
      </c>
      <c r="AB10" s="17"/>
      <c r="AC10" s="17">
        <v>0.43474767603252101</v>
      </c>
      <c r="AD10" s="17">
        <v>0.40007232769163797</v>
      </c>
      <c r="AE10" s="17">
        <v>0.34808386905577499</v>
      </c>
      <c r="AF10" s="17"/>
      <c r="AG10" s="17">
        <v>0.477423388107382</v>
      </c>
      <c r="AH10" s="17">
        <v>0.32617262662490099</v>
      </c>
      <c r="AI10" s="17">
        <v>0.39323291474196698</v>
      </c>
      <c r="AJ10" s="17">
        <v>0.33395026999904198</v>
      </c>
      <c r="AK10" s="17">
        <v>0.37687204400386398</v>
      </c>
      <c r="AL10" s="17"/>
      <c r="AM10" s="17">
        <v>0.45922756278673099</v>
      </c>
      <c r="AN10" s="17">
        <v>0.33923263698317302</v>
      </c>
      <c r="AO10" s="17">
        <v>0.41966611067848503</v>
      </c>
      <c r="AP10" s="17"/>
      <c r="AQ10" s="17">
        <v>0.40410555667666798</v>
      </c>
      <c r="AR10" s="17">
        <v>0.40519766281812403</v>
      </c>
      <c r="AS10" s="17"/>
      <c r="AT10" s="17">
        <v>0.33353734110925398</v>
      </c>
      <c r="AU10" s="17">
        <v>0.42607198071521202</v>
      </c>
    </row>
    <row r="11" spans="2:47" x14ac:dyDescent="0.35">
      <c r="B11" s="18" t="s">
        <v>143</v>
      </c>
      <c r="C11" s="17">
        <v>0.37745335136060898</v>
      </c>
      <c r="D11" s="17">
        <v>0.39359789032246401</v>
      </c>
      <c r="E11" s="17">
        <v>0.36381920476583801</v>
      </c>
      <c r="F11" s="17"/>
      <c r="G11" s="17">
        <v>0.219516563024751</v>
      </c>
      <c r="H11" s="17">
        <v>0.30145097151429201</v>
      </c>
      <c r="I11" s="17">
        <v>0.29304865530781898</v>
      </c>
      <c r="J11" s="17">
        <v>0.427843242309772</v>
      </c>
      <c r="K11" s="17">
        <v>0.42810090654033001</v>
      </c>
      <c r="L11" s="17">
        <v>0.49194834717785102</v>
      </c>
      <c r="M11" s="17"/>
      <c r="N11" s="17">
        <v>0.34475490462170699</v>
      </c>
      <c r="O11" s="17">
        <v>0.370396026753954</v>
      </c>
      <c r="P11" s="17">
        <v>0.365195295193388</v>
      </c>
      <c r="Q11" s="17">
        <v>0.426917838130279</v>
      </c>
      <c r="R11" s="17"/>
      <c r="S11" s="17">
        <v>0.35587801064692398</v>
      </c>
      <c r="T11" s="17">
        <v>0.398238017899464</v>
      </c>
      <c r="U11" s="17">
        <v>0.42975632819131099</v>
      </c>
      <c r="V11" s="17">
        <v>0.42689018648334398</v>
      </c>
      <c r="W11" s="17">
        <v>0.40016760190526501</v>
      </c>
      <c r="X11" s="17">
        <v>0.30874508922048199</v>
      </c>
      <c r="Y11" s="17">
        <v>0.33633636494846297</v>
      </c>
      <c r="Z11" s="17">
        <v>0.33408585937700003</v>
      </c>
      <c r="AA11" s="17">
        <v>0.38218436389473498</v>
      </c>
      <c r="AB11" s="17"/>
      <c r="AC11" s="17">
        <v>0.44482270220530801</v>
      </c>
      <c r="AD11" s="17">
        <v>0.34395163694318298</v>
      </c>
      <c r="AE11" s="17">
        <v>0.38752770589379398</v>
      </c>
      <c r="AF11" s="17"/>
      <c r="AG11" s="17">
        <v>0.47604392614791002</v>
      </c>
      <c r="AH11" s="17">
        <v>0.23841186349844601</v>
      </c>
      <c r="AI11" s="17">
        <v>0.41668897090921603</v>
      </c>
      <c r="AJ11" s="17">
        <v>0.40814144162973498</v>
      </c>
      <c r="AK11" s="17">
        <v>0.40562714938133299</v>
      </c>
      <c r="AL11" s="17"/>
      <c r="AM11" s="17">
        <v>0.43338708749961102</v>
      </c>
      <c r="AN11" s="17">
        <v>0.28635770555447898</v>
      </c>
      <c r="AO11" s="17">
        <v>0.34360094994486501</v>
      </c>
      <c r="AP11" s="17"/>
      <c r="AQ11" s="17">
        <v>0.37919261311897501</v>
      </c>
      <c r="AR11" s="17">
        <v>0.370650641431438</v>
      </c>
      <c r="AS11" s="17"/>
      <c r="AT11" s="17">
        <v>0.30144327392540299</v>
      </c>
      <c r="AU11" s="17">
        <v>0.40155279240396002</v>
      </c>
    </row>
    <row r="12" spans="2:47" ht="29" x14ac:dyDescent="0.35">
      <c r="B12" s="18" t="s">
        <v>144</v>
      </c>
      <c r="C12" s="17">
        <v>0.36067570864024801</v>
      </c>
      <c r="D12" s="17">
        <v>0.37274187772345602</v>
      </c>
      <c r="E12" s="17">
        <v>0.350787119368553</v>
      </c>
      <c r="F12" s="17"/>
      <c r="G12" s="17">
        <v>0.344471903365965</v>
      </c>
      <c r="H12" s="17">
        <v>0.31016820754114599</v>
      </c>
      <c r="I12" s="17">
        <v>0.424789302217423</v>
      </c>
      <c r="J12" s="17">
        <v>0.35354911593215599</v>
      </c>
      <c r="K12" s="17">
        <v>0.35398346280591098</v>
      </c>
      <c r="L12" s="17">
        <v>0.36931715331293902</v>
      </c>
      <c r="M12" s="17"/>
      <c r="N12" s="17">
        <v>0.40687208921232298</v>
      </c>
      <c r="O12" s="17">
        <v>0.327971803176203</v>
      </c>
      <c r="P12" s="17">
        <v>0.37244215866623098</v>
      </c>
      <c r="Q12" s="17">
        <v>0.33884293824842898</v>
      </c>
      <c r="R12" s="17"/>
      <c r="S12" s="17">
        <v>0.36203293853135499</v>
      </c>
      <c r="T12" s="17">
        <v>0.30907498484089502</v>
      </c>
      <c r="U12" s="17">
        <v>0.400677717809167</v>
      </c>
      <c r="V12" s="17">
        <v>0.32168309202525802</v>
      </c>
      <c r="W12" s="17">
        <v>0.42857221051635203</v>
      </c>
      <c r="X12" s="17">
        <v>0.37556713965025101</v>
      </c>
      <c r="Y12" s="17">
        <v>0.32578292600634801</v>
      </c>
      <c r="Z12" s="17">
        <v>0.36226434973574501</v>
      </c>
      <c r="AA12" s="17">
        <v>0.39385413391007801</v>
      </c>
      <c r="AB12" s="17"/>
      <c r="AC12" s="17">
        <v>0.33252061864796001</v>
      </c>
      <c r="AD12" s="17">
        <v>0.374234190909427</v>
      </c>
      <c r="AE12" s="17">
        <v>0.42635758300025001</v>
      </c>
      <c r="AF12" s="17"/>
      <c r="AG12" s="17">
        <v>0.38799234298422097</v>
      </c>
      <c r="AH12" s="17">
        <v>0.33727707917371902</v>
      </c>
      <c r="AI12" s="17">
        <v>0.33693337760582898</v>
      </c>
      <c r="AJ12" s="17">
        <v>0.27539576730891402</v>
      </c>
      <c r="AK12" s="17">
        <v>0.38683785108970598</v>
      </c>
      <c r="AL12" s="17"/>
      <c r="AM12" s="17">
        <v>0.43799054652112401</v>
      </c>
      <c r="AN12" s="17">
        <v>0.35621745594458198</v>
      </c>
      <c r="AO12" s="17">
        <v>0.30107176783284501</v>
      </c>
      <c r="AP12" s="17"/>
      <c r="AQ12" s="17">
        <v>0.36313522010674298</v>
      </c>
      <c r="AR12" s="17">
        <v>0.35468887430613899</v>
      </c>
      <c r="AS12" s="17"/>
      <c r="AT12" s="17">
        <v>0.355351573410782</v>
      </c>
      <c r="AU12" s="17">
        <v>0.36236375695435102</v>
      </c>
    </row>
    <row r="13" spans="2:47" ht="29" x14ac:dyDescent="0.35">
      <c r="B13" s="18" t="s">
        <v>145</v>
      </c>
      <c r="C13" s="17">
        <v>0.344477501338602</v>
      </c>
      <c r="D13" s="17">
        <v>0.39155271942081898</v>
      </c>
      <c r="E13" s="17">
        <v>0.30182226237898402</v>
      </c>
      <c r="F13" s="17"/>
      <c r="G13" s="17">
        <v>0.17476094724962199</v>
      </c>
      <c r="H13" s="17">
        <v>0.23217009075394099</v>
      </c>
      <c r="I13" s="17">
        <v>0.418755365345718</v>
      </c>
      <c r="J13" s="17">
        <v>0.352050224217892</v>
      </c>
      <c r="K13" s="17">
        <v>0.44051778144914899</v>
      </c>
      <c r="L13" s="17">
        <v>0.37898294477207101</v>
      </c>
      <c r="M13" s="17"/>
      <c r="N13" s="17">
        <v>0.28979566161505099</v>
      </c>
      <c r="O13" s="17">
        <v>0.35247428923069202</v>
      </c>
      <c r="P13" s="17">
        <v>0.35982331191177502</v>
      </c>
      <c r="Q13" s="17">
        <v>0.38169926869096399</v>
      </c>
      <c r="R13" s="17"/>
      <c r="S13" s="17">
        <v>0.28063732267320501</v>
      </c>
      <c r="T13" s="17">
        <v>0.34855645109260402</v>
      </c>
      <c r="U13" s="17">
        <v>0.37958054315599099</v>
      </c>
      <c r="V13" s="17">
        <v>0.30459819046232001</v>
      </c>
      <c r="W13" s="17">
        <v>0.31043428237563497</v>
      </c>
      <c r="X13" s="17">
        <v>0.40664295161956898</v>
      </c>
      <c r="Y13" s="17">
        <v>0.410005675919905</v>
      </c>
      <c r="Z13" s="17">
        <v>0.35360161173280102</v>
      </c>
      <c r="AA13" s="17">
        <v>0.34198252571380899</v>
      </c>
      <c r="AB13" s="17"/>
      <c r="AC13" s="17">
        <v>0.39421465316571402</v>
      </c>
      <c r="AD13" s="17">
        <v>0.307556302629233</v>
      </c>
      <c r="AE13" s="17">
        <v>0.39924524654550603</v>
      </c>
      <c r="AF13" s="17"/>
      <c r="AG13" s="17">
        <v>0.40945115747117999</v>
      </c>
      <c r="AH13" s="17">
        <v>0.24873151583140601</v>
      </c>
      <c r="AI13" s="17">
        <v>0.31208440276933502</v>
      </c>
      <c r="AJ13" s="17">
        <v>0.46766464055450102</v>
      </c>
      <c r="AK13" s="17">
        <v>0.380582724589132</v>
      </c>
      <c r="AL13" s="17"/>
      <c r="AM13" s="17">
        <v>0.43117599060514</v>
      </c>
      <c r="AN13" s="17">
        <v>0.25137910442491301</v>
      </c>
      <c r="AO13" s="17">
        <v>0.369722475981276</v>
      </c>
      <c r="AP13" s="17"/>
      <c r="AQ13" s="17">
        <v>0.36093483437415802</v>
      </c>
      <c r="AR13" s="17">
        <v>0.311760438432994</v>
      </c>
      <c r="AS13" s="17"/>
      <c r="AT13" s="17">
        <v>0.35980291731478597</v>
      </c>
      <c r="AU13" s="17">
        <v>0.339618488280791</v>
      </c>
    </row>
    <row r="14" spans="2:47" x14ac:dyDescent="0.35">
      <c r="B14" s="18" t="s">
        <v>146</v>
      </c>
      <c r="C14" s="17">
        <v>0.30992389823505401</v>
      </c>
      <c r="D14" s="17">
        <v>0.30167454110748998</v>
      </c>
      <c r="E14" s="17">
        <v>0.31881888509515499</v>
      </c>
      <c r="F14" s="17"/>
      <c r="G14" s="17">
        <v>0.365137739961162</v>
      </c>
      <c r="H14" s="17">
        <v>0.285104111845217</v>
      </c>
      <c r="I14" s="17">
        <v>0.33295056183795102</v>
      </c>
      <c r="J14" s="17">
        <v>0.26008948385657299</v>
      </c>
      <c r="K14" s="17">
        <v>0.27332333659597202</v>
      </c>
      <c r="L14" s="17">
        <v>0.34782988225192701</v>
      </c>
      <c r="M14" s="17"/>
      <c r="N14" s="17">
        <v>0.30326300168826997</v>
      </c>
      <c r="O14" s="17">
        <v>0.331300665662634</v>
      </c>
      <c r="P14" s="17">
        <v>0.237373039464922</v>
      </c>
      <c r="Q14" s="17">
        <v>0.362262303586182</v>
      </c>
      <c r="R14" s="17"/>
      <c r="S14" s="17">
        <v>0.34683477580074301</v>
      </c>
      <c r="T14" s="17">
        <v>0.27873483905792001</v>
      </c>
      <c r="U14" s="17">
        <v>0.34761251500900298</v>
      </c>
      <c r="V14" s="17">
        <v>0.29430929986396198</v>
      </c>
      <c r="W14" s="17">
        <v>0.33962840088358198</v>
      </c>
      <c r="X14" s="17">
        <v>0.23988725420906501</v>
      </c>
      <c r="Y14" s="17">
        <v>0.31836791846028001</v>
      </c>
      <c r="Z14" s="17">
        <v>0.328111476664739</v>
      </c>
      <c r="AA14" s="17">
        <v>0.311768102625052</v>
      </c>
      <c r="AB14" s="17"/>
      <c r="AC14" s="17">
        <v>0.29396732826868599</v>
      </c>
      <c r="AD14" s="17">
        <v>0.31093886403493098</v>
      </c>
      <c r="AE14" s="17">
        <v>0.35755447102318799</v>
      </c>
      <c r="AF14" s="17"/>
      <c r="AG14" s="17">
        <v>0.29663943025460798</v>
      </c>
      <c r="AH14" s="17">
        <v>0.296696354997183</v>
      </c>
      <c r="AI14" s="17">
        <v>0.38213038234149299</v>
      </c>
      <c r="AJ14" s="17">
        <v>0.477448930835982</v>
      </c>
      <c r="AK14" s="17">
        <v>0.32697971642901902</v>
      </c>
      <c r="AL14" s="17"/>
      <c r="AM14" s="17">
        <v>0.33063471864243998</v>
      </c>
      <c r="AN14" s="17">
        <v>0.31998541315891998</v>
      </c>
      <c r="AO14" s="17">
        <v>0.28530379375214998</v>
      </c>
      <c r="AP14" s="17"/>
      <c r="AQ14" s="17">
        <v>0.31321106946495603</v>
      </c>
      <c r="AR14" s="17">
        <v>0.301946104595746</v>
      </c>
      <c r="AS14" s="17"/>
      <c r="AT14" s="17">
        <v>0.28565620675881598</v>
      </c>
      <c r="AU14" s="17">
        <v>0.31761811220935698</v>
      </c>
    </row>
    <row r="15" spans="2:47" ht="29" x14ac:dyDescent="0.35">
      <c r="B15" s="18" t="s">
        <v>147</v>
      </c>
      <c r="C15" s="17">
        <v>0.25599595184224999</v>
      </c>
      <c r="D15" s="17">
        <v>0.18869553501906899</v>
      </c>
      <c r="E15" s="17">
        <v>0.31601272376093897</v>
      </c>
      <c r="F15" s="17"/>
      <c r="G15" s="17">
        <v>0.37702843125239599</v>
      </c>
      <c r="H15" s="17">
        <v>0.31301684731343898</v>
      </c>
      <c r="I15" s="17">
        <v>0.31128695855385102</v>
      </c>
      <c r="J15" s="17">
        <v>0.26986301395092799</v>
      </c>
      <c r="K15" s="17">
        <v>0.196846511887765</v>
      </c>
      <c r="L15" s="17">
        <v>0.151924712430793</v>
      </c>
      <c r="M15" s="17"/>
      <c r="N15" s="17">
        <v>0.24742100622257901</v>
      </c>
      <c r="O15" s="17">
        <v>0.28216585837498898</v>
      </c>
      <c r="P15" s="17">
        <v>0.20046623578348099</v>
      </c>
      <c r="Q15" s="17">
        <v>0.28985912550256998</v>
      </c>
      <c r="R15" s="17"/>
      <c r="S15" s="17">
        <v>0.26925827394195501</v>
      </c>
      <c r="T15" s="17">
        <v>0.26066915941679297</v>
      </c>
      <c r="U15" s="17">
        <v>0.26184545661363701</v>
      </c>
      <c r="V15" s="17">
        <v>0.169098985223019</v>
      </c>
      <c r="W15" s="17">
        <v>0.22530889910190499</v>
      </c>
      <c r="X15" s="17">
        <v>0.342458560510979</v>
      </c>
      <c r="Y15" s="17">
        <v>0.20449440962929399</v>
      </c>
      <c r="Z15" s="17">
        <v>0.19203042920407301</v>
      </c>
      <c r="AA15" s="17">
        <v>0.31650472340469299</v>
      </c>
      <c r="AB15" s="17"/>
      <c r="AC15" s="17">
        <v>0.188609694637768</v>
      </c>
      <c r="AD15" s="17">
        <v>0.28389582232680799</v>
      </c>
      <c r="AE15" s="17">
        <v>0.27466754856520598</v>
      </c>
      <c r="AF15" s="17"/>
      <c r="AG15" s="17">
        <v>0.176201406495714</v>
      </c>
      <c r="AH15" s="17">
        <v>0.35898224888849101</v>
      </c>
      <c r="AI15" s="17">
        <v>0.18391206978086699</v>
      </c>
      <c r="AJ15" s="17">
        <v>8.8317536224360393E-2</v>
      </c>
      <c r="AK15" s="17">
        <v>0.26318263151921101</v>
      </c>
      <c r="AL15" s="17"/>
      <c r="AM15" s="17">
        <v>0.20257013524609899</v>
      </c>
      <c r="AN15" s="17">
        <v>0.33962609950211797</v>
      </c>
      <c r="AO15" s="17">
        <v>0.23791339783177201</v>
      </c>
      <c r="AP15" s="17"/>
      <c r="AQ15" s="17">
        <v>0.25869414757664599</v>
      </c>
      <c r="AR15" s="17">
        <v>0.249235356130455</v>
      </c>
      <c r="AS15" s="17"/>
      <c r="AT15" s="17">
        <v>0.34914895536276302</v>
      </c>
      <c r="AU15" s="17">
        <v>0.22646124549666899</v>
      </c>
    </row>
    <row r="16" spans="2:47" ht="58" x14ac:dyDescent="0.35">
      <c r="B16" s="18" t="s">
        <v>148</v>
      </c>
      <c r="C16" s="17">
        <v>0.205056559734386</v>
      </c>
      <c r="D16" s="17">
        <v>0.172534007101241</v>
      </c>
      <c r="E16" s="17">
        <v>0.232389405224115</v>
      </c>
      <c r="F16" s="17"/>
      <c r="G16" s="17">
        <v>0.179304504910833</v>
      </c>
      <c r="H16" s="17">
        <v>0.185569830128162</v>
      </c>
      <c r="I16" s="17">
        <v>0.19836589381828601</v>
      </c>
      <c r="J16" s="17">
        <v>0.20260596493966199</v>
      </c>
      <c r="K16" s="17">
        <v>0.259558343539178</v>
      </c>
      <c r="L16" s="17">
        <v>0.19998245602137699</v>
      </c>
      <c r="M16" s="17"/>
      <c r="N16" s="17">
        <v>0.224401049744089</v>
      </c>
      <c r="O16" s="17">
        <v>0.22639513575470299</v>
      </c>
      <c r="P16" s="17">
        <v>0.187556379791945</v>
      </c>
      <c r="Q16" s="17">
        <v>0.17563252657044401</v>
      </c>
      <c r="R16" s="17"/>
      <c r="S16" s="17">
        <v>0.24079846132344501</v>
      </c>
      <c r="T16" s="17">
        <v>0.17633162264852101</v>
      </c>
      <c r="U16" s="17">
        <v>0.24346609292557</v>
      </c>
      <c r="V16" s="17">
        <v>0.28415858613598899</v>
      </c>
      <c r="W16" s="17">
        <v>0.24632439758282701</v>
      </c>
      <c r="X16" s="17">
        <v>0.21213858124523099</v>
      </c>
      <c r="Y16" s="17">
        <v>0.15218220816685399</v>
      </c>
      <c r="Z16" s="17">
        <v>0.14460104197723</v>
      </c>
      <c r="AA16" s="17">
        <v>0.13012563871823399</v>
      </c>
      <c r="AB16" s="17"/>
      <c r="AC16" s="17">
        <v>0.23221139742634</v>
      </c>
      <c r="AD16" s="17">
        <v>0.186922295891156</v>
      </c>
      <c r="AE16" s="17">
        <v>0.14348144369154101</v>
      </c>
      <c r="AF16" s="17"/>
      <c r="AG16" s="17">
        <v>0.251292834537369</v>
      </c>
      <c r="AH16" s="17">
        <v>0.15874972687642899</v>
      </c>
      <c r="AI16" s="17">
        <v>0.16678586618566801</v>
      </c>
      <c r="AJ16" s="17">
        <v>4.8569959264958398E-2</v>
      </c>
      <c r="AK16" s="17">
        <v>0.20921111411538301</v>
      </c>
      <c r="AL16" s="17"/>
      <c r="AM16" s="17">
        <v>0.24366327677247801</v>
      </c>
      <c r="AN16" s="17">
        <v>0.191670059497527</v>
      </c>
      <c r="AO16" s="17">
        <v>0.102324841342652</v>
      </c>
      <c r="AP16" s="17"/>
      <c r="AQ16" s="17">
        <v>0.20723389875529499</v>
      </c>
      <c r="AR16" s="17">
        <v>0.20153760837558199</v>
      </c>
      <c r="AS16" s="17"/>
      <c r="AT16" s="17">
        <v>0.221037857122658</v>
      </c>
      <c r="AU16" s="17">
        <v>0.19998959562645899</v>
      </c>
    </row>
    <row r="17" spans="2:47" ht="29" x14ac:dyDescent="0.35">
      <c r="B17" s="18" t="s">
        <v>149</v>
      </c>
      <c r="C17" s="17">
        <v>0.169129749839879</v>
      </c>
      <c r="D17" s="17">
        <v>0.15569263705417699</v>
      </c>
      <c r="E17" s="17">
        <v>0.178495693252742</v>
      </c>
      <c r="F17" s="17"/>
      <c r="G17" s="17">
        <v>0.20514281069947801</v>
      </c>
      <c r="H17" s="17">
        <v>0.20640001220340001</v>
      </c>
      <c r="I17" s="17">
        <v>0.18565501313202701</v>
      </c>
      <c r="J17" s="17">
        <v>0.19029843963572901</v>
      </c>
      <c r="K17" s="17">
        <v>0.10780874907765201</v>
      </c>
      <c r="L17" s="17">
        <v>0.14099177551172101</v>
      </c>
      <c r="M17" s="17"/>
      <c r="N17" s="17">
        <v>0.175236115970856</v>
      </c>
      <c r="O17" s="17">
        <v>0.190844854417445</v>
      </c>
      <c r="P17" s="17">
        <v>0.181461963351952</v>
      </c>
      <c r="Q17" s="17">
        <v>0.13127063296333899</v>
      </c>
      <c r="R17" s="17"/>
      <c r="S17" s="17">
        <v>0.13908086513214701</v>
      </c>
      <c r="T17" s="17">
        <v>0.22158764741402801</v>
      </c>
      <c r="U17" s="17">
        <v>0.13447140656878501</v>
      </c>
      <c r="V17" s="17">
        <v>0.16793141091456101</v>
      </c>
      <c r="W17" s="17">
        <v>0.11469043116849401</v>
      </c>
      <c r="X17" s="17">
        <v>0.183358368982629</v>
      </c>
      <c r="Y17" s="17">
        <v>0.14520697386492401</v>
      </c>
      <c r="Z17" s="17">
        <v>0.22043219020764501</v>
      </c>
      <c r="AA17" s="17">
        <v>0.191492157963631</v>
      </c>
      <c r="AB17" s="17"/>
      <c r="AC17" s="17">
        <v>0.15305073513522499</v>
      </c>
      <c r="AD17" s="17">
        <v>0.17828031821937601</v>
      </c>
      <c r="AE17" s="17">
        <v>0.152885078498118</v>
      </c>
      <c r="AF17" s="17"/>
      <c r="AG17" s="17">
        <v>0.139470456531989</v>
      </c>
      <c r="AH17" s="17">
        <v>0.22805593225072401</v>
      </c>
      <c r="AI17" s="17">
        <v>8.8995685549174502E-2</v>
      </c>
      <c r="AJ17" s="17">
        <v>0</v>
      </c>
      <c r="AK17" s="17">
        <v>0.15619916782762999</v>
      </c>
      <c r="AL17" s="17"/>
      <c r="AM17" s="17">
        <v>0.13678676839451701</v>
      </c>
      <c r="AN17" s="17">
        <v>0.204400685569186</v>
      </c>
      <c r="AO17" s="17">
        <v>0.140368348273395</v>
      </c>
      <c r="AP17" s="17"/>
      <c r="AQ17" s="17">
        <v>0.16581971735793999</v>
      </c>
      <c r="AR17" s="17">
        <v>0.17451091599082</v>
      </c>
      <c r="AS17" s="17"/>
      <c r="AT17" s="17">
        <v>0.20903859755444801</v>
      </c>
      <c r="AU17" s="17">
        <v>0.156476415505031</v>
      </c>
    </row>
    <row r="18" spans="2:47" x14ac:dyDescent="0.35">
      <c r="B18" s="18" t="s">
        <v>150</v>
      </c>
      <c r="C18" s="17">
        <v>0.16102491478137601</v>
      </c>
      <c r="D18" s="17">
        <v>0.16839078141511499</v>
      </c>
      <c r="E18" s="17">
        <v>0.15476149924351301</v>
      </c>
      <c r="F18" s="17"/>
      <c r="G18" s="17">
        <v>0.169707690878972</v>
      </c>
      <c r="H18" s="17">
        <v>0.15779643491631501</v>
      </c>
      <c r="I18" s="17">
        <v>0.119129703482488</v>
      </c>
      <c r="J18" s="17">
        <v>0.22126563806142799</v>
      </c>
      <c r="K18" s="17">
        <v>0.166614084273014</v>
      </c>
      <c r="L18" s="17">
        <v>0.141787846114452</v>
      </c>
      <c r="M18" s="17"/>
      <c r="N18" s="17">
        <v>0.184348251478129</v>
      </c>
      <c r="O18" s="17">
        <v>0.14975272816013799</v>
      </c>
      <c r="P18" s="17">
        <v>0.15904975215827499</v>
      </c>
      <c r="Q18" s="17">
        <v>0.151266986794759</v>
      </c>
      <c r="R18" s="17"/>
      <c r="S18" s="17">
        <v>0.16184202124472</v>
      </c>
      <c r="T18" s="17">
        <v>0.17820169344719</v>
      </c>
      <c r="U18" s="17">
        <v>0.12465692911303999</v>
      </c>
      <c r="V18" s="17">
        <v>0.150865631814877</v>
      </c>
      <c r="W18" s="17">
        <v>0.19028877608629399</v>
      </c>
      <c r="X18" s="17">
        <v>0.13292512963657899</v>
      </c>
      <c r="Y18" s="17">
        <v>0.11624503575429</v>
      </c>
      <c r="Z18" s="17">
        <v>0.22630589990465699</v>
      </c>
      <c r="AA18" s="17">
        <v>0.18842625613668701</v>
      </c>
      <c r="AB18" s="17"/>
      <c r="AC18" s="17">
        <v>0.14260662420314901</v>
      </c>
      <c r="AD18" s="17">
        <v>0.19005994981482899</v>
      </c>
      <c r="AE18" s="17">
        <v>0.14485030448115099</v>
      </c>
      <c r="AF18" s="17"/>
      <c r="AG18" s="17">
        <v>0.13279188909070699</v>
      </c>
      <c r="AH18" s="17">
        <v>0.18993097149851901</v>
      </c>
      <c r="AI18" s="17">
        <v>0.19481303376296399</v>
      </c>
      <c r="AJ18" s="17">
        <v>0.213812499353351</v>
      </c>
      <c r="AK18" s="17">
        <v>0.15250909186655201</v>
      </c>
      <c r="AL18" s="17"/>
      <c r="AM18" s="17">
        <v>0.11718102039702399</v>
      </c>
      <c r="AN18" s="17">
        <v>0.200059046654186</v>
      </c>
      <c r="AO18" s="17">
        <v>0.16557544787575901</v>
      </c>
      <c r="AP18" s="17"/>
      <c r="AQ18" s="17">
        <v>0.16939381597740599</v>
      </c>
      <c r="AR18" s="17">
        <v>0.144315771692309</v>
      </c>
      <c r="AS18" s="17"/>
      <c r="AT18" s="17">
        <v>0.149301569184319</v>
      </c>
      <c r="AU18" s="17">
        <v>0.16474187029017601</v>
      </c>
    </row>
    <row r="19" spans="2:47" ht="72.5" x14ac:dyDescent="0.35">
      <c r="B19" s="18" t="s">
        <v>151</v>
      </c>
      <c r="C19" s="17">
        <v>0.15689803165174401</v>
      </c>
      <c r="D19" s="17">
        <v>0.14094799821684001</v>
      </c>
      <c r="E19" s="17">
        <v>0.17239988324578301</v>
      </c>
      <c r="F19" s="17"/>
      <c r="G19" s="17">
        <v>0.22705642303005899</v>
      </c>
      <c r="H19" s="17">
        <v>0.138140232758382</v>
      </c>
      <c r="I19" s="17">
        <v>0.12536661827064499</v>
      </c>
      <c r="J19" s="17">
        <v>0.142441392967988</v>
      </c>
      <c r="K19" s="17">
        <v>0.217499476140739</v>
      </c>
      <c r="L19" s="17">
        <v>0.13016830272357899</v>
      </c>
      <c r="M19" s="17"/>
      <c r="N19" s="17">
        <v>0.16568752922857199</v>
      </c>
      <c r="O19" s="17">
        <v>0.14965405650660901</v>
      </c>
      <c r="P19" s="17">
        <v>0.15858569306697801</v>
      </c>
      <c r="Q19" s="17">
        <v>0.15533630384122299</v>
      </c>
      <c r="R19" s="17"/>
      <c r="S19" s="17">
        <v>0.22494602958684701</v>
      </c>
      <c r="T19" s="17">
        <v>0.12662062833212301</v>
      </c>
      <c r="U19" s="17">
        <v>0.164399458798201</v>
      </c>
      <c r="V19" s="17">
        <v>0.13698925800225101</v>
      </c>
      <c r="W19" s="17">
        <v>0.129175372421372</v>
      </c>
      <c r="X19" s="17">
        <v>0.100252865964813</v>
      </c>
      <c r="Y19" s="17">
        <v>8.2641868614037495E-2</v>
      </c>
      <c r="Z19" s="17">
        <v>0.201305513203725</v>
      </c>
      <c r="AA19" s="17">
        <v>0.227398247072466</v>
      </c>
      <c r="AB19" s="17"/>
      <c r="AC19" s="17">
        <v>0.150034628104183</v>
      </c>
      <c r="AD19" s="17">
        <v>0.16624955421857401</v>
      </c>
      <c r="AE19" s="17">
        <v>0.110370492515192</v>
      </c>
      <c r="AF19" s="17"/>
      <c r="AG19" s="17">
        <v>0.16246852632852299</v>
      </c>
      <c r="AH19" s="17">
        <v>0.15832004449693299</v>
      </c>
      <c r="AI19" s="17">
        <v>0.16866622297459899</v>
      </c>
      <c r="AJ19" s="17">
        <v>0.117749730967079</v>
      </c>
      <c r="AK19" s="17">
        <v>0.129499556051098</v>
      </c>
      <c r="AL19" s="17"/>
      <c r="AM19" s="17">
        <v>0.14574935821592</v>
      </c>
      <c r="AN19" s="17">
        <v>0.19271547410731499</v>
      </c>
      <c r="AO19" s="17">
        <v>0.159025524780882</v>
      </c>
      <c r="AP19" s="17"/>
      <c r="AQ19" s="17">
        <v>0.151050301080105</v>
      </c>
      <c r="AR19" s="17">
        <v>0.169941103434878</v>
      </c>
      <c r="AS19" s="17"/>
      <c r="AT19" s="17">
        <v>9.2167291810610702E-2</v>
      </c>
      <c r="AU19" s="17">
        <v>0.17742129252887801</v>
      </c>
    </row>
    <row r="20" spans="2:47" ht="29" x14ac:dyDescent="0.35">
      <c r="B20" s="18" t="s">
        <v>152</v>
      </c>
      <c r="C20" s="17">
        <v>0.15099883795931099</v>
      </c>
      <c r="D20" s="17">
        <v>0.17341408549359</v>
      </c>
      <c r="E20" s="17">
        <v>0.13063823701494601</v>
      </c>
      <c r="F20" s="17"/>
      <c r="G20" s="17">
        <v>0.15650186005097699</v>
      </c>
      <c r="H20" s="17">
        <v>0.13255405160787301</v>
      </c>
      <c r="I20" s="17">
        <v>0.148218917510164</v>
      </c>
      <c r="J20" s="17">
        <v>0.15041725858250199</v>
      </c>
      <c r="K20" s="17">
        <v>0.17307888820832301</v>
      </c>
      <c r="L20" s="17">
        <v>0.149211604839251</v>
      </c>
      <c r="M20" s="17"/>
      <c r="N20" s="17">
        <v>0.19608514741556499</v>
      </c>
      <c r="O20" s="17">
        <v>0.12348074374812699</v>
      </c>
      <c r="P20" s="17">
        <v>0.12522346141561699</v>
      </c>
      <c r="Q20" s="17">
        <v>0.15541624850100999</v>
      </c>
      <c r="R20" s="17"/>
      <c r="S20" s="17">
        <v>0.19407340814473301</v>
      </c>
      <c r="T20" s="17">
        <v>0.14013447190415601</v>
      </c>
      <c r="U20" s="17">
        <v>0.113839843978511</v>
      </c>
      <c r="V20" s="17">
        <v>0.201665084618871</v>
      </c>
      <c r="W20" s="17">
        <v>0.108713051713141</v>
      </c>
      <c r="X20" s="17">
        <v>0.205165960241176</v>
      </c>
      <c r="Y20" s="17">
        <v>0.138230635439795</v>
      </c>
      <c r="Z20" s="17">
        <v>0.16175251537338201</v>
      </c>
      <c r="AA20" s="17">
        <v>8.8862400168315397E-2</v>
      </c>
      <c r="AB20" s="17"/>
      <c r="AC20" s="17">
        <v>0.18371514522699101</v>
      </c>
      <c r="AD20" s="17">
        <v>0.12905130024754199</v>
      </c>
      <c r="AE20" s="17">
        <v>0.12758256854765401</v>
      </c>
      <c r="AF20" s="17"/>
      <c r="AG20" s="17">
        <v>0.17701541669830001</v>
      </c>
      <c r="AH20" s="17">
        <v>0.15163139355159699</v>
      </c>
      <c r="AI20" s="17">
        <v>7.86068340727923E-2</v>
      </c>
      <c r="AJ20" s="17">
        <v>0</v>
      </c>
      <c r="AK20" s="17">
        <v>0.139039415624475</v>
      </c>
      <c r="AL20" s="17"/>
      <c r="AM20" s="17">
        <v>0.16188089526357399</v>
      </c>
      <c r="AN20" s="17">
        <v>0.14240962437111601</v>
      </c>
      <c r="AO20" s="17">
        <v>0.139789003969542</v>
      </c>
      <c r="AP20" s="17"/>
      <c r="AQ20" s="17">
        <v>0.164935028901978</v>
      </c>
      <c r="AR20" s="17">
        <v>0.12257950901538101</v>
      </c>
      <c r="AS20" s="17"/>
      <c r="AT20" s="17">
        <v>0.18943361513318999</v>
      </c>
      <c r="AU20" s="17">
        <v>0.13881286633856299</v>
      </c>
    </row>
    <row r="21" spans="2:47" ht="29" x14ac:dyDescent="0.35">
      <c r="B21" s="18" t="s">
        <v>153</v>
      </c>
      <c r="C21" s="17">
        <v>0.12689977936029301</v>
      </c>
      <c r="D21" s="17">
        <v>0.118931256380565</v>
      </c>
      <c r="E21" s="17">
        <v>0.133316569862965</v>
      </c>
      <c r="F21" s="17"/>
      <c r="G21" s="17">
        <v>0.19605987672259001</v>
      </c>
      <c r="H21" s="17">
        <v>0.16088283265933201</v>
      </c>
      <c r="I21" s="17">
        <v>0.15249359389952799</v>
      </c>
      <c r="J21" s="17">
        <v>0.138582063186869</v>
      </c>
      <c r="K21" s="17">
        <v>7.8019926730607897E-2</v>
      </c>
      <c r="L21" s="17">
        <v>7.8230219412982693E-2</v>
      </c>
      <c r="M21" s="17"/>
      <c r="N21" s="17">
        <v>0.12571868588259699</v>
      </c>
      <c r="O21" s="17">
        <v>0.143902753423165</v>
      </c>
      <c r="P21" s="17">
        <v>0.104771467068142</v>
      </c>
      <c r="Q21" s="17">
        <v>0.13147659069637499</v>
      </c>
      <c r="R21" s="17"/>
      <c r="S21" s="17">
        <v>0.13044221907840001</v>
      </c>
      <c r="T21" s="17">
        <v>0.11910280955535001</v>
      </c>
      <c r="U21" s="17">
        <v>0.180865951781367</v>
      </c>
      <c r="V21" s="17">
        <v>0.15163131043769201</v>
      </c>
      <c r="W21" s="17">
        <v>9.3630900200769598E-2</v>
      </c>
      <c r="X21" s="17">
        <v>0.17029250317726499</v>
      </c>
      <c r="Y21" s="17">
        <v>0.111713466690048</v>
      </c>
      <c r="Z21" s="17">
        <v>0.123089664495226</v>
      </c>
      <c r="AA21" s="17">
        <v>6.8925266904430793E-2</v>
      </c>
      <c r="AB21" s="17"/>
      <c r="AC21" s="17">
        <v>0.113550558299517</v>
      </c>
      <c r="AD21" s="17">
        <v>0.136450372828678</v>
      </c>
      <c r="AE21" s="17">
        <v>0.11138540772491499</v>
      </c>
      <c r="AF21" s="17"/>
      <c r="AG21" s="17">
        <v>0.107965422895982</v>
      </c>
      <c r="AH21" s="17">
        <v>0.16101937257486801</v>
      </c>
      <c r="AI21" s="17">
        <v>0.137856757513448</v>
      </c>
      <c r="AJ21" s="17">
        <v>5.30868325374525E-2</v>
      </c>
      <c r="AK21" s="17">
        <v>0.117863087353412</v>
      </c>
      <c r="AL21" s="17"/>
      <c r="AM21" s="17">
        <v>0.14097492424776201</v>
      </c>
      <c r="AN21" s="17">
        <v>0.139604486417441</v>
      </c>
      <c r="AO21" s="17">
        <v>0.181107436062348</v>
      </c>
      <c r="AP21" s="17"/>
      <c r="AQ21" s="17">
        <v>0.122681458114367</v>
      </c>
      <c r="AR21" s="17">
        <v>0.13371126051127499</v>
      </c>
      <c r="AS21" s="17"/>
      <c r="AT21" s="17">
        <v>0.17746358650701899</v>
      </c>
      <c r="AU21" s="17">
        <v>0.11086822761903101</v>
      </c>
    </row>
    <row r="22" spans="2:47" ht="29" x14ac:dyDescent="0.35">
      <c r="B22" s="18" t="s">
        <v>154</v>
      </c>
      <c r="C22" s="17">
        <v>0.126123948892754</v>
      </c>
      <c r="D22" s="17">
        <v>8.923941552662E-2</v>
      </c>
      <c r="E22" s="17">
        <v>0.159550333307375</v>
      </c>
      <c r="F22" s="17"/>
      <c r="G22" s="17">
        <v>0.23130991984499299</v>
      </c>
      <c r="H22" s="17">
        <v>0.107901256989482</v>
      </c>
      <c r="I22" s="17">
        <v>0.190237495251835</v>
      </c>
      <c r="J22" s="17">
        <v>9.3107007871887498E-2</v>
      </c>
      <c r="K22" s="17">
        <v>9.4462482391448804E-2</v>
      </c>
      <c r="L22" s="17">
        <v>9.25239332682809E-2</v>
      </c>
      <c r="M22" s="17"/>
      <c r="N22" s="17">
        <v>0.14870385308464201</v>
      </c>
      <c r="O22" s="17">
        <v>0.12370332061556399</v>
      </c>
      <c r="P22" s="17">
        <v>0.11232160851759</v>
      </c>
      <c r="Q22" s="17">
        <v>0.11364568835335299</v>
      </c>
      <c r="R22" s="17"/>
      <c r="S22" s="17">
        <v>0.13545507167419801</v>
      </c>
      <c r="T22" s="17">
        <v>0.14513649364414299</v>
      </c>
      <c r="U22" s="17">
        <v>0.11115112467994499</v>
      </c>
      <c r="V22" s="17">
        <v>8.1304989016068502E-2</v>
      </c>
      <c r="W22" s="17">
        <v>0.15088574582038899</v>
      </c>
      <c r="X22" s="17">
        <v>0.115290817852904</v>
      </c>
      <c r="Y22" s="17">
        <v>0.15044118517291999</v>
      </c>
      <c r="Z22" s="17">
        <v>7.6408413846555098E-2</v>
      </c>
      <c r="AA22" s="17">
        <v>0.13336607823258601</v>
      </c>
      <c r="AB22" s="17"/>
      <c r="AC22" s="17">
        <v>8.8089736422043693E-2</v>
      </c>
      <c r="AD22" s="17">
        <v>0.15579869274661101</v>
      </c>
      <c r="AE22" s="17">
        <v>0.101178096484346</v>
      </c>
      <c r="AF22" s="17"/>
      <c r="AG22" s="17">
        <v>8.2548063433129704E-2</v>
      </c>
      <c r="AH22" s="17">
        <v>0.19123100948767899</v>
      </c>
      <c r="AI22" s="17">
        <v>0.15547876968907601</v>
      </c>
      <c r="AJ22" s="17">
        <v>0.20606726719144</v>
      </c>
      <c r="AK22" s="17">
        <v>0.113634961112427</v>
      </c>
      <c r="AL22" s="17"/>
      <c r="AM22" s="17">
        <v>7.7165737050361297E-2</v>
      </c>
      <c r="AN22" s="17">
        <v>0.15546291714534899</v>
      </c>
      <c r="AO22" s="17">
        <v>0.16608445225596999</v>
      </c>
      <c r="AP22" s="17"/>
      <c r="AQ22" s="17">
        <v>0.13664973524571</v>
      </c>
      <c r="AR22" s="17">
        <v>0.10472058217364701</v>
      </c>
      <c r="AS22" s="17"/>
      <c r="AT22" s="17">
        <v>0.17221743052455299</v>
      </c>
      <c r="AU22" s="17">
        <v>0.111509740085833</v>
      </c>
    </row>
    <row r="23" spans="2:47" x14ac:dyDescent="0.35">
      <c r="B23" s="18" t="s">
        <v>155</v>
      </c>
      <c r="C23" s="17">
        <v>0.124176283823724</v>
      </c>
      <c r="D23" s="17">
        <v>0.109833289992636</v>
      </c>
      <c r="E23" s="17">
        <v>0.13572995952822201</v>
      </c>
      <c r="F23" s="17"/>
      <c r="G23" s="17">
        <v>0.18485311680511299</v>
      </c>
      <c r="H23" s="17">
        <v>0.224303140114197</v>
      </c>
      <c r="I23" s="17">
        <v>0.11021361145830701</v>
      </c>
      <c r="J23" s="17">
        <v>0.104815679312954</v>
      </c>
      <c r="K23" s="17">
        <v>7.1633242834756403E-2</v>
      </c>
      <c r="L23" s="17">
        <v>8.3839574821072793E-2</v>
      </c>
      <c r="M23" s="17"/>
      <c r="N23" s="17">
        <v>0.13135934717255901</v>
      </c>
      <c r="O23" s="17">
        <v>0.124184549844329</v>
      </c>
      <c r="P23" s="17">
        <v>0.110418371389683</v>
      </c>
      <c r="Q23" s="17">
        <v>0.12604342660422199</v>
      </c>
      <c r="R23" s="17"/>
      <c r="S23" s="17">
        <v>0.134591518345103</v>
      </c>
      <c r="T23" s="17">
        <v>0.140684125470253</v>
      </c>
      <c r="U23" s="17">
        <v>0.13572274927813699</v>
      </c>
      <c r="V23" s="17">
        <v>0.11513163171341199</v>
      </c>
      <c r="W23" s="17">
        <v>0.123697247777807</v>
      </c>
      <c r="X23" s="17">
        <v>0.102459282537653</v>
      </c>
      <c r="Y23" s="17">
        <v>0.12648540959247001</v>
      </c>
      <c r="Z23" s="17">
        <v>0.13587088750071799</v>
      </c>
      <c r="AA23" s="17">
        <v>0.101301143121394</v>
      </c>
      <c r="AB23" s="17"/>
      <c r="AC23" s="17">
        <v>7.6546177336709001E-2</v>
      </c>
      <c r="AD23" s="17">
        <v>0.12746433487432601</v>
      </c>
      <c r="AE23" s="17">
        <v>0.19948099910418601</v>
      </c>
      <c r="AF23" s="17"/>
      <c r="AG23" s="17">
        <v>8.1687224553486606E-2</v>
      </c>
      <c r="AH23" s="17">
        <v>0.13393148970059601</v>
      </c>
      <c r="AI23" s="17">
        <v>0.19020693194476801</v>
      </c>
      <c r="AJ23" s="17">
        <v>0.15132709458401999</v>
      </c>
      <c r="AK23" s="17">
        <v>0.17783016811942501</v>
      </c>
      <c r="AL23" s="17"/>
      <c r="AM23" s="17">
        <v>6.3101481652056104E-2</v>
      </c>
      <c r="AN23" s="17">
        <v>0.14520344285331499</v>
      </c>
      <c r="AO23" s="17">
        <v>0.19177377972364101</v>
      </c>
      <c r="AP23" s="17"/>
      <c r="AQ23" s="17">
        <v>0.116959710671749</v>
      </c>
      <c r="AR23" s="17">
        <v>0.13991994561311299</v>
      </c>
      <c r="AS23" s="17"/>
      <c r="AT23" s="17">
        <v>0.12041192634666099</v>
      </c>
      <c r="AU23" s="17">
        <v>0.125369795449362</v>
      </c>
    </row>
    <row r="24" spans="2:47" ht="29" x14ac:dyDescent="0.35">
      <c r="B24" s="18" t="s">
        <v>156</v>
      </c>
      <c r="C24" s="17">
        <v>0.115023984480761</v>
      </c>
      <c r="D24" s="17">
        <v>9.8415542404064194E-2</v>
      </c>
      <c r="E24" s="17">
        <v>0.130980303712084</v>
      </c>
      <c r="F24" s="17"/>
      <c r="G24" s="17">
        <v>0.15741362120781899</v>
      </c>
      <c r="H24" s="17">
        <v>8.3340887478917103E-2</v>
      </c>
      <c r="I24" s="17">
        <v>0.12440344818853299</v>
      </c>
      <c r="J24" s="17">
        <v>0.11841014688307799</v>
      </c>
      <c r="K24" s="17">
        <v>0.104138412530629</v>
      </c>
      <c r="L24" s="17">
        <v>0.11744374095883101</v>
      </c>
      <c r="M24" s="17"/>
      <c r="N24" s="17">
        <v>0.14120031072009501</v>
      </c>
      <c r="O24" s="17">
        <v>0.107972779831658</v>
      </c>
      <c r="P24" s="17">
        <v>0.115232864216663</v>
      </c>
      <c r="Q24" s="17">
        <v>9.5363228664745794E-2</v>
      </c>
      <c r="R24" s="17"/>
      <c r="S24" s="17">
        <v>0.13360166929079201</v>
      </c>
      <c r="T24" s="17">
        <v>0.162739449154086</v>
      </c>
      <c r="U24" s="17">
        <v>0.117082907408634</v>
      </c>
      <c r="V24" s="17">
        <v>0.116336680306823</v>
      </c>
      <c r="W24" s="17">
        <v>8.9783813581941194E-2</v>
      </c>
      <c r="X24" s="17">
        <v>0.109063953985166</v>
      </c>
      <c r="Y24" s="17">
        <v>0.11010182439043099</v>
      </c>
      <c r="Z24" s="17">
        <v>3.2974063703024498E-2</v>
      </c>
      <c r="AA24" s="17">
        <v>8.6165017728367196E-2</v>
      </c>
      <c r="AB24" s="17"/>
      <c r="AC24" s="17">
        <v>9.6597231744967094E-2</v>
      </c>
      <c r="AD24" s="17">
        <v>0.130319451665206</v>
      </c>
      <c r="AE24" s="17">
        <v>7.9449062260606204E-2</v>
      </c>
      <c r="AF24" s="17"/>
      <c r="AG24" s="17">
        <v>9.2257847054977096E-2</v>
      </c>
      <c r="AH24" s="17">
        <v>0.124279691188945</v>
      </c>
      <c r="AI24" s="17">
        <v>0.18309024250998501</v>
      </c>
      <c r="AJ24" s="17">
        <v>0.25356007631275301</v>
      </c>
      <c r="AK24" s="17">
        <v>7.4418874018530395E-2</v>
      </c>
      <c r="AL24" s="17"/>
      <c r="AM24" s="17">
        <v>7.91812768173972E-2</v>
      </c>
      <c r="AN24" s="17">
        <v>0.128570734418268</v>
      </c>
      <c r="AO24" s="17">
        <v>0.16944652742901301</v>
      </c>
      <c r="AP24" s="17"/>
      <c r="AQ24" s="17">
        <v>0.124881486904195</v>
      </c>
      <c r="AR24" s="17">
        <v>9.2554396478456993E-2</v>
      </c>
      <c r="AS24" s="17"/>
      <c r="AT24" s="17">
        <v>0.12533695120583199</v>
      </c>
      <c r="AU24" s="17">
        <v>0.111754197868784</v>
      </c>
    </row>
    <row r="25" spans="2:47" ht="29" x14ac:dyDescent="0.35">
      <c r="B25" s="18" t="s">
        <v>157</v>
      </c>
      <c r="C25" s="17">
        <v>0.113871468665541</v>
      </c>
      <c r="D25" s="17">
        <v>0.13095502383445701</v>
      </c>
      <c r="E25" s="17">
        <v>9.8349197997335797E-2</v>
      </c>
      <c r="F25" s="17"/>
      <c r="G25" s="17">
        <v>0.142344542504237</v>
      </c>
      <c r="H25" s="17">
        <v>0.117211909838906</v>
      </c>
      <c r="I25" s="17">
        <v>0.12285287882099299</v>
      </c>
      <c r="J25" s="17">
        <v>9.0401242074978294E-2</v>
      </c>
      <c r="K25" s="17">
        <v>0.10043912915301299</v>
      </c>
      <c r="L25" s="17">
        <v>0.118407288055615</v>
      </c>
      <c r="M25" s="17"/>
      <c r="N25" s="17">
        <v>0.12365952497023799</v>
      </c>
      <c r="O25" s="17">
        <v>9.1938998535677496E-2</v>
      </c>
      <c r="P25" s="17">
        <v>0.122445960850597</v>
      </c>
      <c r="Q25" s="17">
        <v>0.11989711580213</v>
      </c>
      <c r="R25" s="17"/>
      <c r="S25" s="17">
        <v>0.16321953631451</v>
      </c>
      <c r="T25" s="17">
        <v>9.8338677873561597E-2</v>
      </c>
      <c r="U25" s="17">
        <v>7.8708903573479802E-2</v>
      </c>
      <c r="V25" s="17">
        <v>9.8375038737339202E-2</v>
      </c>
      <c r="W25" s="17">
        <v>0.103404830372263</v>
      </c>
      <c r="X25" s="17">
        <v>5.1313209572651598E-2</v>
      </c>
      <c r="Y25" s="17">
        <v>0.108748250150989</v>
      </c>
      <c r="Z25" s="17">
        <v>0.150843922996516</v>
      </c>
      <c r="AA25" s="17">
        <v>0.16214309103212299</v>
      </c>
      <c r="AB25" s="17"/>
      <c r="AC25" s="17">
        <v>0.11678488047003301</v>
      </c>
      <c r="AD25" s="17">
        <v>0.12109037725336901</v>
      </c>
      <c r="AE25" s="17">
        <v>8.9265934500544097E-2</v>
      </c>
      <c r="AF25" s="17"/>
      <c r="AG25" s="17">
        <v>0.126939709826148</v>
      </c>
      <c r="AH25" s="17">
        <v>0.11486585786373101</v>
      </c>
      <c r="AI25" s="17">
        <v>0.10743945210853501</v>
      </c>
      <c r="AJ25" s="17">
        <v>0.16290316047619499</v>
      </c>
      <c r="AK25" s="17">
        <v>9.85229014836395E-2</v>
      </c>
      <c r="AL25" s="17"/>
      <c r="AM25" s="17">
        <v>0.12636608749539899</v>
      </c>
      <c r="AN25" s="17">
        <v>0.121998825636198</v>
      </c>
      <c r="AO25" s="17">
        <v>0.104122687913804</v>
      </c>
      <c r="AP25" s="17"/>
      <c r="AQ25" s="17">
        <v>0.116060149763122</v>
      </c>
      <c r="AR25" s="17">
        <v>0.107198956460947</v>
      </c>
      <c r="AS25" s="17"/>
      <c r="AT25" s="17">
        <v>6.8448247378119706E-2</v>
      </c>
      <c r="AU25" s="17">
        <v>0.12827316749749401</v>
      </c>
    </row>
    <row r="26" spans="2:47" ht="43.5" x14ac:dyDescent="0.35">
      <c r="B26" s="18" t="s">
        <v>158</v>
      </c>
      <c r="C26" s="17">
        <v>7.2381424078726705E-2</v>
      </c>
      <c r="D26" s="17">
        <v>8.9980896753380404E-2</v>
      </c>
      <c r="E26" s="17">
        <v>5.6218069499187499E-2</v>
      </c>
      <c r="F26" s="17"/>
      <c r="G26" s="17">
        <v>6.5284530227154899E-2</v>
      </c>
      <c r="H26" s="17">
        <v>7.9802791192559397E-2</v>
      </c>
      <c r="I26" s="17">
        <v>6.4491730521397395E-2</v>
      </c>
      <c r="J26" s="17">
        <v>9.6831498084796894E-2</v>
      </c>
      <c r="K26" s="17">
        <v>4.15844123775298E-2</v>
      </c>
      <c r="L26" s="17">
        <v>7.9188566227596596E-2</v>
      </c>
      <c r="M26" s="17"/>
      <c r="N26" s="17">
        <v>5.5116344098081499E-2</v>
      </c>
      <c r="O26" s="17">
        <v>7.1598730992218598E-2</v>
      </c>
      <c r="P26" s="17">
        <v>8.7974658545577997E-2</v>
      </c>
      <c r="Q26" s="17">
        <v>7.8945547195375498E-2</v>
      </c>
      <c r="R26" s="17"/>
      <c r="S26" s="17">
        <v>6.2594676614681002E-2</v>
      </c>
      <c r="T26" s="17">
        <v>3.5433154543102703E-2</v>
      </c>
      <c r="U26" s="17">
        <v>7.0638124033038693E-2</v>
      </c>
      <c r="V26" s="17">
        <v>7.7912037531656E-2</v>
      </c>
      <c r="W26" s="17">
        <v>9.6561426149224694E-2</v>
      </c>
      <c r="X26" s="17">
        <v>0.14326781906765501</v>
      </c>
      <c r="Y26" s="17">
        <v>5.1103718958631E-2</v>
      </c>
      <c r="Z26" s="17">
        <v>3.6840129441525801E-2</v>
      </c>
      <c r="AA26" s="17">
        <v>8.3118217906528596E-2</v>
      </c>
      <c r="AB26" s="17"/>
      <c r="AC26" s="17">
        <v>8.2894045604701205E-2</v>
      </c>
      <c r="AD26" s="17">
        <v>5.3226544166860602E-2</v>
      </c>
      <c r="AE26" s="17">
        <v>9.7591243391192697E-2</v>
      </c>
      <c r="AF26" s="17"/>
      <c r="AG26" s="17">
        <v>9.0346348618574407E-2</v>
      </c>
      <c r="AH26" s="17">
        <v>5.0512696825546301E-2</v>
      </c>
      <c r="AI26" s="17">
        <v>4.6133277301280702E-2</v>
      </c>
      <c r="AJ26" s="17">
        <v>0.12850977913519401</v>
      </c>
      <c r="AK26" s="17">
        <v>6.2394102670773902E-2</v>
      </c>
      <c r="AL26" s="17"/>
      <c r="AM26" s="17">
        <v>8.6664119138300494E-2</v>
      </c>
      <c r="AN26" s="17">
        <v>7.5380063743482495E-2</v>
      </c>
      <c r="AO26" s="17">
        <v>4.2645564824288697E-2</v>
      </c>
      <c r="AP26" s="17"/>
      <c r="AQ26" s="17">
        <v>7.0634911476973497E-2</v>
      </c>
      <c r="AR26" s="17">
        <v>7.64064892925886E-2</v>
      </c>
      <c r="AS26" s="17"/>
      <c r="AT26" s="17">
        <v>5.8416570364376197E-2</v>
      </c>
      <c r="AU26" s="17">
        <v>7.6809062888263502E-2</v>
      </c>
    </row>
    <row r="27" spans="2:47" x14ac:dyDescent="0.35">
      <c r="B27" s="18" t="s">
        <v>159</v>
      </c>
      <c r="C27" s="17">
        <v>6.4821498899248903E-2</v>
      </c>
      <c r="D27" s="17">
        <v>7.1901205799860396E-2</v>
      </c>
      <c r="E27" s="17">
        <v>5.8456435600684399E-2</v>
      </c>
      <c r="F27" s="17"/>
      <c r="G27" s="17">
        <v>0.18329727580029301</v>
      </c>
      <c r="H27" s="17">
        <v>8.4286381312960498E-2</v>
      </c>
      <c r="I27" s="17">
        <v>6.4642051826348204E-2</v>
      </c>
      <c r="J27" s="17">
        <v>6.8950686558250193E-2</v>
      </c>
      <c r="K27" s="17">
        <v>1.9853421965836299E-2</v>
      </c>
      <c r="L27" s="17">
        <v>2.5422250159655501E-2</v>
      </c>
      <c r="M27" s="17"/>
      <c r="N27" s="17">
        <v>8.3340929042251197E-2</v>
      </c>
      <c r="O27" s="17">
        <v>4.6673441111239403E-2</v>
      </c>
      <c r="P27" s="17">
        <v>6.9639868355260398E-2</v>
      </c>
      <c r="Q27" s="17">
        <v>6.0248016204154001E-2</v>
      </c>
      <c r="R27" s="17"/>
      <c r="S27" s="17">
        <v>8.0188917265307399E-2</v>
      </c>
      <c r="T27" s="17">
        <v>7.56848778625831E-2</v>
      </c>
      <c r="U27" s="17">
        <v>7.6207942548812593E-2</v>
      </c>
      <c r="V27" s="17">
        <v>6.9047834081549797E-2</v>
      </c>
      <c r="W27" s="17">
        <v>7.1870454405661005E-2</v>
      </c>
      <c r="X27" s="17">
        <v>6.6943682512446007E-2</v>
      </c>
      <c r="Y27" s="17">
        <v>3.11955967983478E-2</v>
      </c>
      <c r="Z27" s="17">
        <v>4.0523194268092901E-2</v>
      </c>
      <c r="AA27" s="17">
        <v>4.82597678355784E-2</v>
      </c>
      <c r="AB27" s="17"/>
      <c r="AC27" s="17">
        <v>6.3286658033454193E-2</v>
      </c>
      <c r="AD27" s="17">
        <v>5.1693463657630397E-2</v>
      </c>
      <c r="AE27" s="17">
        <v>5.1005064789827498E-2</v>
      </c>
      <c r="AF27" s="17"/>
      <c r="AG27" s="17">
        <v>4.3733664031934703E-2</v>
      </c>
      <c r="AH27" s="17">
        <v>8.5223528325088893E-2</v>
      </c>
      <c r="AI27" s="17">
        <v>5.0659523118484803E-2</v>
      </c>
      <c r="AJ27" s="17">
        <v>4.8569959264958398E-2</v>
      </c>
      <c r="AK27" s="17">
        <v>7.9879115111367402E-2</v>
      </c>
      <c r="AL27" s="17"/>
      <c r="AM27" s="17">
        <v>3.8651711293553298E-2</v>
      </c>
      <c r="AN27" s="17">
        <v>7.2900564213455102E-2</v>
      </c>
      <c r="AO27" s="17">
        <v>0.11648935398605099</v>
      </c>
      <c r="AP27" s="17"/>
      <c r="AQ27" s="17">
        <v>5.7915181102400598E-2</v>
      </c>
      <c r="AR27" s="17">
        <v>7.9614103270156306E-2</v>
      </c>
      <c r="AS27" s="17"/>
      <c r="AT27" s="17">
        <v>9.9780163236133396E-2</v>
      </c>
      <c r="AU27" s="17">
        <v>5.3737649249717599E-2</v>
      </c>
    </row>
    <row r="28" spans="2:47" x14ac:dyDescent="0.35">
      <c r="B28" s="18" t="s">
        <v>70</v>
      </c>
      <c r="C28" s="17">
        <v>3.0505538967537101E-2</v>
      </c>
      <c r="D28" s="17">
        <v>3.3575839948874198E-2</v>
      </c>
      <c r="E28" s="17">
        <v>2.7754343686773798E-2</v>
      </c>
      <c r="F28" s="17"/>
      <c r="G28" s="17">
        <v>8.1856258269103702E-3</v>
      </c>
      <c r="H28" s="17">
        <v>3.2168896919666602E-2</v>
      </c>
      <c r="I28" s="17">
        <v>2.9455188549059499E-2</v>
      </c>
      <c r="J28" s="17">
        <v>3.7154473437389701E-2</v>
      </c>
      <c r="K28" s="17">
        <v>3.1333367297918101E-2</v>
      </c>
      <c r="L28" s="17">
        <v>3.4704166030755497E-2</v>
      </c>
      <c r="M28" s="17"/>
      <c r="N28" s="17">
        <v>2.38000486858789E-2</v>
      </c>
      <c r="O28" s="17">
        <v>3.4672727292858502E-2</v>
      </c>
      <c r="P28" s="17">
        <v>2.81078192105686E-2</v>
      </c>
      <c r="Q28" s="17">
        <v>3.22140508178273E-2</v>
      </c>
      <c r="R28" s="17"/>
      <c r="S28" s="17">
        <v>1.7404671219610601E-2</v>
      </c>
      <c r="T28" s="17">
        <v>2.35183599813143E-2</v>
      </c>
      <c r="U28" s="17">
        <v>3.4181613746925098E-2</v>
      </c>
      <c r="V28" s="17">
        <v>2.2597061117434598E-2</v>
      </c>
      <c r="W28" s="17">
        <v>9.2577967841582006E-3</v>
      </c>
      <c r="X28" s="17">
        <v>6.7853230826199998E-2</v>
      </c>
      <c r="Y28" s="17">
        <v>6.1648630708774098E-2</v>
      </c>
      <c r="Z28" s="17">
        <v>3.0692520126662799E-2</v>
      </c>
      <c r="AA28" s="17">
        <v>1.9182590459494799E-2</v>
      </c>
      <c r="AB28" s="17"/>
      <c r="AC28" s="17">
        <v>3.7848380203572903E-2</v>
      </c>
      <c r="AD28" s="17">
        <v>2.5093681288193299E-2</v>
      </c>
      <c r="AE28" s="17">
        <v>1.8423353560904701E-2</v>
      </c>
      <c r="AF28" s="17"/>
      <c r="AG28" s="17">
        <v>2.3364663170692201E-2</v>
      </c>
      <c r="AH28" s="17">
        <v>2.5963564577169598E-2</v>
      </c>
      <c r="AI28" s="17">
        <v>4.6463461395168798E-2</v>
      </c>
      <c r="AJ28" s="17">
        <v>5.3101533730863397E-2</v>
      </c>
      <c r="AK28" s="17">
        <v>2.20891445560009E-2</v>
      </c>
      <c r="AL28" s="17"/>
      <c r="AM28" s="17">
        <v>2.3625904669352601E-2</v>
      </c>
      <c r="AN28" s="17">
        <v>2.3208945907090699E-2</v>
      </c>
      <c r="AO28" s="17">
        <v>2.1506202939387899E-2</v>
      </c>
      <c r="AP28" s="17"/>
      <c r="AQ28" s="17">
        <v>2.1346917045315598E-2</v>
      </c>
      <c r="AR28" s="17">
        <v>4.9840828872276401E-2</v>
      </c>
      <c r="AS28" s="17"/>
      <c r="AT28" s="17">
        <v>3.4554805132984798E-2</v>
      </c>
      <c r="AU28" s="17">
        <v>2.9221695370532E-2</v>
      </c>
    </row>
    <row r="29" spans="2:47" x14ac:dyDescent="0.35">
      <c r="B29" s="18" t="s">
        <v>72</v>
      </c>
      <c r="C29" s="19">
        <v>6.74160210744969E-3</v>
      </c>
      <c r="D29" s="19">
        <v>7.61775567850294E-3</v>
      </c>
      <c r="E29" s="19">
        <v>5.9489788752493796E-3</v>
      </c>
      <c r="F29" s="19"/>
      <c r="G29" s="19">
        <v>1.0752705111952299E-2</v>
      </c>
      <c r="H29" s="19">
        <v>1.4988919373994601E-2</v>
      </c>
      <c r="I29" s="19">
        <v>1.46882866892403E-2</v>
      </c>
      <c r="J29" s="19">
        <v>3.9291437747127596E-3</v>
      </c>
      <c r="K29" s="19">
        <v>0</v>
      </c>
      <c r="L29" s="19">
        <v>0</v>
      </c>
      <c r="M29" s="19"/>
      <c r="N29" s="19">
        <v>4.1930813563198803E-3</v>
      </c>
      <c r="O29" s="19">
        <v>1.1081546858007701E-2</v>
      </c>
      <c r="P29" s="19">
        <v>8.82038270469249E-3</v>
      </c>
      <c r="Q29" s="19">
        <v>3.2445300359902601E-3</v>
      </c>
      <c r="R29" s="19"/>
      <c r="S29" s="19">
        <v>4.8574095782294999E-3</v>
      </c>
      <c r="T29" s="19">
        <v>1.0132708319134201E-2</v>
      </c>
      <c r="U29" s="19">
        <v>0</v>
      </c>
      <c r="V29" s="19">
        <v>1.15666464181482E-2</v>
      </c>
      <c r="W29" s="19">
        <v>2.7777784277490301E-2</v>
      </c>
      <c r="X29" s="19">
        <v>0</v>
      </c>
      <c r="Y29" s="19">
        <v>0</v>
      </c>
      <c r="Z29" s="19">
        <v>1.3567954191557E-2</v>
      </c>
      <c r="AA29" s="19">
        <v>0</v>
      </c>
      <c r="AB29" s="19"/>
      <c r="AC29" s="19">
        <v>3.6566966241232701E-3</v>
      </c>
      <c r="AD29" s="19">
        <v>5.21748683901988E-3</v>
      </c>
      <c r="AE29" s="19">
        <v>1.7573628543898798E-2</v>
      </c>
      <c r="AF29" s="19"/>
      <c r="AG29" s="19">
        <v>1.93242557639512E-3</v>
      </c>
      <c r="AH29" s="19">
        <v>1.18682760053186E-2</v>
      </c>
      <c r="AI29" s="19">
        <v>0</v>
      </c>
      <c r="AJ29" s="19">
        <v>0</v>
      </c>
      <c r="AK29" s="19">
        <v>2.0588702564147202E-2</v>
      </c>
      <c r="AL29" s="19"/>
      <c r="AM29" s="19">
        <v>3.47186607671189E-3</v>
      </c>
      <c r="AN29" s="19">
        <v>8.5730542397278106E-3</v>
      </c>
      <c r="AO29" s="19">
        <v>0</v>
      </c>
      <c r="AP29" s="19"/>
      <c r="AQ29" s="19">
        <v>2.176790949914E-3</v>
      </c>
      <c r="AR29" s="19">
        <v>1.6335675221184499E-2</v>
      </c>
      <c r="AS29" s="19"/>
      <c r="AT29" s="19">
        <v>3.3694592647182E-3</v>
      </c>
      <c r="AU29" s="19">
        <v>7.8107597819362402E-3</v>
      </c>
    </row>
    <row r="30" spans="2:47" x14ac:dyDescent="0.35">
      <c r="B30" s="16"/>
    </row>
    <row r="31" spans="2:47" x14ac:dyDescent="0.35">
      <c r="B31" t="s">
        <v>77</v>
      </c>
    </row>
    <row r="32" spans="2:47" x14ac:dyDescent="0.35">
      <c r="B32" t="s">
        <v>78</v>
      </c>
    </row>
    <row r="34" spans="2:2" x14ac:dyDescent="0.35">
      <c r="B34"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U3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161</v>
      </c>
      <c r="C9" s="17">
        <v>0.412509791598969</v>
      </c>
      <c r="D9" s="17">
        <v>0.43062369536778999</v>
      </c>
      <c r="E9" s="17">
        <v>0.39717036922716198</v>
      </c>
      <c r="F9" s="17"/>
      <c r="G9" s="17">
        <v>0.14420598136152199</v>
      </c>
      <c r="H9" s="17">
        <v>0.21009970725504601</v>
      </c>
      <c r="I9" s="17">
        <v>0.320175211600294</v>
      </c>
      <c r="J9" s="17">
        <v>0.33874415094656601</v>
      </c>
      <c r="K9" s="17">
        <v>0.52461029331003195</v>
      </c>
      <c r="L9" s="17">
        <v>0.72110548381358996</v>
      </c>
      <c r="M9" s="17"/>
      <c r="N9" s="17">
        <v>0.343289894368979</v>
      </c>
      <c r="O9" s="17">
        <v>0.401261063324375</v>
      </c>
      <c r="P9" s="17">
        <v>0.476373539150036</v>
      </c>
      <c r="Q9" s="17">
        <v>0.43925015193764799</v>
      </c>
      <c r="R9" s="17"/>
      <c r="S9" s="17">
        <v>0.38603728836291301</v>
      </c>
      <c r="T9" s="17">
        <v>0.46060396001873499</v>
      </c>
      <c r="U9" s="17">
        <v>0.47220191277782703</v>
      </c>
      <c r="V9" s="17">
        <v>0.45470550516562003</v>
      </c>
      <c r="W9" s="17">
        <v>0.51072415050561704</v>
      </c>
      <c r="X9" s="17">
        <v>0.26335339164327898</v>
      </c>
      <c r="Y9" s="17">
        <v>0.42873295597990801</v>
      </c>
      <c r="Z9" s="17">
        <v>0.39198920872378301</v>
      </c>
      <c r="AA9" s="17">
        <v>0.35232932397119299</v>
      </c>
      <c r="AB9" s="17"/>
      <c r="AC9" s="17">
        <v>0.51761494095237404</v>
      </c>
      <c r="AD9" s="17">
        <v>0.39004307613060402</v>
      </c>
      <c r="AE9" s="17">
        <v>0.30929707228664</v>
      </c>
      <c r="AF9" s="17"/>
      <c r="AG9" s="17">
        <v>0.52477663080565795</v>
      </c>
      <c r="AH9" s="17">
        <v>0.30316924417433799</v>
      </c>
      <c r="AI9" s="17">
        <v>0.52404466106983005</v>
      </c>
      <c r="AJ9" s="17">
        <v>0.47796404089947297</v>
      </c>
      <c r="AK9" s="17">
        <v>0.31683854269302097</v>
      </c>
      <c r="AL9" s="17"/>
      <c r="AM9" s="17">
        <v>0.48495755823511499</v>
      </c>
      <c r="AN9" s="17">
        <v>0.29520094344143799</v>
      </c>
      <c r="AO9" s="17">
        <v>0.46246313487301499</v>
      </c>
      <c r="AP9" s="17"/>
      <c r="AQ9" s="17">
        <v>0.42842517562222898</v>
      </c>
      <c r="AR9" s="17">
        <v>0.37860613979357799</v>
      </c>
      <c r="AS9" s="17"/>
      <c r="AT9" s="17">
        <v>0.26675815509934497</v>
      </c>
      <c r="AU9" s="17">
        <v>0.45872120315540199</v>
      </c>
    </row>
    <row r="10" spans="2:47" ht="43.5" x14ac:dyDescent="0.35">
      <c r="B10" s="18" t="s">
        <v>162</v>
      </c>
      <c r="C10" s="17">
        <v>0.33968940865806302</v>
      </c>
      <c r="D10" s="17">
        <v>0.31516896537121702</v>
      </c>
      <c r="E10" s="17">
        <v>0.36389857253681501</v>
      </c>
      <c r="F10" s="17"/>
      <c r="G10" s="17">
        <v>0.211203185561191</v>
      </c>
      <c r="H10" s="17">
        <v>0.288649275445093</v>
      </c>
      <c r="I10" s="17">
        <v>0.32504808898057402</v>
      </c>
      <c r="J10" s="17">
        <v>0.36586918112219202</v>
      </c>
      <c r="K10" s="17">
        <v>0.37540360255759198</v>
      </c>
      <c r="L10" s="17">
        <v>0.40146599446317199</v>
      </c>
      <c r="M10" s="17"/>
      <c r="N10" s="17">
        <v>0.343993145128064</v>
      </c>
      <c r="O10" s="17">
        <v>0.32318051005897602</v>
      </c>
      <c r="P10" s="17">
        <v>0.33347496288741901</v>
      </c>
      <c r="Q10" s="17">
        <v>0.36165357807186399</v>
      </c>
      <c r="R10" s="17"/>
      <c r="S10" s="17">
        <v>0.31151198663503199</v>
      </c>
      <c r="T10" s="17">
        <v>0.31205811756629498</v>
      </c>
      <c r="U10" s="17">
        <v>0.30075758669514902</v>
      </c>
      <c r="V10" s="17">
        <v>0.36179171204176402</v>
      </c>
      <c r="W10" s="17">
        <v>0.44455443033457098</v>
      </c>
      <c r="X10" s="17">
        <v>0.46826209216362402</v>
      </c>
      <c r="Y10" s="17">
        <v>0.224919526402061</v>
      </c>
      <c r="Z10" s="17">
        <v>0.29508464708951399</v>
      </c>
      <c r="AA10" s="17">
        <v>0.34993420471175901</v>
      </c>
      <c r="AB10" s="17"/>
      <c r="AC10" s="17">
        <v>0.36156578555042201</v>
      </c>
      <c r="AD10" s="17">
        <v>0.33474993993006102</v>
      </c>
      <c r="AE10" s="17">
        <v>0.326962951947251</v>
      </c>
      <c r="AF10" s="17"/>
      <c r="AG10" s="17">
        <v>0.35830241932767398</v>
      </c>
      <c r="AH10" s="17">
        <v>0.35246724558529802</v>
      </c>
      <c r="AI10" s="17">
        <v>0.35290238423369902</v>
      </c>
      <c r="AJ10" s="17">
        <v>0.20816155926656699</v>
      </c>
      <c r="AK10" s="17">
        <v>0.36048063896006999</v>
      </c>
      <c r="AL10" s="17"/>
      <c r="AM10" s="17">
        <v>0.31542529155503202</v>
      </c>
      <c r="AN10" s="17">
        <v>0.34554586497585599</v>
      </c>
      <c r="AO10" s="17">
        <v>0.41750612709974899</v>
      </c>
      <c r="AP10" s="17"/>
      <c r="AQ10" s="17">
        <v>0.38174909975652499</v>
      </c>
      <c r="AR10" s="17">
        <v>0.253330331459103</v>
      </c>
      <c r="AS10" s="17"/>
      <c r="AT10" s="17">
        <v>0.34033972453721401</v>
      </c>
      <c r="AU10" s="17">
        <v>0.33948322219282101</v>
      </c>
    </row>
    <row r="11" spans="2:47" ht="58" x14ac:dyDescent="0.35">
      <c r="B11" s="18" t="s">
        <v>163</v>
      </c>
      <c r="C11" s="17">
        <v>0.29619373014613698</v>
      </c>
      <c r="D11" s="17">
        <v>0.30594257307226402</v>
      </c>
      <c r="E11" s="17">
        <v>0.28590119277542098</v>
      </c>
      <c r="F11" s="17"/>
      <c r="G11" s="17">
        <v>0.348165276457714</v>
      </c>
      <c r="H11" s="17">
        <v>0.32857323192141802</v>
      </c>
      <c r="I11" s="17">
        <v>0.27993675360143799</v>
      </c>
      <c r="J11" s="17">
        <v>0.27637329708337</v>
      </c>
      <c r="K11" s="17">
        <v>0.29664496347859098</v>
      </c>
      <c r="L11" s="17">
        <v>0.27470500107169399</v>
      </c>
      <c r="M11" s="17"/>
      <c r="N11" s="17">
        <v>0.30988757144900397</v>
      </c>
      <c r="O11" s="17">
        <v>0.33322717307704403</v>
      </c>
      <c r="P11" s="17">
        <v>0.28476475033227899</v>
      </c>
      <c r="Q11" s="17">
        <v>0.25271708812812599</v>
      </c>
      <c r="R11" s="17"/>
      <c r="S11" s="17">
        <v>0.296206450013905</v>
      </c>
      <c r="T11" s="17">
        <v>0.28972595407702201</v>
      </c>
      <c r="U11" s="17">
        <v>0.28896221257050397</v>
      </c>
      <c r="V11" s="17">
        <v>0.30703963452680699</v>
      </c>
      <c r="W11" s="17">
        <v>0.22236668516383001</v>
      </c>
      <c r="X11" s="17">
        <v>0.35938596893032698</v>
      </c>
      <c r="Y11" s="17">
        <v>0.28009205524183001</v>
      </c>
      <c r="Z11" s="17">
        <v>0.39088956354103499</v>
      </c>
      <c r="AA11" s="17">
        <v>0.27545467459440798</v>
      </c>
      <c r="AB11" s="17"/>
      <c r="AC11" s="17">
        <v>0.25687356496185398</v>
      </c>
      <c r="AD11" s="17">
        <v>0.30799203251388002</v>
      </c>
      <c r="AE11" s="17">
        <v>0.35141646955229</v>
      </c>
      <c r="AF11" s="17"/>
      <c r="AG11" s="17">
        <v>0.27990644812462701</v>
      </c>
      <c r="AH11" s="17">
        <v>0.27144666828957897</v>
      </c>
      <c r="AI11" s="17">
        <v>0.33346089276593499</v>
      </c>
      <c r="AJ11" s="17">
        <v>0.23471062782097901</v>
      </c>
      <c r="AK11" s="17">
        <v>0.37829756936501602</v>
      </c>
      <c r="AL11" s="17"/>
      <c r="AM11" s="17">
        <v>0.27036102845844001</v>
      </c>
      <c r="AN11" s="17">
        <v>0.30932100769314602</v>
      </c>
      <c r="AO11" s="17">
        <v>0.26893081860645102</v>
      </c>
      <c r="AP11" s="17"/>
      <c r="AQ11" s="17">
        <v>0.29192271506154699</v>
      </c>
      <c r="AR11" s="17">
        <v>0.30156553336517899</v>
      </c>
      <c r="AS11" s="17"/>
      <c r="AT11" s="17">
        <v>0.30984469185873698</v>
      </c>
      <c r="AU11" s="17">
        <v>0.29186561263753102</v>
      </c>
    </row>
    <row r="12" spans="2:47" ht="43.5" x14ac:dyDescent="0.35">
      <c r="B12" s="18" t="s">
        <v>164</v>
      </c>
      <c r="C12" s="17">
        <v>0.27036415551530402</v>
      </c>
      <c r="D12" s="17">
        <v>0.243689601095921</v>
      </c>
      <c r="E12" s="17">
        <v>0.29480585547722599</v>
      </c>
      <c r="F12" s="17"/>
      <c r="G12" s="17">
        <v>0.28041458846092898</v>
      </c>
      <c r="H12" s="17">
        <v>0.312142364112102</v>
      </c>
      <c r="I12" s="17">
        <v>0.24277288363215599</v>
      </c>
      <c r="J12" s="17">
        <v>0.30539372861500702</v>
      </c>
      <c r="K12" s="17">
        <v>0.26657226446416998</v>
      </c>
      <c r="L12" s="17">
        <v>0.23230278385276501</v>
      </c>
      <c r="M12" s="17"/>
      <c r="N12" s="17">
        <v>0.269046121928116</v>
      </c>
      <c r="O12" s="17">
        <v>0.25942754163402798</v>
      </c>
      <c r="P12" s="17">
        <v>0.27470868342482702</v>
      </c>
      <c r="Q12" s="17">
        <v>0.28251731076801101</v>
      </c>
      <c r="R12" s="17"/>
      <c r="S12" s="17">
        <v>0.28290318045850599</v>
      </c>
      <c r="T12" s="17">
        <v>0.32673380949036601</v>
      </c>
      <c r="U12" s="17">
        <v>0.22195136748618</v>
      </c>
      <c r="V12" s="17">
        <v>0.21033934397151599</v>
      </c>
      <c r="W12" s="17">
        <v>0.31345236715793001</v>
      </c>
      <c r="X12" s="17">
        <v>0.27115588155901899</v>
      </c>
      <c r="Y12" s="17">
        <v>0.24824265703482001</v>
      </c>
      <c r="Z12" s="17">
        <v>0.26530332610374302</v>
      </c>
      <c r="AA12" s="17">
        <v>0.26296545809779298</v>
      </c>
      <c r="AB12" s="17"/>
      <c r="AC12" s="17">
        <v>0.26032738567768099</v>
      </c>
      <c r="AD12" s="17">
        <v>0.27548063530281403</v>
      </c>
      <c r="AE12" s="17">
        <v>0.32682515678068602</v>
      </c>
      <c r="AF12" s="17"/>
      <c r="AG12" s="17">
        <v>0.25614463795657699</v>
      </c>
      <c r="AH12" s="17">
        <v>0.30177884726251503</v>
      </c>
      <c r="AI12" s="17">
        <v>0.208815758349017</v>
      </c>
      <c r="AJ12" s="17">
        <v>0.299795978715649</v>
      </c>
      <c r="AK12" s="17">
        <v>0.281163559250032</v>
      </c>
      <c r="AL12" s="17"/>
      <c r="AM12" s="17">
        <v>0.26948859889251597</v>
      </c>
      <c r="AN12" s="17">
        <v>0.26245101649936597</v>
      </c>
      <c r="AO12" s="17">
        <v>0.295474719011316</v>
      </c>
      <c r="AP12" s="17"/>
      <c r="AQ12" s="17">
        <v>0.263010982130789</v>
      </c>
      <c r="AR12" s="17">
        <v>0.28446907207899902</v>
      </c>
      <c r="AS12" s="17"/>
      <c r="AT12" s="17">
        <v>0.20625292153699001</v>
      </c>
      <c r="AU12" s="17">
        <v>0.29069099842365298</v>
      </c>
    </row>
    <row r="13" spans="2:47" ht="58" x14ac:dyDescent="0.35">
      <c r="B13" s="18" t="s">
        <v>165</v>
      </c>
      <c r="C13" s="17">
        <v>0.26792489817895299</v>
      </c>
      <c r="D13" s="17">
        <v>0.24131924531796001</v>
      </c>
      <c r="E13" s="17">
        <v>0.28997145293910698</v>
      </c>
      <c r="F13" s="17"/>
      <c r="G13" s="17">
        <v>0.448075068277758</v>
      </c>
      <c r="H13" s="17">
        <v>0.30680136459485902</v>
      </c>
      <c r="I13" s="17">
        <v>0.30975120037199899</v>
      </c>
      <c r="J13" s="17">
        <v>0.31777905108083998</v>
      </c>
      <c r="K13" s="17">
        <v>0.152203207637571</v>
      </c>
      <c r="L13" s="17">
        <v>0.17276521943256901</v>
      </c>
      <c r="M13" s="17"/>
      <c r="N13" s="17">
        <v>0.29640556265523499</v>
      </c>
      <c r="O13" s="17">
        <v>0.32131986672290802</v>
      </c>
      <c r="P13" s="17">
        <v>0.19511736283059899</v>
      </c>
      <c r="Q13" s="17">
        <v>0.249035585256248</v>
      </c>
      <c r="R13" s="17"/>
      <c r="S13" s="17">
        <v>0.30115073152976202</v>
      </c>
      <c r="T13" s="17">
        <v>0.29219476568144997</v>
      </c>
      <c r="U13" s="17">
        <v>0.25450063424851499</v>
      </c>
      <c r="V13" s="17">
        <v>0.22978901027528401</v>
      </c>
      <c r="W13" s="17">
        <v>0.17557195982571899</v>
      </c>
      <c r="X13" s="17">
        <v>0.28162556514850901</v>
      </c>
      <c r="Y13" s="17">
        <v>0.25914740144735399</v>
      </c>
      <c r="Z13" s="17">
        <v>0.26570481463677198</v>
      </c>
      <c r="AA13" s="17">
        <v>0.298068934465756</v>
      </c>
      <c r="AB13" s="17"/>
      <c r="AC13" s="17">
        <v>0.20020372881978599</v>
      </c>
      <c r="AD13" s="17">
        <v>0.293617312758645</v>
      </c>
      <c r="AE13" s="17">
        <v>0.30520492617851702</v>
      </c>
      <c r="AF13" s="17"/>
      <c r="AG13" s="17">
        <v>0.19891084014084401</v>
      </c>
      <c r="AH13" s="17">
        <v>0.36789541876459497</v>
      </c>
      <c r="AI13" s="17">
        <v>0.27211292254765002</v>
      </c>
      <c r="AJ13" s="17">
        <v>0.156576783995406</v>
      </c>
      <c r="AK13" s="17">
        <v>0.22229229763529601</v>
      </c>
      <c r="AL13" s="17"/>
      <c r="AM13" s="17">
        <v>0.23623080321962101</v>
      </c>
      <c r="AN13" s="17">
        <v>0.32573286176393201</v>
      </c>
      <c r="AO13" s="17">
        <v>0.28572845884598902</v>
      </c>
      <c r="AP13" s="17"/>
      <c r="AQ13" s="17">
        <v>0.267082559258916</v>
      </c>
      <c r="AR13" s="17">
        <v>0.27104904532156099</v>
      </c>
      <c r="AS13" s="17"/>
      <c r="AT13" s="17">
        <v>0.38420116133243198</v>
      </c>
      <c r="AU13" s="17">
        <v>0.23105882668998201</v>
      </c>
    </row>
    <row r="14" spans="2:47" ht="43.5" x14ac:dyDescent="0.35">
      <c r="B14" s="18" t="s">
        <v>166</v>
      </c>
      <c r="C14" s="17">
        <v>0.26616785756952799</v>
      </c>
      <c r="D14" s="17">
        <v>0.22783068378820601</v>
      </c>
      <c r="E14" s="17">
        <v>0.30148837287917002</v>
      </c>
      <c r="F14" s="17"/>
      <c r="G14" s="17">
        <v>0.37781329613657599</v>
      </c>
      <c r="H14" s="17">
        <v>0.23300458030339399</v>
      </c>
      <c r="I14" s="17">
        <v>0.29953902625565998</v>
      </c>
      <c r="J14" s="17">
        <v>0.25480645515281802</v>
      </c>
      <c r="K14" s="17">
        <v>0.26611538754379999</v>
      </c>
      <c r="L14" s="17">
        <v>0.22494917411898199</v>
      </c>
      <c r="M14" s="17"/>
      <c r="N14" s="17">
        <v>0.26402497060957503</v>
      </c>
      <c r="O14" s="17">
        <v>0.242833334360117</v>
      </c>
      <c r="P14" s="17">
        <v>0.266838105815565</v>
      </c>
      <c r="Q14" s="17">
        <v>0.29127766595977</v>
      </c>
      <c r="R14" s="17"/>
      <c r="S14" s="17">
        <v>0.31605670433773297</v>
      </c>
      <c r="T14" s="17">
        <v>0.235857179624682</v>
      </c>
      <c r="U14" s="17">
        <v>0.35058985417928301</v>
      </c>
      <c r="V14" s="17">
        <v>0.25949365305905903</v>
      </c>
      <c r="W14" s="17">
        <v>0.229481420489657</v>
      </c>
      <c r="X14" s="17">
        <v>0.217767347676771</v>
      </c>
      <c r="Y14" s="17">
        <v>0.21961170009973699</v>
      </c>
      <c r="Z14" s="17">
        <v>0.21753715138566401</v>
      </c>
      <c r="AA14" s="17">
        <v>0.30008974449421699</v>
      </c>
      <c r="AB14" s="17"/>
      <c r="AC14" s="17">
        <v>0.222425839166146</v>
      </c>
      <c r="AD14" s="17">
        <v>0.274309657048322</v>
      </c>
      <c r="AE14" s="17">
        <v>0.30566236742752501</v>
      </c>
      <c r="AF14" s="17"/>
      <c r="AG14" s="17">
        <v>0.25319050056863002</v>
      </c>
      <c r="AH14" s="17">
        <v>0.25671982034040602</v>
      </c>
      <c r="AI14" s="17">
        <v>0.282793224748979</v>
      </c>
      <c r="AJ14" s="17">
        <v>0.32060044159906997</v>
      </c>
      <c r="AK14" s="17">
        <v>0.31941600501494699</v>
      </c>
      <c r="AL14" s="17"/>
      <c r="AM14" s="17">
        <v>0.22920053454248501</v>
      </c>
      <c r="AN14" s="17">
        <v>0.298036728189297</v>
      </c>
      <c r="AO14" s="17">
        <v>0.26392629489082098</v>
      </c>
      <c r="AP14" s="17"/>
      <c r="AQ14" s="17">
        <v>0.28237726184740702</v>
      </c>
      <c r="AR14" s="17">
        <v>0.23116306537790399</v>
      </c>
      <c r="AS14" s="17"/>
      <c r="AT14" s="17">
        <v>0.29639837038176697</v>
      </c>
      <c r="AU14" s="17">
        <v>0.25658309610352498</v>
      </c>
    </row>
    <row r="15" spans="2:47" ht="29" x14ac:dyDescent="0.35">
      <c r="B15" s="18" t="s">
        <v>167</v>
      </c>
      <c r="C15" s="17">
        <v>0.24326543750941901</v>
      </c>
      <c r="D15" s="17">
        <v>0.26888133867721598</v>
      </c>
      <c r="E15" s="17">
        <v>0.22026874253683401</v>
      </c>
      <c r="F15" s="17"/>
      <c r="G15" s="17">
        <v>0.30826680711700999</v>
      </c>
      <c r="H15" s="17">
        <v>0.234095141841834</v>
      </c>
      <c r="I15" s="17">
        <v>0.29941377989874701</v>
      </c>
      <c r="J15" s="17">
        <v>0.229590292827975</v>
      </c>
      <c r="K15" s="17">
        <v>0.222332464933756</v>
      </c>
      <c r="L15" s="17">
        <v>0.20548111738557201</v>
      </c>
      <c r="M15" s="17"/>
      <c r="N15" s="17">
        <v>0.248600270357445</v>
      </c>
      <c r="O15" s="17">
        <v>0.28898578229188299</v>
      </c>
      <c r="P15" s="17">
        <v>0.219361323335896</v>
      </c>
      <c r="Q15" s="17">
        <v>0.214034706774651</v>
      </c>
      <c r="R15" s="17"/>
      <c r="S15" s="17">
        <v>0.21863274174598901</v>
      </c>
      <c r="T15" s="17">
        <v>0.21248818784506401</v>
      </c>
      <c r="U15" s="17">
        <v>0.27735846504739797</v>
      </c>
      <c r="V15" s="17">
        <v>0.32177465032476099</v>
      </c>
      <c r="W15" s="17">
        <v>0.29319726357512899</v>
      </c>
      <c r="X15" s="17">
        <v>0.21321759354834099</v>
      </c>
      <c r="Y15" s="17">
        <v>0.20106878527972499</v>
      </c>
      <c r="Z15" s="17">
        <v>0.21664637985472099</v>
      </c>
      <c r="AA15" s="17">
        <v>0.25112231914511701</v>
      </c>
      <c r="AB15" s="17"/>
      <c r="AC15" s="17">
        <v>0.246657416426767</v>
      </c>
      <c r="AD15" s="17">
        <v>0.23475690906088101</v>
      </c>
      <c r="AE15" s="17">
        <v>0.22695085403130399</v>
      </c>
      <c r="AF15" s="17"/>
      <c r="AG15" s="17">
        <v>0.27349800649966599</v>
      </c>
      <c r="AH15" s="17">
        <v>0.219368081341976</v>
      </c>
      <c r="AI15" s="17">
        <v>0.166254267537297</v>
      </c>
      <c r="AJ15" s="17">
        <v>0.15132709458401999</v>
      </c>
      <c r="AK15" s="17">
        <v>0.25198293875340699</v>
      </c>
      <c r="AL15" s="17"/>
      <c r="AM15" s="17">
        <v>0.28313535137963802</v>
      </c>
      <c r="AN15" s="17">
        <v>0.22434811068834001</v>
      </c>
      <c r="AO15" s="17">
        <v>0.28121888263792699</v>
      </c>
      <c r="AP15" s="17"/>
      <c r="AQ15" s="17">
        <v>0.24450945845642899</v>
      </c>
      <c r="AR15" s="17">
        <v>0.23948562112355401</v>
      </c>
      <c r="AS15" s="17"/>
      <c r="AT15" s="17">
        <v>0.246229715329361</v>
      </c>
      <c r="AU15" s="17">
        <v>0.24232559583357399</v>
      </c>
    </row>
    <row r="16" spans="2:47" x14ac:dyDescent="0.35">
      <c r="B16" s="18" t="s">
        <v>168</v>
      </c>
      <c r="C16" s="17">
        <v>0.23475190246000199</v>
      </c>
      <c r="D16" s="17">
        <v>0.21179483344939301</v>
      </c>
      <c r="E16" s="17">
        <v>0.25709813498904999</v>
      </c>
      <c r="F16" s="17"/>
      <c r="G16" s="17">
        <v>0.230014730682264</v>
      </c>
      <c r="H16" s="17">
        <v>0.217360204565097</v>
      </c>
      <c r="I16" s="17">
        <v>0.23381912206181199</v>
      </c>
      <c r="J16" s="17">
        <v>0.24852927863959701</v>
      </c>
      <c r="K16" s="17">
        <v>0.21134948626556899</v>
      </c>
      <c r="L16" s="17">
        <v>0.25625566122189802</v>
      </c>
      <c r="M16" s="17"/>
      <c r="N16" s="17">
        <v>0.263707291992686</v>
      </c>
      <c r="O16" s="17">
        <v>0.22148301804021001</v>
      </c>
      <c r="P16" s="17">
        <v>0.19453183613842201</v>
      </c>
      <c r="Q16" s="17">
        <v>0.25542316688324601</v>
      </c>
      <c r="R16" s="17"/>
      <c r="S16" s="17">
        <v>0.20839690285944801</v>
      </c>
      <c r="T16" s="17">
        <v>0.27913933739994101</v>
      </c>
      <c r="U16" s="17">
        <v>0.28009593998982502</v>
      </c>
      <c r="V16" s="17">
        <v>0.22343891166851099</v>
      </c>
      <c r="W16" s="17">
        <v>0.22425391007804599</v>
      </c>
      <c r="X16" s="17">
        <v>0.18025514155891101</v>
      </c>
      <c r="Y16" s="17">
        <v>0.25169057182321802</v>
      </c>
      <c r="Z16" s="17">
        <v>0.244477921067981</v>
      </c>
      <c r="AA16" s="17">
        <v>0.21950486272438699</v>
      </c>
      <c r="AB16" s="17"/>
      <c r="AC16" s="17">
        <v>0.222451458894807</v>
      </c>
      <c r="AD16" s="17">
        <v>0.26962858551256902</v>
      </c>
      <c r="AE16" s="17">
        <v>0.15294003116506999</v>
      </c>
      <c r="AF16" s="17"/>
      <c r="AG16" s="17">
        <v>0.20348094035925199</v>
      </c>
      <c r="AH16" s="17">
        <v>0.31393295648243302</v>
      </c>
      <c r="AI16" s="17">
        <v>0.233106261304805</v>
      </c>
      <c r="AJ16" s="17">
        <v>0.23828315487214499</v>
      </c>
      <c r="AK16" s="17">
        <v>0.16740635855409899</v>
      </c>
      <c r="AL16" s="17"/>
      <c r="AM16" s="17">
        <v>0.16753439976071899</v>
      </c>
      <c r="AN16" s="17">
        <v>0.318558915103415</v>
      </c>
      <c r="AO16" s="17">
        <v>0.161597564690518</v>
      </c>
      <c r="AP16" s="17"/>
      <c r="AQ16" s="17">
        <v>0.25127032427574097</v>
      </c>
      <c r="AR16" s="17">
        <v>0.20134989919406801</v>
      </c>
      <c r="AS16" s="17"/>
      <c r="AT16" s="17">
        <v>0.25827058324066499</v>
      </c>
      <c r="AU16" s="17">
        <v>0.22729516672158401</v>
      </c>
    </row>
    <row r="17" spans="2:47" ht="29" x14ac:dyDescent="0.35">
      <c r="B17" s="18" t="s">
        <v>169</v>
      </c>
      <c r="C17" s="17">
        <v>0.225772302752898</v>
      </c>
      <c r="D17" s="17">
        <v>0.19788111381349099</v>
      </c>
      <c r="E17" s="17">
        <v>0.25269341955644797</v>
      </c>
      <c r="F17" s="17"/>
      <c r="G17" s="17">
        <v>0.21300889143070001</v>
      </c>
      <c r="H17" s="17">
        <v>0.23492190972693699</v>
      </c>
      <c r="I17" s="17">
        <v>0.21254622926636099</v>
      </c>
      <c r="J17" s="17">
        <v>0.204993758911967</v>
      </c>
      <c r="K17" s="17">
        <v>0.208938633064676</v>
      </c>
      <c r="L17" s="17">
        <v>0.26056485333162799</v>
      </c>
      <c r="M17" s="17"/>
      <c r="N17" s="17">
        <v>0.233631388733236</v>
      </c>
      <c r="O17" s="17">
        <v>0.20598502168763799</v>
      </c>
      <c r="P17" s="17">
        <v>0.21596983382218801</v>
      </c>
      <c r="Q17" s="17">
        <v>0.24515559910016399</v>
      </c>
      <c r="R17" s="17"/>
      <c r="S17" s="17">
        <v>0.27548161886724998</v>
      </c>
      <c r="T17" s="17">
        <v>0.22396667373232801</v>
      </c>
      <c r="U17" s="17">
        <v>0.20734045377489299</v>
      </c>
      <c r="V17" s="17">
        <v>0.21761409950526001</v>
      </c>
      <c r="W17" s="17">
        <v>0.248559535253881</v>
      </c>
      <c r="X17" s="17">
        <v>0.226685164811502</v>
      </c>
      <c r="Y17" s="17">
        <v>0.26270520944352099</v>
      </c>
      <c r="Z17" s="17">
        <v>0.20305192430524699</v>
      </c>
      <c r="AA17" s="17">
        <v>0.154236043571707</v>
      </c>
      <c r="AB17" s="17"/>
      <c r="AC17" s="17">
        <v>0.21147261767550601</v>
      </c>
      <c r="AD17" s="17">
        <v>0.24647885247137599</v>
      </c>
      <c r="AE17" s="17">
        <v>0.25952009406557303</v>
      </c>
      <c r="AF17" s="17"/>
      <c r="AG17" s="17">
        <v>0.229020236559208</v>
      </c>
      <c r="AH17" s="17">
        <v>0.231335448507139</v>
      </c>
      <c r="AI17" s="17">
        <v>0.16366849849638199</v>
      </c>
      <c r="AJ17" s="17">
        <v>0.10139565938282601</v>
      </c>
      <c r="AK17" s="17">
        <v>0.27462433305860001</v>
      </c>
      <c r="AL17" s="17"/>
      <c r="AM17" s="17">
        <v>0.23054727459053301</v>
      </c>
      <c r="AN17" s="17">
        <v>0.20710091839446601</v>
      </c>
      <c r="AO17" s="17">
        <v>0.21683222462628801</v>
      </c>
      <c r="AP17" s="17"/>
      <c r="AQ17" s="17">
        <v>0.22836020494774201</v>
      </c>
      <c r="AR17" s="17">
        <v>0.21642234289667001</v>
      </c>
      <c r="AS17" s="17"/>
      <c r="AT17" s="17">
        <v>0.19819505560838499</v>
      </c>
      <c r="AU17" s="17">
        <v>0.23451583077079399</v>
      </c>
    </row>
    <row r="18" spans="2:47" ht="43.5" x14ac:dyDescent="0.35">
      <c r="B18" s="18" t="s">
        <v>170</v>
      </c>
      <c r="C18" s="17">
        <v>0.22359360952155199</v>
      </c>
      <c r="D18" s="17">
        <v>0.239079542957367</v>
      </c>
      <c r="E18" s="17">
        <v>0.209984613858578</v>
      </c>
      <c r="F18" s="17"/>
      <c r="G18" s="17">
        <v>0.21033473038928699</v>
      </c>
      <c r="H18" s="17">
        <v>0.233716624109959</v>
      </c>
      <c r="I18" s="17">
        <v>0.261691264725675</v>
      </c>
      <c r="J18" s="17">
        <v>0.23809186819148301</v>
      </c>
      <c r="K18" s="17">
        <v>0.27017991173326</v>
      </c>
      <c r="L18" s="17">
        <v>0.15319937051586599</v>
      </c>
      <c r="M18" s="17"/>
      <c r="N18" s="17">
        <v>0.25260877483163102</v>
      </c>
      <c r="O18" s="17">
        <v>0.19313694670779999</v>
      </c>
      <c r="P18" s="17">
        <v>0.228214053394759</v>
      </c>
      <c r="Q18" s="17">
        <v>0.22254496637847099</v>
      </c>
      <c r="R18" s="17"/>
      <c r="S18" s="17">
        <v>0.19625707138141299</v>
      </c>
      <c r="T18" s="17">
        <v>0.190907038107333</v>
      </c>
      <c r="U18" s="17">
        <v>0.24692168886681301</v>
      </c>
      <c r="V18" s="17">
        <v>0.23248660865352</v>
      </c>
      <c r="W18" s="17">
        <v>0.25630309133368701</v>
      </c>
      <c r="X18" s="17">
        <v>0.32034976312034302</v>
      </c>
      <c r="Y18" s="17">
        <v>0.16833908314235699</v>
      </c>
      <c r="Z18" s="17">
        <v>0.210250906145482</v>
      </c>
      <c r="AA18" s="17">
        <v>0.21838584132500999</v>
      </c>
      <c r="AB18" s="17"/>
      <c r="AC18" s="17">
        <v>0.21909549463120201</v>
      </c>
      <c r="AD18" s="17">
        <v>0.21973950784854601</v>
      </c>
      <c r="AE18" s="17">
        <v>0.26143073157750801</v>
      </c>
      <c r="AF18" s="17"/>
      <c r="AG18" s="17">
        <v>0.20008559882056201</v>
      </c>
      <c r="AH18" s="17">
        <v>0.23084943972984101</v>
      </c>
      <c r="AI18" s="17">
        <v>0.19965609761160399</v>
      </c>
      <c r="AJ18" s="17">
        <v>0.17707973840015201</v>
      </c>
      <c r="AK18" s="17">
        <v>0.27579014588649498</v>
      </c>
      <c r="AL18" s="17"/>
      <c r="AM18" s="17">
        <v>0.17279359648991299</v>
      </c>
      <c r="AN18" s="17">
        <v>0.27512772770413702</v>
      </c>
      <c r="AO18" s="17">
        <v>0.22816535022814599</v>
      </c>
      <c r="AP18" s="17"/>
      <c r="AQ18" s="17">
        <v>0.241845768291683</v>
      </c>
      <c r="AR18" s="17">
        <v>0.18650408630638901</v>
      </c>
      <c r="AS18" s="17"/>
      <c r="AT18" s="17">
        <v>0.32103434753208898</v>
      </c>
      <c r="AU18" s="17">
        <v>0.192699451797435</v>
      </c>
    </row>
    <row r="19" spans="2:47" ht="58" x14ac:dyDescent="0.35">
      <c r="B19" s="18" t="s">
        <v>171</v>
      </c>
      <c r="C19" s="17">
        <v>0.20631422447218201</v>
      </c>
      <c r="D19" s="17">
        <v>0.17461521244990899</v>
      </c>
      <c r="E19" s="17">
        <v>0.232882563722975</v>
      </c>
      <c r="F19" s="17"/>
      <c r="G19" s="17">
        <v>0.16360272135871101</v>
      </c>
      <c r="H19" s="17">
        <v>0.22521784647958801</v>
      </c>
      <c r="I19" s="17">
        <v>0.235275458301902</v>
      </c>
      <c r="J19" s="17">
        <v>0.27147128609167198</v>
      </c>
      <c r="K19" s="17">
        <v>0.17024946525211301</v>
      </c>
      <c r="L19" s="17">
        <v>0.16924226122078501</v>
      </c>
      <c r="M19" s="17"/>
      <c r="N19" s="17">
        <v>0.254621419040793</v>
      </c>
      <c r="O19" s="17">
        <v>0.18833790478723</v>
      </c>
      <c r="P19" s="17">
        <v>0.21251518112322701</v>
      </c>
      <c r="Q19" s="17">
        <v>0.17000113305636599</v>
      </c>
      <c r="R19" s="17"/>
      <c r="S19" s="17">
        <v>0.256308910618329</v>
      </c>
      <c r="T19" s="17">
        <v>0.20437825690664799</v>
      </c>
      <c r="U19" s="17">
        <v>0.186376204857685</v>
      </c>
      <c r="V19" s="17">
        <v>0.19349671819059899</v>
      </c>
      <c r="W19" s="17">
        <v>0.15533217993804299</v>
      </c>
      <c r="X19" s="17">
        <v>0.26059969840421598</v>
      </c>
      <c r="Y19" s="17">
        <v>0.132183544455487</v>
      </c>
      <c r="Z19" s="17">
        <v>0.280398165697059</v>
      </c>
      <c r="AA19" s="17">
        <v>0.193255539507112</v>
      </c>
      <c r="AB19" s="17"/>
      <c r="AC19" s="17">
        <v>0.19266815998012601</v>
      </c>
      <c r="AD19" s="17">
        <v>0.21489052261454999</v>
      </c>
      <c r="AE19" s="17">
        <v>0.24391254635078699</v>
      </c>
      <c r="AF19" s="17"/>
      <c r="AG19" s="17">
        <v>0.22721329595137499</v>
      </c>
      <c r="AH19" s="17">
        <v>0.198762386041029</v>
      </c>
      <c r="AI19" s="17">
        <v>0.144212530937184</v>
      </c>
      <c r="AJ19" s="17">
        <v>9.8240262046567703E-2</v>
      </c>
      <c r="AK19" s="17">
        <v>0.18551375003742299</v>
      </c>
      <c r="AL19" s="17"/>
      <c r="AM19" s="17">
        <v>0.26314884541730799</v>
      </c>
      <c r="AN19" s="17">
        <v>0.22469463372748</v>
      </c>
      <c r="AO19" s="17">
        <v>0.103320360122221</v>
      </c>
      <c r="AP19" s="17"/>
      <c r="AQ19" s="17">
        <v>0.21139950816807701</v>
      </c>
      <c r="AR19" s="17">
        <v>0.194044777221139</v>
      </c>
      <c r="AS19" s="17"/>
      <c r="AT19" s="17">
        <v>0.25288704681607499</v>
      </c>
      <c r="AU19" s="17">
        <v>0.19154803787993799</v>
      </c>
    </row>
    <row r="20" spans="2:47" ht="58" x14ac:dyDescent="0.35">
      <c r="B20" s="18" t="s">
        <v>172</v>
      </c>
      <c r="C20" s="17">
        <v>0.179725917536396</v>
      </c>
      <c r="D20" s="17">
        <v>0.151033729524816</v>
      </c>
      <c r="E20" s="17">
        <v>0.204897280064577</v>
      </c>
      <c r="F20" s="17"/>
      <c r="G20" s="17">
        <v>0.24646541095427099</v>
      </c>
      <c r="H20" s="17">
        <v>0.20392288673018499</v>
      </c>
      <c r="I20" s="17">
        <v>0.19518297944947699</v>
      </c>
      <c r="J20" s="17">
        <v>0.149288884250801</v>
      </c>
      <c r="K20" s="17">
        <v>0.13875483808511899</v>
      </c>
      <c r="L20" s="17">
        <v>0.17122203605297501</v>
      </c>
      <c r="M20" s="17"/>
      <c r="N20" s="17">
        <v>0.16285906520158799</v>
      </c>
      <c r="O20" s="17">
        <v>0.15938844987280701</v>
      </c>
      <c r="P20" s="17">
        <v>0.183115178932721</v>
      </c>
      <c r="Q20" s="17">
        <v>0.21415213621558099</v>
      </c>
      <c r="R20" s="17"/>
      <c r="S20" s="17">
        <v>0.17992544611181999</v>
      </c>
      <c r="T20" s="17">
        <v>0.14958238104844701</v>
      </c>
      <c r="U20" s="17">
        <v>0.210818729985112</v>
      </c>
      <c r="V20" s="17">
        <v>0.15416925218998101</v>
      </c>
      <c r="W20" s="17">
        <v>0.20188893491745999</v>
      </c>
      <c r="X20" s="17">
        <v>0.19992615331001101</v>
      </c>
      <c r="Y20" s="17">
        <v>0.18352166025988401</v>
      </c>
      <c r="Z20" s="17">
        <v>0.14381159080994199</v>
      </c>
      <c r="AA20" s="17">
        <v>0.193945690362016</v>
      </c>
      <c r="AB20" s="17"/>
      <c r="AC20" s="17">
        <v>0.18227269086074499</v>
      </c>
      <c r="AD20" s="17">
        <v>0.15866128651967401</v>
      </c>
      <c r="AE20" s="17">
        <v>0.180514610530289</v>
      </c>
      <c r="AF20" s="17"/>
      <c r="AG20" s="17">
        <v>0.16808933379638799</v>
      </c>
      <c r="AH20" s="17">
        <v>0.17792870006274999</v>
      </c>
      <c r="AI20" s="17">
        <v>0.15897063810741899</v>
      </c>
      <c r="AJ20" s="17">
        <v>0.16605855781245299</v>
      </c>
      <c r="AK20" s="17">
        <v>0.180172445053941</v>
      </c>
      <c r="AL20" s="17"/>
      <c r="AM20" s="17">
        <v>0.16000254867120201</v>
      </c>
      <c r="AN20" s="17">
        <v>0.185646844611245</v>
      </c>
      <c r="AO20" s="17">
        <v>0.14064645180779101</v>
      </c>
      <c r="AP20" s="17"/>
      <c r="AQ20" s="17">
        <v>0.18119712886212</v>
      </c>
      <c r="AR20" s="17">
        <v>0.17755718613435201</v>
      </c>
      <c r="AS20" s="17"/>
      <c r="AT20" s="17">
        <v>0.16701826288764901</v>
      </c>
      <c r="AU20" s="17">
        <v>0.18375495400551201</v>
      </c>
    </row>
    <row r="21" spans="2:47" ht="43.5" x14ac:dyDescent="0.35">
      <c r="B21" s="18" t="s">
        <v>173</v>
      </c>
      <c r="C21" s="17">
        <v>0.17792503299006199</v>
      </c>
      <c r="D21" s="17">
        <v>0.19528716270798899</v>
      </c>
      <c r="E21" s="17">
        <v>0.16238819109060301</v>
      </c>
      <c r="F21" s="17"/>
      <c r="G21" s="17">
        <v>0.15138728695074999</v>
      </c>
      <c r="H21" s="17">
        <v>0.171743357885391</v>
      </c>
      <c r="I21" s="17">
        <v>0.19114896205118001</v>
      </c>
      <c r="J21" s="17">
        <v>0.20289562628667099</v>
      </c>
      <c r="K21" s="17">
        <v>0.158521021149541</v>
      </c>
      <c r="L21" s="17">
        <v>0.18035414943327999</v>
      </c>
      <c r="M21" s="17"/>
      <c r="N21" s="17">
        <v>0.20403112354278499</v>
      </c>
      <c r="O21" s="17">
        <v>0.13431536487957199</v>
      </c>
      <c r="P21" s="17">
        <v>0.21855709879875701</v>
      </c>
      <c r="Q21" s="17">
        <v>0.161502260737276</v>
      </c>
      <c r="R21" s="17"/>
      <c r="S21" s="17">
        <v>0.20136423199131701</v>
      </c>
      <c r="T21" s="17">
        <v>0.19785947151665201</v>
      </c>
      <c r="U21" s="17">
        <v>0.14046095431068401</v>
      </c>
      <c r="V21" s="17">
        <v>0.13753989538657599</v>
      </c>
      <c r="W21" s="17">
        <v>0.18106988299771001</v>
      </c>
      <c r="X21" s="17">
        <v>9.7334173615195696E-2</v>
      </c>
      <c r="Y21" s="17">
        <v>0.187677142015857</v>
      </c>
      <c r="Z21" s="17">
        <v>0.233035111146118</v>
      </c>
      <c r="AA21" s="17">
        <v>0.22345923992861699</v>
      </c>
      <c r="AB21" s="17"/>
      <c r="AC21" s="17">
        <v>0.17702149524666899</v>
      </c>
      <c r="AD21" s="17">
        <v>0.17661977082952501</v>
      </c>
      <c r="AE21" s="17">
        <v>0.21814187173407701</v>
      </c>
      <c r="AF21" s="17"/>
      <c r="AG21" s="17">
        <v>0.195112713255855</v>
      </c>
      <c r="AH21" s="17">
        <v>0.181348385958776</v>
      </c>
      <c r="AI21" s="17">
        <v>0.11779177835275299</v>
      </c>
      <c r="AJ21" s="17">
        <v>0.16290316047619499</v>
      </c>
      <c r="AK21" s="17">
        <v>0.15063920287341001</v>
      </c>
      <c r="AL21" s="17"/>
      <c r="AM21" s="17">
        <v>0.195838742019909</v>
      </c>
      <c r="AN21" s="17">
        <v>0.17949496470899001</v>
      </c>
      <c r="AO21" s="17">
        <v>0.165060739855034</v>
      </c>
      <c r="AP21" s="17"/>
      <c r="AQ21" s="17">
        <v>0.191019526840354</v>
      </c>
      <c r="AR21" s="17">
        <v>0.15140511391130099</v>
      </c>
      <c r="AS21" s="17"/>
      <c r="AT21" s="17">
        <v>0.16675567693889301</v>
      </c>
      <c r="AU21" s="17">
        <v>0.18146634286277899</v>
      </c>
    </row>
    <row r="22" spans="2:47" ht="29" x14ac:dyDescent="0.35">
      <c r="B22" s="18" t="s">
        <v>174</v>
      </c>
      <c r="C22" s="17">
        <v>0.17285931227514401</v>
      </c>
      <c r="D22" s="17">
        <v>0.20327138785056101</v>
      </c>
      <c r="E22" s="17">
        <v>0.145112128658797</v>
      </c>
      <c r="F22" s="17"/>
      <c r="G22" s="17">
        <v>0.17651407488020801</v>
      </c>
      <c r="H22" s="17">
        <v>0.19835723681697701</v>
      </c>
      <c r="I22" s="17">
        <v>0.180606524089958</v>
      </c>
      <c r="J22" s="17">
        <v>0.14587704655129299</v>
      </c>
      <c r="K22" s="17">
        <v>0.162192267367188</v>
      </c>
      <c r="L22" s="17">
        <v>0.173933334089793</v>
      </c>
      <c r="M22" s="17"/>
      <c r="N22" s="17">
        <v>0.162090131547141</v>
      </c>
      <c r="O22" s="17">
        <v>0.17293925407222899</v>
      </c>
      <c r="P22" s="17">
        <v>0.2226899879366</v>
      </c>
      <c r="Q22" s="17">
        <v>0.14271479554456201</v>
      </c>
      <c r="R22" s="17"/>
      <c r="S22" s="17">
        <v>0.19928406183514399</v>
      </c>
      <c r="T22" s="17">
        <v>0.15366533352292699</v>
      </c>
      <c r="U22" s="17">
        <v>0.13536834667647801</v>
      </c>
      <c r="V22" s="17">
        <v>0.23398171383192401</v>
      </c>
      <c r="W22" s="17">
        <v>0.13587247010832501</v>
      </c>
      <c r="X22" s="17">
        <v>9.1843638838098304E-2</v>
      </c>
      <c r="Y22" s="17">
        <v>0.20800146161604899</v>
      </c>
      <c r="Z22" s="17">
        <v>0.183067146897609</v>
      </c>
      <c r="AA22" s="17">
        <v>0.202385301397664</v>
      </c>
      <c r="AB22" s="17"/>
      <c r="AC22" s="17">
        <v>0.15850041643233401</v>
      </c>
      <c r="AD22" s="17">
        <v>0.17448770335861999</v>
      </c>
      <c r="AE22" s="17">
        <v>0.21531040488843101</v>
      </c>
      <c r="AF22" s="17"/>
      <c r="AG22" s="17">
        <v>0.15929618633134701</v>
      </c>
      <c r="AH22" s="17">
        <v>0.188409937679301</v>
      </c>
      <c r="AI22" s="17">
        <v>0.143472602994586</v>
      </c>
      <c r="AJ22" s="17">
        <v>0.11693371324302</v>
      </c>
      <c r="AK22" s="17">
        <v>0.19599329366704701</v>
      </c>
      <c r="AL22" s="17"/>
      <c r="AM22" s="17">
        <v>0.15842049976528699</v>
      </c>
      <c r="AN22" s="17">
        <v>0.21935895574568101</v>
      </c>
      <c r="AO22" s="17">
        <v>0.100763427199917</v>
      </c>
      <c r="AP22" s="17"/>
      <c r="AQ22" s="17">
        <v>0.16929307929536</v>
      </c>
      <c r="AR22" s="17">
        <v>0.18120538541372799</v>
      </c>
      <c r="AS22" s="17"/>
      <c r="AT22" s="17">
        <v>0.19780460765668301</v>
      </c>
      <c r="AU22" s="17">
        <v>0.164950260006794</v>
      </c>
    </row>
    <row r="23" spans="2:47" ht="43.5" x14ac:dyDescent="0.35">
      <c r="B23" s="18" t="s">
        <v>175</v>
      </c>
      <c r="C23" s="17">
        <v>0.17282211295450101</v>
      </c>
      <c r="D23" s="17">
        <v>0.177975655930485</v>
      </c>
      <c r="E23" s="17">
        <v>0.164835320536355</v>
      </c>
      <c r="F23" s="17"/>
      <c r="G23" s="17">
        <v>0.258383699283116</v>
      </c>
      <c r="H23" s="17">
        <v>0.242223908243653</v>
      </c>
      <c r="I23" s="17">
        <v>0.209317384750934</v>
      </c>
      <c r="J23" s="17">
        <v>0.15626584833894999</v>
      </c>
      <c r="K23" s="17">
        <v>0.135063372490908</v>
      </c>
      <c r="L23" s="17">
        <v>9.6104745926398893E-2</v>
      </c>
      <c r="M23" s="17"/>
      <c r="N23" s="17">
        <v>0.19893877144031699</v>
      </c>
      <c r="O23" s="17">
        <v>0.20833742453144499</v>
      </c>
      <c r="P23" s="17">
        <v>0.124204709217708</v>
      </c>
      <c r="Q23" s="17">
        <v>0.15264672324599399</v>
      </c>
      <c r="R23" s="17"/>
      <c r="S23" s="17">
        <v>0.232299560878335</v>
      </c>
      <c r="T23" s="17">
        <v>0.138592282080058</v>
      </c>
      <c r="U23" s="17">
        <v>0.22943649119303</v>
      </c>
      <c r="V23" s="17">
        <v>0.141743053463536</v>
      </c>
      <c r="W23" s="17">
        <v>0.170005360979365</v>
      </c>
      <c r="X23" s="17">
        <v>0.21505122865337001</v>
      </c>
      <c r="Y23" s="17">
        <v>0.11518107413107199</v>
      </c>
      <c r="Z23" s="17">
        <v>0.108042561689024</v>
      </c>
      <c r="AA23" s="17">
        <v>0.161293268132601</v>
      </c>
      <c r="AB23" s="17"/>
      <c r="AC23" s="17">
        <v>0.13992534731246201</v>
      </c>
      <c r="AD23" s="17">
        <v>0.176848471701128</v>
      </c>
      <c r="AE23" s="17">
        <v>0.17297657982332801</v>
      </c>
      <c r="AF23" s="17"/>
      <c r="AG23" s="17">
        <v>0.163681253900264</v>
      </c>
      <c r="AH23" s="17">
        <v>0.19718663721249099</v>
      </c>
      <c r="AI23" s="17">
        <v>0.12311550326081599</v>
      </c>
      <c r="AJ23" s="17">
        <v>5.30868325374525E-2</v>
      </c>
      <c r="AK23" s="17">
        <v>0.179415715336534</v>
      </c>
      <c r="AL23" s="17"/>
      <c r="AM23" s="17">
        <v>0.21792428562379099</v>
      </c>
      <c r="AN23" s="17">
        <v>0.196295674951873</v>
      </c>
      <c r="AO23" s="17">
        <v>0.17997066160668099</v>
      </c>
      <c r="AP23" s="17"/>
      <c r="AQ23" s="17">
        <v>0.18379634287138</v>
      </c>
      <c r="AR23" s="17">
        <v>0.15071664993077499</v>
      </c>
      <c r="AS23" s="17"/>
      <c r="AT23" s="17">
        <v>0.19640191370766699</v>
      </c>
      <c r="AU23" s="17">
        <v>0.165345998770177</v>
      </c>
    </row>
    <row r="24" spans="2:47" ht="29" x14ac:dyDescent="0.35">
      <c r="B24" s="18" t="s">
        <v>176</v>
      </c>
      <c r="C24" s="17">
        <v>0.15681352605711299</v>
      </c>
      <c r="D24" s="17">
        <v>0.143771524906188</v>
      </c>
      <c r="E24" s="17">
        <v>0.16959844696533899</v>
      </c>
      <c r="F24" s="17"/>
      <c r="G24" s="17">
        <v>0.22243704265522901</v>
      </c>
      <c r="H24" s="17">
        <v>0.19826527227344001</v>
      </c>
      <c r="I24" s="17">
        <v>0.17074534325204799</v>
      </c>
      <c r="J24" s="17">
        <v>0.173869033506063</v>
      </c>
      <c r="K24" s="17">
        <v>0.143424100704415</v>
      </c>
      <c r="L24" s="17">
        <v>8.4383413751545497E-2</v>
      </c>
      <c r="M24" s="17"/>
      <c r="N24" s="17">
        <v>0.16720988961668701</v>
      </c>
      <c r="O24" s="17">
        <v>0.17678515785780599</v>
      </c>
      <c r="P24" s="17">
        <v>0.132857713720859</v>
      </c>
      <c r="Q24" s="17">
        <v>0.14782410018353301</v>
      </c>
      <c r="R24" s="17"/>
      <c r="S24" s="17">
        <v>0.14455073923290801</v>
      </c>
      <c r="T24" s="17">
        <v>0.110641445608755</v>
      </c>
      <c r="U24" s="17">
        <v>0.215713923548117</v>
      </c>
      <c r="V24" s="17">
        <v>0.13408939368211101</v>
      </c>
      <c r="W24" s="17">
        <v>0.17574979566413801</v>
      </c>
      <c r="X24" s="17">
        <v>0.17093656277237501</v>
      </c>
      <c r="Y24" s="17">
        <v>9.6550580227221294E-2</v>
      </c>
      <c r="Z24" s="17">
        <v>0.18553289506256501</v>
      </c>
      <c r="AA24" s="17">
        <v>0.21312565990642901</v>
      </c>
      <c r="AB24" s="17"/>
      <c r="AC24" s="17">
        <v>0.132750181747566</v>
      </c>
      <c r="AD24" s="17">
        <v>0.16081929180014801</v>
      </c>
      <c r="AE24" s="17">
        <v>0.17400029118714599</v>
      </c>
      <c r="AF24" s="17"/>
      <c r="AG24" s="17">
        <v>0.11827397920831199</v>
      </c>
      <c r="AH24" s="17">
        <v>0.19865596641156999</v>
      </c>
      <c r="AI24" s="17">
        <v>0.134666728015024</v>
      </c>
      <c r="AJ24" s="17">
        <v>0.119866065404184</v>
      </c>
      <c r="AK24" s="17">
        <v>0.183330231326432</v>
      </c>
      <c r="AL24" s="17"/>
      <c r="AM24" s="17">
        <v>0.13269520289459899</v>
      </c>
      <c r="AN24" s="17">
        <v>0.16842031865146201</v>
      </c>
      <c r="AO24" s="17">
        <v>0.17128044410023799</v>
      </c>
      <c r="AP24" s="17"/>
      <c r="AQ24" s="17">
        <v>0.15976007738119799</v>
      </c>
      <c r="AR24" s="17">
        <v>0.149029327498267</v>
      </c>
      <c r="AS24" s="17"/>
      <c r="AT24" s="17">
        <v>0.207490754456778</v>
      </c>
      <c r="AU24" s="17">
        <v>0.140746013442101</v>
      </c>
    </row>
    <row r="25" spans="2:47" x14ac:dyDescent="0.35">
      <c r="B25" s="18" t="s">
        <v>70</v>
      </c>
      <c r="C25" s="17">
        <v>3.7058727196230101E-2</v>
      </c>
      <c r="D25" s="17">
        <v>4.9648447328886201E-2</v>
      </c>
      <c r="E25" s="17">
        <v>2.5439876744827599E-2</v>
      </c>
      <c r="F25" s="17"/>
      <c r="G25" s="17">
        <v>1.7467719994503601E-2</v>
      </c>
      <c r="H25" s="17">
        <v>4.5550450980203203E-2</v>
      </c>
      <c r="I25" s="17">
        <v>3.2881660307967499E-2</v>
      </c>
      <c r="J25" s="17">
        <v>5.48730442397104E-2</v>
      </c>
      <c r="K25" s="17">
        <v>4.4852146877059899E-2</v>
      </c>
      <c r="L25" s="17">
        <v>2.4487718044801699E-2</v>
      </c>
      <c r="M25" s="17"/>
      <c r="N25" s="17">
        <v>5.1311677073161997E-2</v>
      </c>
      <c r="O25" s="17">
        <v>3.2932860471997498E-2</v>
      </c>
      <c r="P25" s="17">
        <v>3.1280369253541197E-2</v>
      </c>
      <c r="Q25" s="17">
        <v>3.1513072772813601E-2</v>
      </c>
      <c r="R25" s="17"/>
      <c r="S25" s="17">
        <v>2.2018361055243602E-2</v>
      </c>
      <c r="T25" s="17">
        <v>4.3386080150939699E-2</v>
      </c>
      <c r="U25" s="17">
        <v>2.2270167531276499E-2</v>
      </c>
      <c r="V25" s="17">
        <v>2.8062061016057401E-2</v>
      </c>
      <c r="W25" s="17">
        <v>4.2652697008965602E-2</v>
      </c>
      <c r="X25" s="17">
        <v>7.0265067803509301E-2</v>
      </c>
      <c r="Y25" s="17">
        <v>7.0927635426372995E-2</v>
      </c>
      <c r="Z25" s="17">
        <v>1.45033860774108E-2</v>
      </c>
      <c r="AA25" s="17">
        <v>1.8818533836572698E-2</v>
      </c>
      <c r="AB25" s="17"/>
      <c r="AC25" s="17">
        <v>4.0097978315098197E-2</v>
      </c>
      <c r="AD25" s="17">
        <v>3.9441171596676899E-2</v>
      </c>
      <c r="AE25" s="17">
        <v>1.0598641873626E-2</v>
      </c>
      <c r="AF25" s="17"/>
      <c r="AG25" s="17">
        <v>2.4694121829000399E-2</v>
      </c>
      <c r="AH25" s="17">
        <v>4.1377836128507699E-2</v>
      </c>
      <c r="AI25" s="17">
        <v>7.1543493117731394E-2</v>
      </c>
      <c r="AJ25" s="17">
        <v>0.136439188700688</v>
      </c>
      <c r="AK25" s="17">
        <v>1.5564704734177299E-2</v>
      </c>
      <c r="AL25" s="17"/>
      <c r="AM25" s="17">
        <v>1.7368435887634801E-2</v>
      </c>
      <c r="AN25" s="17">
        <v>3.8997561755845803E-2</v>
      </c>
      <c r="AO25" s="17">
        <v>3.2349692054462399E-2</v>
      </c>
      <c r="AP25" s="17"/>
      <c r="AQ25" s="17">
        <v>3.0315897641814998E-2</v>
      </c>
      <c r="AR25" s="17">
        <v>5.1368013034784797E-2</v>
      </c>
      <c r="AS25" s="17"/>
      <c r="AT25" s="17">
        <v>3.9844536172051699E-2</v>
      </c>
      <c r="AU25" s="17">
        <v>3.6175470114587403E-2</v>
      </c>
    </row>
    <row r="26" spans="2:47" ht="43.5" x14ac:dyDescent="0.35">
      <c r="B26" s="18" t="s">
        <v>177</v>
      </c>
      <c r="C26" s="17">
        <v>1.55719522236981E-2</v>
      </c>
      <c r="D26" s="17">
        <v>1.8786732890368099E-2</v>
      </c>
      <c r="E26" s="17">
        <v>1.2628512817499001E-2</v>
      </c>
      <c r="F26" s="17"/>
      <c r="G26" s="17">
        <v>1.4272542782222401E-2</v>
      </c>
      <c r="H26" s="17">
        <v>7.4841286830148396E-3</v>
      </c>
      <c r="I26" s="17">
        <v>0</v>
      </c>
      <c r="J26" s="17">
        <v>1.3679272263926101E-2</v>
      </c>
      <c r="K26" s="17">
        <v>1.7064009617088101E-2</v>
      </c>
      <c r="L26" s="17">
        <v>3.3301007294164499E-2</v>
      </c>
      <c r="M26" s="17"/>
      <c r="N26" s="17">
        <v>8.4937223833841096E-3</v>
      </c>
      <c r="O26" s="17">
        <v>1.7250039103831001E-2</v>
      </c>
      <c r="P26" s="17">
        <v>1.5756426728254998E-2</v>
      </c>
      <c r="Q26" s="17">
        <v>1.7816980762723599E-2</v>
      </c>
      <c r="R26" s="17"/>
      <c r="S26" s="17">
        <v>9.7434644126065204E-3</v>
      </c>
      <c r="T26" s="17">
        <v>1.4577747345228801E-2</v>
      </c>
      <c r="U26" s="17">
        <v>3.3760035656090197E-2</v>
      </c>
      <c r="V26" s="17">
        <v>2.5205730026858199E-2</v>
      </c>
      <c r="W26" s="17">
        <v>2.3976529575556099E-2</v>
      </c>
      <c r="X26" s="17">
        <v>0</v>
      </c>
      <c r="Y26" s="17">
        <v>0</v>
      </c>
      <c r="Z26" s="17">
        <v>0</v>
      </c>
      <c r="AA26" s="17">
        <v>2.5976240306248202E-2</v>
      </c>
      <c r="AB26" s="17"/>
      <c r="AC26" s="17">
        <v>2.5080079907176402E-2</v>
      </c>
      <c r="AD26" s="17">
        <v>4.1285212897789704E-3</v>
      </c>
      <c r="AE26" s="17">
        <v>1.8532778065633401E-2</v>
      </c>
      <c r="AF26" s="17"/>
      <c r="AG26" s="17">
        <v>2.4462970771023902E-2</v>
      </c>
      <c r="AH26" s="17">
        <v>0</v>
      </c>
      <c r="AI26" s="17">
        <v>1.0795532474747901E-2</v>
      </c>
      <c r="AJ26" s="17">
        <v>0</v>
      </c>
      <c r="AK26" s="17">
        <v>2.72459114880522E-2</v>
      </c>
      <c r="AL26" s="17"/>
      <c r="AM26" s="17">
        <v>2.1817464722209301E-2</v>
      </c>
      <c r="AN26" s="17">
        <v>1.9452563572953201E-3</v>
      </c>
      <c r="AO26" s="17">
        <v>2.30891848250213E-2</v>
      </c>
      <c r="AP26" s="17"/>
      <c r="AQ26" s="17">
        <v>1.3125939586099001E-2</v>
      </c>
      <c r="AR26" s="17">
        <v>2.0773559952701599E-2</v>
      </c>
      <c r="AS26" s="17"/>
      <c r="AT26" s="17">
        <v>2.9432244228732498E-3</v>
      </c>
      <c r="AU26" s="17">
        <v>1.9575964472573201E-2</v>
      </c>
    </row>
    <row r="27" spans="2:47" x14ac:dyDescent="0.35">
      <c r="B27" s="18" t="s">
        <v>178</v>
      </c>
      <c r="C27" s="19">
        <v>4.0282282744131599E-2</v>
      </c>
      <c r="D27" s="19">
        <v>5.2762659080001398E-2</v>
      </c>
      <c r="E27" s="19">
        <v>2.8777941722820399E-2</v>
      </c>
      <c r="F27" s="19"/>
      <c r="G27" s="19">
        <v>6.26054153737436E-3</v>
      </c>
      <c r="H27" s="19">
        <v>7.17972322987428E-3</v>
      </c>
      <c r="I27" s="19">
        <v>2.9620463649952401E-2</v>
      </c>
      <c r="J27" s="19">
        <v>4.49627137144855E-2</v>
      </c>
      <c r="K27" s="19">
        <v>8.38544096329015E-2</v>
      </c>
      <c r="L27" s="19">
        <v>5.3939789161817901E-2</v>
      </c>
      <c r="M27" s="19"/>
      <c r="N27" s="19">
        <v>4.42598707765373E-2</v>
      </c>
      <c r="O27" s="19">
        <v>3.2437847777227399E-2</v>
      </c>
      <c r="P27" s="19">
        <v>2.8470712478373902E-2</v>
      </c>
      <c r="Q27" s="19">
        <v>5.4967501182801699E-2</v>
      </c>
      <c r="R27" s="19"/>
      <c r="S27" s="19">
        <v>2.9463996142378001E-2</v>
      </c>
      <c r="T27" s="19">
        <v>5.5719609369172203E-2</v>
      </c>
      <c r="U27" s="19">
        <v>4.8190169651156203E-2</v>
      </c>
      <c r="V27" s="19">
        <v>6.4398431715399301E-2</v>
      </c>
      <c r="W27" s="19">
        <v>3.3267107855481898E-2</v>
      </c>
      <c r="X27" s="19">
        <v>5.1856325224492801E-2</v>
      </c>
      <c r="Y27" s="19">
        <v>3.8955705071424797E-2</v>
      </c>
      <c r="Z27" s="19">
        <v>1.3567954191557E-2</v>
      </c>
      <c r="AA27" s="19">
        <v>1.3652338590259201E-2</v>
      </c>
      <c r="AB27" s="19"/>
      <c r="AC27" s="19">
        <v>4.3623898136834101E-2</v>
      </c>
      <c r="AD27" s="19">
        <v>4.6404970126296602E-2</v>
      </c>
      <c r="AE27" s="19">
        <v>3.11215250771525E-2</v>
      </c>
      <c r="AF27" s="19"/>
      <c r="AG27" s="19">
        <v>4.8168593656549602E-2</v>
      </c>
      <c r="AH27" s="19">
        <v>1.8052377262891502E-2</v>
      </c>
      <c r="AI27" s="19">
        <v>9.3231624698673701E-2</v>
      </c>
      <c r="AJ27" s="19">
        <v>8.8832646287850495E-2</v>
      </c>
      <c r="AK27" s="19">
        <v>3.1542406863239399E-2</v>
      </c>
      <c r="AL27" s="19"/>
      <c r="AM27" s="19">
        <v>3.3270423214994502E-2</v>
      </c>
      <c r="AN27" s="19">
        <v>1.44543448250017E-2</v>
      </c>
      <c r="AO27" s="19">
        <v>9.6565345935616997E-2</v>
      </c>
      <c r="AP27" s="19"/>
      <c r="AQ27" s="19">
        <v>3.07649144423453E-2</v>
      </c>
      <c r="AR27" s="19">
        <v>6.04185069799495E-2</v>
      </c>
      <c r="AS27" s="19"/>
      <c r="AT27" s="19">
        <v>2.4300579776906101E-2</v>
      </c>
      <c r="AU27" s="19">
        <v>4.5349375443245299E-2</v>
      </c>
    </row>
    <row r="28" spans="2:47" x14ac:dyDescent="0.35">
      <c r="B28" s="16"/>
    </row>
    <row r="29" spans="2:47" x14ac:dyDescent="0.35">
      <c r="B29" t="s">
        <v>77</v>
      </c>
    </row>
    <row r="30" spans="2:47" x14ac:dyDescent="0.35">
      <c r="B30" t="s">
        <v>78</v>
      </c>
    </row>
    <row r="32" spans="2:47" x14ac:dyDescent="0.35">
      <c r="B3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F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6" width="20.7265625" customWidth="1"/>
  </cols>
  <sheetData>
    <row r="2" spans="2:6" ht="40" customHeight="1" x14ac:dyDescent="0.35">
      <c r="D2" s="32" t="s">
        <v>101</v>
      </c>
      <c r="E2" s="28"/>
      <c r="F2" s="28"/>
    </row>
    <row r="6" spans="2:6" ht="50" customHeight="1" x14ac:dyDescent="0.35">
      <c r="B6" s="20" t="s">
        <v>15</v>
      </c>
      <c r="C6" s="20" t="s">
        <v>180</v>
      </c>
      <c r="D6" s="20" t="s">
        <v>181</v>
      </c>
      <c r="E6" s="20" t="s">
        <v>182</v>
      </c>
    </row>
    <row r="7" spans="2:6" x14ac:dyDescent="0.35">
      <c r="B7" s="18" t="s">
        <v>93</v>
      </c>
      <c r="C7" s="17">
        <v>0.24694439252689901</v>
      </c>
      <c r="D7" s="17">
        <v>0.317688335408293</v>
      </c>
      <c r="E7" s="17">
        <v>0.16837854405300201</v>
      </c>
    </row>
    <row r="8" spans="2:6" x14ac:dyDescent="0.35">
      <c r="B8" s="18" t="s">
        <v>94</v>
      </c>
      <c r="C8" s="17">
        <v>0.52802649734733598</v>
      </c>
      <c r="D8" s="17">
        <v>0.36800124753089403</v>
      </c>
      <c r="E8" s="17">
        <v>0.38842173810271702</v>
      </c>
    </row>
    <row r="9" spans="2:6" x14ac:dyDescent="0.35">
      <c r="B9" s="18" t="s">
        <v>95</v>
      </c>
      <c r="C9" s="17">
        <v>0.151436406681664</v>
      </c>
      <c r="D9" s="17">
        <v>0.17016553438085899</v>
      </c>
      <c r="E9" s="17">
        <v>0.25085349056760903</v>
      </c>
    </row>
    <row r="10" spans="2:6" x14ac:dyDescent="0.35">
      <c r="B10" s="18" t="s">
        <v>96</v>
      </c>
      <c r="C10" s="17">
        <v>3.8722933183469102E-2</v>
      </c>
      <c r="D10" s="17">
        <v>7.04461862688157E-2</v>
      </c>
      <c r="E10" s="17">
        <v>0.128510698186658</v>
      </c>
    </row>
    <row r="11" spans="2:6" x14ac:dyDescent="0.35">
      <c r="B11" s="18" t="s">
        <v>97</v>
      </c>
      <c r="C11" s="17">
        <v>1.3114675342416201E-2</v>
      </c>
      <c r="D11" s="17">
        <v>3.4619723910541203E-2</v>
      </c>
      <c r="E11" s="17">
        <v>2.5606563966554498E-2</v>
      </c>
    </row>
    <row r="12" spans="2:6" x14ac:dyDescent="0.35">
      <c r="B12" s="18" t="s">
        <v>70</v>
      </c>
      <c r="C12" s="17">
        <v>2.1755094918216301E-2</v>
      </c>
      <c r="D12" s="17">
        <v>3.9078972500597199E-2</v>
      </c>
      <c r="E12" s="17">
        <v>3.8228965123458601E-2</v>
      </c>
    </row>
    <row r="13" spans="2:6" x14ac:dyDescent="0.35">
      <c r="B13" s="23" t="s">
        <v>98</v>
      </c>
      <c r="C13" s="21">
        <v>0.77497088987423401</v>
      </c>
      <c r="D13" s="21">
        <v>0.68568958293918703</v>
      </c>
      <c r="E13" s="21">
        <v>0.55680028215571997</v>
      </c>
    </row>
    <row r="14" spans="2:6" x14ac:dyDescent="0.35">
      <c r="B14" s="23" t="s">
        <v>99</v>
      </c>
      <c r="C14" s="21">
        <v>5.1837608525885197E-2</v>
      </c>
      <c r="D14" s="21">
        <v>0.105065910179357</v>
      </c>
      <c r="E14" s="21">
        <v>0.154117262153213</v>
      </c>
    </row>
    <row r="15" spans="2:6" x14ac:dyDescent="0.35">
      <c r="B15" s="23" t="s">
        <v>100</v>
      </c>
      <c r="C15" s="22">
        <v>0.72313328134834898</v>
      </c>
      <c r="D15" s="22">
        <v>0.58062367275982996</v>
      </c>
      <c r="E15" s="22">
        <v>0.402683020002507</v>
      </c>
    </row>
    <row r="16" spans="2:6" x14ac:dyDescent="0.35">
      <c r="B16" s="16"/>
      <c r="C16" s="16"/>
      <c r="D16" s="16"/>
      <c r="E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U22"/>
  <sheetViews>
    <sheetView showGridLines="0" workbookViewId="0">
      <pane xSplit="2" topLeftCell="C1" activePane="topRight" state="frozen"/>
      <selection activeCell="AF8" sqref="AF8"/>
      <selection pane="topRight" activeCell="U17" sqref="U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0.317688335408293</v>
      </c>
      <c r="D9" s="17">
        <v>0.35261887043086698</v>
      </c>
      <c r="E9" s="17">
        <v>0.286275592099901</v>
      </c>
      <c r="F9" s="17"/>
      <c r="G9" s="17">
        <v>0.22660148145702799</v>
      </c>
      <c r="H9" s="17">
        <v>0.27405404946144801</v>
      </c>
      <c r="I9" s="17">
        <v>0.31664209371331897</v>
      </c>
      <c r="J9" s="17">
        <v>0.28683593035339799</v>
      </c>
      <c r="K9" s="17">
        <v>0.387210054716701</v>
      </c>
      <c r="L9" s="17">
        <v>0.365640973722478</v>
      </c>
      <c r="M9" s="17"/>
      <c r="N9" s="17">
        <v>0.25301663066137597</v>
      </c>
      <c r="O9" s="17">
        <v>0.29838639959991697</v>
      </c>
      <c r="P9" s="17">
        <v>0.34346160291396199</v>
      </c>
      <c r="Q9" s="17">
        <v>0.38840662953477501</v>
      </c>
      <c r="R9" s="17"/>
      <c r="S9" s="17">
        <v>0.31647141175733201</v>
      </c>
      <c r="T9" s="17">
        <v>0.33132350838093699</v>
      </c>
      <c r="U9" s="17">
        <v>0.26915160411993</v>
      </c>
      <c r="V9" s="17">
        <v>0.31068890497465501</v>
      </c>
      <c r="W9" s="17">
        <v>0.37619533794875898</v>
      </c>
      <c r="X9" s="17">
        <v>0.31896224772986398</v>
      </c>
      <c r="Y9" s="17">
        <v>0.31877215056800501</v>
      </c>
      <c r="Z9" s="17">
        <v>0.37163755744809601</v>
      </c>
      <c r="AA9" s="17">
        <v>0.28529708392255498</v>
      </c>
      <c r="AB9" s="17"/>
      <c r="AC9" s="17">
        <v>0.41544356661491699</v>
      </c>
      <c r="AD9" s="17">
        <v>0.22842812191518599</v>
      </c>
      <c r="AE9" s="17">
        <v>0.32480406366195602</v>
      </c>
      <c r="AF9" s="17"/>
      <c r="AG9" s="17">
        <v>0.385947086774377</v>
      </c>
      <c r="AH9" s="17">
        <v>0.20458899634612701</v>
      </c>
      <c r="AI9" s="17">
        <v>0.25287022985232999</v>
      </c>
      <c r="AJ9" s="17">
        <v>0.65749354410787197</v>
      </c>
      <c r="AK9" s="17">
        <v>0.36159093441274798</v>
      </c>
      <c r="AL9" s="17"/>
      <c r="AM9" s="17">
        <v>0.37586915186059</v>
      </c>
      <c r="AN9" s="17">
        <v>0.233237483144141</v>
      </c>
      <c r="AO9" s="17">
        <v>0.27044115256739598</v>
      </c>
      <c r="AP9" s="17"/>
      <c r="AQ9" s="17">
        <v>0.32513466754735898</v>
      </c>
      <c r="AR9" s="17">
        <v>0.301297132582039</v>
      </c>
      <c r="AS9" s="17"/>
      <c r="AT9" s="17">
        <v>0.32541031639575102</v>
      </c>
      <c r="AU9" s="17">
        <v>0.315240036027152</v>
      </c>
    </row>
    <row r="10" spans="2:47" x14ac:dyDescent="0.35">
      <c r="B10" s="18" t="s">
        <v>94</v>
      </c>
      <c r="C10" s="17">
        <v>0.36800124753089403</v>
      </c>
      <c r="D10" s="17">
        <v>0.354679715401583</v>
      </c>
      <c r="E10" s="17">
        <v>0.38185727070173697</v>
      </c>
      <c r="F10" s="17"/>
      <c r="G10" s="17">
        <v>0.42306043972010998</v>
      </c>
      <c r="H10" s="17">
        <v>0.34322768839060402</v>
      </c>
      <c r="I10" s="17">
        <v>0.37213121252672399</v>
      </c>
      <c r="J10" s="17">
        <v>0.38185962913201299</v>
      </c>
      <c r="K10" s="17">
        <v>0.347476366006508</v>
      </c>
      <c r="L10" s="17">
        <v>0.36246650833500599</v>
      </c>
      <c r="M10" s="17"/>
      <c r="N10" s="17">
        <v>0.39890936788478099</v>
      </c>
      <c r="O10" s="17">
        <v>0.40474387756467101</v>
      </c>
      <c r="P10" s="17">
        <v>0.34210276285841901</v>
      </c>
      <c r="Q10" s="17">
        <v>0.31949252185877802</v>
      </c>
      <c r="R10" s="17"/>
      <c r="S10" s="17">
        <v>0.33448606860296898</v>
      </c>
      <c r="T10" s="17">
        <v>0.349740150414659</v>
      </c>
      <c r="U10" s="17">
        <v>0.38775627098008297</v>
      </c>
      <c r="V10" s="17">
        <v>0.36864414503204002</v>
      </c>
      <c r="W10" s="17">
        <v>0.373682726882202</v>
      </c>
      <c r="X10" s="17">
        <v>0.436227257893331</v>
      </c>
      <c r="Y10" s="17">
        <v>0.37208563462383598</v>
      </c>
      <c r="Z10" s="17">
        <v>0.30157150115950898</v>
      </c>
      <c r="AA10" s="17">
        <v>0.37803009113770403</v>
      </c>
      <c r="AB10" s="17"/>
      <c r="AC10" s="17">
        <v>0.37011728417572798</v>
      </c>
      <c r="AD10" s="17">
        <v>0.371586057982281</v>
      </c>
      <c r="AE10" s="17">
        <v>0.37643792053300301</v>
      </c>
      <c r="AF10" s="17"/>
      <c r="AG10" s="17">
        <v>0.40078186059394</v>
      </c>
      <c r="AH10" s="17">
        <v>0.38354910969793998</v>
      </c>
      <c r="AI10" s="17">
        <v>0.36728939025755097</v>
      </c>
      <c r="AJ10" s="17">
        <v>5.30868325374525E-2</v>
      </c>
      <c r="AK10" s="17">
        <v>0.34773715716863202</v>
      </c>
      <c r="AL10" s="17"/>
      <c r="AM10" s="17">
        <v>0.42982376175181097</v>
      </c>
      <c r="AN10" s="17">
        <v>0.373463812812732</v>
      </c>
      <c r="AO10" s="17">
        <v>0.32711762311384401</v>
      </c>
      <c r="AP10" s="17"/>
      <c r="AQ10" s="17">
        <v>0.37764925299316998</v>
      </c>
      <c r="AR10" s="17">
        <v>0.34699710507788201</v>
      </c>
      <c r="AS10" s="17"/>
      <c r="AT10" s="17">
        <v>0.35427787720912202</v>
      </c>
      <c r="AU10" s="17">
        <v>0.372352322613899</v>
      </c>
    </row>
    <row r="11" spans="2:47" x14ac:dyDescent="0.35">
      <c r="B11" s="18" t="s">
        <v>95</v>
      </c>
      <c r="C11" s="17">
        <v>0.17016553438085899</v>
      </c>
      <c r="D11" s="17">
        <v>0.18017699982982799</v>
      </c>
      <c r="E11" s="17">
        <v>0.161465727817409</v>
      </c>
      <c r="F11" s="17"/>
      <c r="G11" s="17">
        <v>0.14513466280225101</v>
      </c>
      <c r="H11" s="17">
        <v>0.22791863013886601</v>
      </c>
      <c r="I11" s="17">
        <v>0.16436740075520101</v>
      </c>
      <c r="J11" s="17">
        <v>0.166764315207382</v>
      </c>
      <c r="K11" s="17">
        <v>0.14869613947105401</v>
      </c>
      <c r="L11" s="17">
        <v>0.16062559389383599</v>
      </c>
      <c r="M11" s="17"/>
      <c r="N11" s="17">
        <v>0.180219078619371</v>
      </c>
      <c r="O11" s="17">
        <v>0.16817866403220699</v>
      </c>
      <c r="P11" s="17">
        <v>0.174103152109014</v>
      </c>
      <c r="Q11" s="17">
        <v>0.15604095437207</v>
      </c>
      <c r="R11" s="17"/>
      <c r="S11" s="17">
        <v>0.15609031172031801</v>
      </c>
      <c r="T11" s="17">
        <v>0.17722237809316199</v>
      </c>
      <c r="U11" s="17">
        <v>0.18361886492980301</v>
      </c>
      <c r="V11" s="17">
        <v>0.16756329422858099</v>
      </c>
      <c r="W11" s="17">
        <v>0.14130017516456</v>
      </c>
      <c r="X11" s="17">
        <v>0.122523249463644</v>
      </c>
      <c r="Y11" s="17">
        <v>0.211220205045904</v>
      </c>
      <c r="Z11" s="17">
        <v>0.14785768151120199</v>
      </c>
      <c r="AA11" s="17">
        <v>0.204941822510324</v>
      </c>
      <c r="AB11" s="17"/>
      <c r="AC11" s="17">
        <v>0.11337418186319401</v>
      </c>
      <c r="AD11" s="17">
        <v>0.22098558331019</v>
      </c>
      <c r="AE11" s="17">
        <v>0.15185691174926799</v>
      </c>
      <c r="AF11" s="17"/>
      <c r="AG11" s="17">
        <v>0.12446523201267801</v>
      </c>
      <c r="AH11" s="17">
        <v>0.208973281849339</v>
      </c>
      <c r="AI11" s="17">
        <v>0.21432753961300899</v>
      </c>
      <c r="AJ11" s="17">
        <v>0.17165519119418499</v>
      </c>
      <c r="AK11" s="17">
        <v>0.13666804604733099</v>
      </c>
      <c r="AL11" s="17"/>
      <c r="AM11" s="17">
        <v>0.104021704876562</v>
      </c>
      <c r="AN11" s="17">
        <v>0.193126110358149</v>
      </c>
      <c r="AO11" s="17">
        <v>0.20583691344647201</v>
      </c>
      <c r="AP11" s="17"/>
      <c r="AQ11" s="17">
        <v>0.16805126156456501</v>
      </c>
      <c r="AR11" s="17">
        <v>0.17545716710186701</v>
      </c>
      <c r="AS11" s="17"/>
      <c r="AT11" s="17">
        <v>0.15367962584393499</v>
      </c>
      <c r="AU11" s="17">
        <v>0.175392488414294</v>
      </c>
    </row>
    <row r="12" spans="2:47" x14ac:dyDescent="0.35">
      <c r="B12" s="18" t="s">
        <v>96</v>
      </c>
      <c r="C12" s="17">
        <v>7.04461862688157E-2</v>
      </c>
      <c r="D12" s="17">
        <v>6.0550814163766002E-2</v>
      </c>
      <c r="E12" s="17">
        <v>7.9960363714799004E-2</v>
      </c>
      <c r="F12" s="17"/>
      <c r="G12" s="17">
        <v>0.114945356239994</v>
      </c>
      <c r="H12" s="17">
        <v>0.109601480818057</v>
      </c>
      <c r="I12" s="17">
        <v>6.4113800360818707E-2</v>
      </c>
      <c r="J12" s="17">
        <v>7.6707692919050802E-2</v>
      </c>
      <c r="K12" s="17">
        <v>4.40039775244963E-2</v>
      </c>
      <c r="L12" s="17">
        <v>4.0057352539039498E-2</v>
      </c>
      <c r="M12" s="17"/>
      <c r="N12" s="17">
        <v>9.5661868098321307E-2</v>
      </c>
      <c r="O12" s="17">
        <v>5.14034644756481E-2</v>
      </c>
      <c r="P12" s="17">
        <v>6.8194888485980196E-2</v>
      </c>
      <c r="Q12" s="17">
        <v>6.5865138574505502E-2</v>
      </c>
      <c r="R12" s="17"/>
      <c r="S12" s="17">
        <v>9.2545321135608996E-2</v>
      </c>
      <c r="T12" s="17">
        <v>7.9739648012091102E-2</v>
      </c>
      <c r="U12" s="17">
        <v>6.9783506225956499E-2</v>
      </c>
      <c r="V12" s="17">
        <v>5.1093938637634402E-2</v>
      </c>
      <c r="W12" s="17">
        <v>5.9010790333198497E-2</v>
      </c>
      <c r="X12" s="17">
        <v>6.7322289723003498E-2</v>
      </c>
      <c r="Y12" s="17">
        <v>5.2058842656551203E-2</v>
      </c>
      <c r="Z12" s="17">
        <v>7.1689917330832506E-2</v>
      </c>
      <c r="AA12" s="17">
        <v>7.2632985378695405E-2</v>
      </c>
      <c r="AB12" s="17"/>
      <c r="AC12" s="17">
        <v>4.4010440391390203E-2</v>
      </c>
      <c r="AD12" s="17">
        <v>9.4033743784625395E-2</v>
      </c>
      <c r="AE12" s="17">
        <v>5.9786913406639303E-2</v>
      </c>
      <c r="AF12" s="17"/>
      <c r="AG12" s="17">
        <v>4.6822176981024699E-2</v>
      </c>
      <c r="AH12" s="17">
        <v>9.2481819533657E-2</v>
      </c>
      <c r="AI12" s="17">
        <v>7.8988445985486502E-2</v>
      </c>
      <c r="AJ12" s="17">
        <v>0</v>
      </c>
      <c r="AK12" s="17">
        <v>7.2837648707861899E-2</v>
      </c>
      <c r="AL12" s="17"/>
      <c r="AM12" s="17">
        <v>5.5024025593650598E-2</v>
      </c>
      <c r="AN12" s="17">
        <v>9.7415249865508702E-2</v>
      </c>
      <c r="AO12" s="17">
        <v>0.115423077257618</v>
      </c>
      <c r="AP12" s="17"/>
      <c r="AQ12" s="17">
        <v>6.7911835923254699E-2</v>
      </c>
      <c r="AR12" s="17">
        <v>7.6111355812012393E-2</v>
      </c>
      <c r="AS12" s="17"/>
      <c r="AT12" s="17">
        <v>8.61692886697972E-2</v>
      </c>
      <c r="AU12" s="17">
        <v>6.5461084396579994E-2</v>
      </c>
    </row>
    <row r="13" spans="2:47" x14ac:dyDescent="0.35">
      <c r="B13" s="18" t="s">
        <v>97</v>
      </c>
      <c r="C13" s="17">
        <v>3.4619723910541203E-2</v>
      </c>
      <c r="D13" s="17">
        <v>2.1243584571246799E-2</v>
      </c>
      <c r="E13" s="17">
        <v>4.3412818969697502E-2</v>
      </c>
      <c r="F13" s="17"/>
      <c r="G13" s="17">
        <v>6.02128360553617E-2</v>
      </c>
      <c r="H13" s="17">
        <v>3.7143445307172902E-2</v>
      </c>
      <c r="I13" s="17">
        <v>5.9545627105226602E-2</v>
      </c>
      <c r="J13" s="17">
        <v>4.2383429583447402E-2</v>
      </c>
      <c r="K13" s="17">
        <v>2.1154361819481701E-2</v>
      </c>
      <c r="L13" s="17">
        <v>7.43146022671058E-3</v>
      </c>
      <c r="M13" s="17"/>
      <c r="N13" s="17">
        <v>4.0516388607248301E-2</v>
      </c>
      <c r="O13" s="17">
        <v>3.1979620131895301E-2</v>
      </c>
      <c r="P13" s="17">
        <v>3.5956013357215801E-2</v>
      </c>
      <c r="Q13" s="17">
        <v>3.02530975511584E-2</v>
      </c>
      <c r="R13" s="17"/>
      <c r="S13" s="17">
        <v>5.7889327394715098E-2</v>
      </c>
      <c r="T13" s="17">
        <v>2.69992284870289E-2</v>
      </c>
      <c r="U13" s="17">
        <v>4.3030079629947197E-2</v>
      </c>
      <c r="V13" s="17">
        <v>3.0959367635188102E-2</v>
      </c>
      <c r="W13" s="17">
        <v>2.7791563704890901E-2</v>
      </c>
      <c r="X13" s="17">
        <v>3.7962611541484899E-2</v>
      </c>
      <c r="Y13" s="17">
        <v>2.0940096926554599E-2</v>
      </c>
      <c r="Z13" s="17">
        <v>5.0829223231380803E-2</v>
      </c>
      <c r="AA13" s="17">
        <v>1.86957630036741E-2</v>
      </c>
      <c r="AB13" s="17"/>
      <c r="AC13" s="17">
        <v>2.08145484870918E-2</v>
      </c>
      <c r="AD13" s="17">
        <v>4.0064160092156201E-2</v>
      </c>
      <c r="AE13" s="17">
        <v>4.7291964810189997E-2</v>
      </c>
      <c r="AF13" s="17"/>
      <c r="AG13" s="17">
        <v>1.61175898470916E-2</v>
      </c>
      <c r="AH13" s="17">
        <v>6.9488711446987206E-2</v>
      </c>
      <c r="AI13" s="17">
        <v>0</v>
      </c>
      <c r="AJ13" s="17">
        <v>0</v>
      </c>
      <c r="AK13" s="17">
        <v>3.5913767584263998E-2</v>
      </c>
      <c r="AL13" s="17"/>
      <c r="AM13" s="17">
        <v>1.28138752406482E-2</v>
      </c>
      <c r="AN13" s="17">
        <v>6.0126928750251302E-2</v>
      </c>
      <c r="AO13" s="17">
        <v>6.7890680638365199E-3</v>
      </c>
      <c r="AP13" s="17"/>
      <c r="AQ13" s="17">
        <v>3.4547280685625598E-2</v>
      </c>
      <c r="AR13" s="17">
        <v>3.4947179793242002E-2</v>
      </c>
      <c r="AS13" s="17"/>
      <c r="AT13" s="17">
        <v>5.9672045467603498E-2</v>
      </c>
      <c r="AU13" s="17">
        <v>2.6676738365260601E-2</v>
      </c>
    </row>
    <row r="14" spans="2:47" x14ac:dyDescent="0.35">
      <c r="B14" s="18" t="s">
        <v>70</v>
      </c>
      <c r="C14" s="17">
        <v>3.9078972500597199E-2</v>
      </c>
      <c r="D14" s="17">
        <v>3.0730015602708299E-2</v>
      </c>
      <c r="E14" s="17">
        <v>4.70282266964561E-2</v>
      </c>
      <c r="F14" s="17"/>
      <c r="G14" s="17">
        <v>3.0045223725255001E-2</v>
      </c>
      <c r="H14" s="17">
        <v>8.0547058838509496E-3</v>
      </c>
      <c r="I14" s="17">
        <v>2.31998655387116E-2</v>
      </c>
      <c r="J14" s="17">
        <v>4.5449002804709399E-2</v>
      </c>
      <c r="K14" s="17">
        <v>5.1459100461759701E-2</v>
      </c>
      <c r="L14" s="17">
        <v>6.3778111282930303E-2</v>
      </c>
      <c r="M14" s="17"/>
      <c r="N14" s="17">
        <v>3.1676666128903699E-2</v>
      </c>
      <c r="O14" s="17">
        <v>4.5307974195661897E-2</v>
      </c>
      <c r="P14" s="17">
        <v>3.6181580275409402E-2</v>
      </c>
      <c r="Q14" s="17">
        <v>3.99416581087138E-2</v>
      </c>
      <c r="R14" s="17"/>
      <c r="S14" s="17">
        <v>4.2517559389057498E-2</v>
      </c>
      <c r="T14" s="17">
        <v>3.49750866121218E-2</v>
      </c>
      <c r="U14" s="17">
        <v>4.6659674114281402E-2</v>
      </c>
      <c r="V14" s="17">
        <v>7.1050349491901796E-2</v>
      </c>
      <c r="W14" s="17">
        <v>2.2019405966388898E-2</v>
      </c>
      <c r="X14" s="17">
        <v>1.7002343648671502E-2</v>
      </c>
      <c r="Y14" s="17">
        <v>2.4923070179148799E-2</v>
      </c>
      <c r="Z14" s="17">
        <v>5.6414119318980403E-2</v>
      </c>
      <c r="AA14" s="17">
        <v>4.0402254047048003E-2</v>
      </c>
      <c r="AB14" s="17"/>
      <c r="AC14" s="17">
        <v>3.6239978467679797E-2</v>
      </c>
      <c r="AD14" s="17">
        <v>4.4902332915562101E-2</v>
      </c>
      <c r="AE14" s="17">
        <v>3.9822225838944202E-2</v>
      </c>
      <c r="AF14" s="17"/>
      <c r="AG14" s="17">
        <v>2.58660537908879E-2</v>
      </c>
      <c r="AH14" s="17">
        <v>4.0918081125950197E-2</v>
      </c>
      <c r="AI14" s="17">
        <v>8.6524394291623993E-2</v>
      </c>
      <c r="AJ14" s="17">
        <v>0.11776443216049</v>
      </c>
      <c r="AK14" s="17">
        <v>4.5252446079164198E-2</v>
      </c>
      <c r="AL14" s="17"/>
      <c r="AM14" s="17">
        <v>2.24474806767372E-2</v>
      </c>
      <c r="AN14" s="17">
        <v>4.2630415069217199E-2</v>
      </c>
      <c r="AO14" s="17">
        <v>7.4392165550833E-2</v>
      </c>
      <c r="AP14" s="17"/>
      <c r="AQ14" s="17">
        <v>2.67057012860261E-2</v>
      </c>
      <c r="AR14" s="17">
        <v>6.5190059632957306E-2</v>
      </c>
      <c r="AS14" s="17"/>
      <c r="AT14" s="17">
        <v>2.0790846413792499E-2</v>
      </c>
      <c r="AU14" s="17">
        <v>4.4877330182814097E-2</v>
      </c>
    </row>
    <row r="15" spans="2:47" x14ac:dyDescent="0.35">
      <c r="B15" s="18" t="s">
        <v>98</v>
      </c>
      <c r="C15" s="21">
        <v>0.68568958293918703</v>
      </c>
      <c r="D15" s="21">
        <v>0.70729858583245098</v>
      </c>
      <c r="E15" s="21">
        <v>0.66813286280163897</v>
      </c>
      <c r="F15" s="21"/>
      <c r="G15" s="21">
        <v>0.64966192117713795</v>
      </c>
      <c r="H15" s="21">
        <v>0.61728173785205298</v>
      </c>
      <c r="I15" s="21">
        <v>0.68877330624004296</v>
      </c>
      <c r="J15" s="21">
        <v>0.66869555948541104</v>
      </c>
      <c r="K15" s="21">
        <v>0.734686420723209</v>
      </c>
      <c r="L15" s="21">
        <v>0.72810748205748399</v>
      </c>
      <c r="M15" s="21"/>
      <c r="N15" s="21">
        <v>0.65192599854615596</v>
      </c>
      <c r="O15" s="21">
        <v>0.70313027716458698</v>
      </c>
      <c r="P15" s="21">
        <v>0.685564365772381</v>
      </c>
      <c r="Q15" s="21">
        <v>0.70789915139355297</v>
      </c>
      <c r="R15" s="21"/>
      <c r="S15" s="21">
        <v>0.65095748036030099</v>
      </c>
      <c r="T15" s="21">
        <v>0.68106365879559605</v>
      </c>
      <c r="U15" s="21">
        <v>0.65690787510001203</v>
      </c>
      <c r="V15" s="21">
        <v>0.67933305000669497</v>
      </c>
      <c r="W15" s="21">
        <v>0.74987806483096098</v>
      </c>
      <c r="X15" s="21">
        <v>0.75518950562319598</v>
      </c>
      <c r="Y15" s="21">
        <v>0.69085778519184204</v>
      </c>
      <c r="Z15" s="21">
        <v>0.67320905860760405</v>
      </c>
      <c r="AA15" s="21">
        <v>0.66332717506025896</v>
      </c>
      <c r="AB15" s="21"/>
      <c r="AC15" s="21">
        <v>0.78556085079064497</v>
      </c>
      <c r="AD15" s="21">
        <v>0.60001417989746597</v>
      </c>
      <c r="AE15" s="21">
        <v>0.70124198419495798</v>
      </c>
      <c r="AF15" s="21"/>
      <c r="AG15" s="21">
        <v>0.786728947368318</v>
      </c>
      <c r="AH15" s="21">
        <v>0.58813810604406702</v>
      </c>
      <c r="AI15" s="21">
        <v>0.62015962010988102</v>
      </c>
      <c r="AJ15" s="21">
        <v>0.71058037664532503</v>
      </c>
      <c r="AK15" s="21">
        <v>0.70932809158137899</v>
      </c>
      <c r="AL15" s="21"/>
      <c r="AM15" s="21">
        <v>0.80569291361240203</v>
      </c>
      <c r="AN15" s="21">
        <v>0.60670129595687305</v>
      </c>
      <c r="AO15" s="21">
        <v>0.59755877568124005</v>
      </c>
      <c r="AP15" s="21"/>
      <c r="AQ15" s="21">
        <v>0.70278392054052896</v>
      </c>
      <c r="AR15" s="21">
        <v>0.648294237659921</v>
      </c>
      <c r="AS15" s="21"/>
      <c r="AT15" s="21">
        <v>0.67968819360487198</v>
      </c>
      <c r="AU15" s="21">
        <v>0.68759235864105095</v>
      </c>
    </row>
    <row r="16" spans="2:47" x14ac:dyDescent="0.35">
      <c r="B16" s="18" t="s">
        <v>99</v>
      </c>
      <c r="C16" s="21">
        <v>0.105065910179357</v>
      </c>
      <c r="D16" s="21">
        <v>8.1794398735012805E-2</v>
      </c>
      <c r="E16" s="21">
        <v>0.123373182684497</v>
      </c>
      <c r="F16" s="21"/>
      <c r="G16" s="21">
        <v>0.17515819229535601</v>
      </c>
      <c r="H16" s="21">
        <v>0.14674492612522999</v>
      </c>
      <c r="I16" s="21">
        <v>0.123659427466045</v>
      </c>
      <c r="J16" s="21">
        <v>0.119091122502498</v>
      </c>
      <c r="K16" s="21">
        <v>6.5158339343977897E-2</v>
      </c>
      <c r="L16" s="21">
        <v>4.7488812765750101E-2</v>
      </c>
      <c r="M16" s="21"/>
      <c r="N16" s="21">
        <v>0.13617825670556999</v>
      </c>
      <c r="O16" s="21">
        <v>8.3383084607543498E-2</v>
      </c>
      <c r="P16" s="21">
        <v>0.104150901843196</v>
      </c>
      <c r="Q16" s="21">
        <v>9.6118236125663795E-2</v>
      </c>
      <c r="R16" s="21"/>
      <c r="S16" s="21">
        <v>0.15043464853032401</v>
      </c>
      <c r="T16" s="21">
        <v>0.10673887649912001</v>
      </c>
      <c r="U16" s="21">
        <v>0.11281358585590399</v>
      </c>
      <c r="V16" s="21">
        <v>8.2053306272822396E-2</v>
      </c>
      <c r="W16" s="21">
        <v>8.6802354038089405E-2</v>
      </c>
      <c r="X16" s="21">
        <v>0.105284901264488</v>
      </c>
      <c r="Y16" s="21">
        <v>7.2998939583105799E-2</v>
      </c>
      <c r="Z16" s="21">
        <v>0.122519140562213</v>
      </c>
      <c r="AA16" s="21">
        <v>9.1328748382369498E-2</v>
      </c>
      <c r="AB16" s="21"/>
      <c r="AC16" s="21">
        <v>6.4824988878481996E-2</v>
      </c>
      <c r="AD16" s="21">
        <v>0.134097903876782</v>
      </c>
      <c r="AE16" s="21">
        <v>0.107078878216829</v>
      </c>
      <c r="AF16" s="21"/>
      <c r="AG16" s="21">
        <v>6.2939766828116403E-2</v>
      </c>
      <c r="AH16" s="21">
        <v>0.16197053098064401</v>
      </c>
      <c r="AI16" s="21">
        <v>7.8988445985486502E-2</v>
      </c>
      <c r="AJ16" s="21">
        <v>0</v>
      </c>
      <c r="AK16" s="21">
        <v>0.10875141629212599</v>
      </c>
      <c r="AL16" s="21"/>
      <c r="AM16" s="21">
        <v>6.7837900834298803E-2</v>
      </c>
      <c r="AN16" s="21">
        <v>0.15754217861576</v>
      </c>
      <c r="AO16" s="21">
        <v>0.122212145321455</v>
      </c>
      <c r="AP16" s="21"/>
      <c r="AQ16" s="21">
        <v>0.10245911660888</v>
      </c>
      <c r="AR16" s="21">
        <v>0.111058535605254</v>
      </c>
      <c r="AS16" s="21"/>
      <c r="AT16" s="21">
        <v>0.145841334137401</v>
      </c>
      <c r="AU16" s="21">
        <v>9.2137822761840599E-2</v>
      </c>
    </row>
    <row r="17" spans="2:47" x14ac:dyDescent="0.35">
      <c r="B17" s="18" t="s">
        <v>100</v>
      </c>
      <c r="C17" s="22">
        <v>0.58062367275982996</v>
      </c>
      <c r="D17" s="22">
        <v>0.62550418709743805</v>
      </c>
      <c r="E17" s="22">
        <v>0.54475968011714204</v>
      </c>
      <c r="F17" s="22"/>
      <c r="G17" s="22">
        <v>0.47450372888178199</v>
      </c>
      <c r="H17" s="22">
        <v>0.47053681172682199</v>
      </c>
      <c r="I17" s="22">
        <v>0.56511387877399699</v>
      </c>
      <c r="J17" s="22">
        <v>0.54960443698291295</v>
      </c>
      <c r="K17" s="22">
        <v>0.66952808137923103</v>
      </c>
      <c r="L17" s="22">
        <v>0.68061866929173398</v>
      </c>
      <c r="M17" s="22"/>
      <c r="N17" s="22">
        <v>0.51574774184058703</v>
      </c>
      <c r="O17" s="22">
        <v>0.61974719255704402</v>
      </c>
      <c r="P17" s="22">
        <v>0.58141346392918403</v>
      </c>
      <c r="Q17" s="22">
        <v>0.61178091526788902</v>
      </c>
      <c r="R17" s="22"/>
      <c r="S17" s="22">
        <v>0.50052283182997703</v>
      </c>
      <c r="T17" s="22">
        <v>0.57432478229647599</v>
      </c>
      <c r="U17" s="22">
        <v>0.54409428924410896</v>
      </c>
      <c r="V17" s="22">
        <v>0.59727974373387205</v>
      </c>
      <c r="W17" s="22">
        <v>0.66307571079287198</v>
      </c>
      <c r="X17" s="22">
        <v>0.64990460435870701</v>
      </c>
      <c r="Y17" s="22">
        <v>0.61785884560873605</v>
      </c>
      <c r="Z17" s="22">
        <v>0.55068991804539102</v>
      </c>
      <c r="AA17" s="22">
        <v>0.57199842667788903</v>
      </c>
      <c r="AB17" s="22"/>
      <c r="AC17" s="22">
        <v>0.72073586191216299</v>
      </c>
      <c r="AD17" s="22">
        <v>0.46591627602068503</v>
      </c>
      <c r="AE17" s="22">
        <v>0.59416310597812905</v>
      </c>
      <c r="AF17" s="22"/>
      <c r="AG17" s="22">
        <v>0.72378918054020103</v>
      </c>
      <c r="AH17" s="22">
        <v>0.42616757506342301</v>
      </c>
      <c r="AI17" s="22">
        <v>0.54117117412439497</v>
      </c>
      <c r="AJ17" s="22">
        <v>0.71058037664532503</v>
      </c>
      <c r="AK17" s="22">
        <v>0.60057667528925296</v>
      </c>
      <c r="AL17" s="22"/>
      <c r="AM17" s="22">
        <v>0.73785501277810295</v>
      </c>
      <c r="AN17" s="22">
        <v>0.44915911734111302</v>
      </c>
      <c r="AO17" s="22">
        <v>0.47534663035978503</v>
      </c>
      <c r="AP17" s="22"/>
      <c r="AQ17" s="22">
        <v>0.600324803931648</v>
      </c>
      <c r="AR17" s="22">
        <v>0.53723570205466697</v>
      </c>
      <c r="AS17" s="22"/>
      <c r="AT17" s="22">
        <v>0.53384685946747201</v>
      </c>
      <c r="AU17" s="22">
        <v>0.59545453587921104</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U22"/>
  <sheetViews>
    <sheetView showGridLines="0" workbookViewId="0">
      <pane xSplit="2" topLeftCell="C1" activePane="topRight" state="frozen"/>
      <selection activeCell="AF8" sqref="AF8"/>
      <selection pane="topRight" activeCell="O21" sqref="O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0.24694439252689901</v>
      </c>
      <c r="D9" s="17">
        <v>0.23773104254865601</v>
      </c>
      <c r="E9" s="17">
        <v>0.25266305264003902</v>
      </c>
      <c r="F9" s="17"/>
      <c r="G9" s="17">
        <v>0.35259019910052403</v>
      </c>
      <c r="H9" s="17">
        <v>0.29543164028027002</v>
      </c>
      <c r="I9" s="17">
        <v>0.27038467436006097</v>
      </c>
      <c r="J9" s="17">
        <v>0.24130162291809801</v>
      </c>
      <c r="K9" s="17">
        <v>0.21848010084962899</v>
      </c>
      <c r="L9" s="17">
        <v>0.171383260667471</v>
      </c>
      <c r="M9" s="17"/>
      <c r="N9" s="17">
        <v>0.27738887322371197</v>
      </c>
      <c r="O9" s="17">
        <v>0.20946584497463999</v>
      </c>
      <c r="P9" s="17">
        <v>0.291690683791129</v>
      </c>
      <c r="Q9" s="17">
        <v>0.21671958875899799</v>
      </c>
      <c r="R9" s="17"/>
      <c r="S9" s="17">
        <v>0.30848903496257801</v>
      </c>
      <c r="T9" s="17">
        <v>0.206461861171336</v>
      </c>
      <c r="U9" s="17">
        <v>0.28917472412773898</v>
      </c>
      <c r="V9" s="17">
        <v>0.16929133506195501</v>
      </c>
      <c r="W9" s="17">
        <v>0.290254934905053</v>
      </c>
      <c r="X9" s="17">
        <v>0.19737411173554201</v>
      </c>
      <c r="Y9" s="17">
        <v>0.24579946237493899</v>
      </c>
      <c r="Z9" s="17">
        <v>0.23574917550640301</v>
      </c>
      <c r="AA9" s="17">
        <v>0.27237218434543298</v>
      </c>
      <c r="AB9" s="17"/>
      <c r="AC9" s="17">
        <v>0.17750947687649701</v>
      </c>
      <c r="AD9" s="17">
        <v>0.28149311006782601</v>
      </c>
      <c r="AE9" s="17">
        <v>0.31439389320362499</v>
      </c>
      <c r="AF9" s="17"/>
      <c r="AG9" s="17">
        <v>0.19444616045242999</v>
      </c>
      <c r="AH9" s="17">
        <v>0.32494803134488198</v>
      </c>
      <c r="AI9" s="17">
        <v>0.25942820222302398</v>
      </c>
      <c r="AJ9" s="17">
        <v>0.101671492995822</v>
      </c>
      <c r="AK9" s="17">
        <v>0.26125539205586701</v>
      </c>
      <c r="AL9" s="17"/>
      <c r="AM9" s="17">
        <v>0.226567223879232</v>
      </c>
      <c r="AN9" s="17">
        <v>0.32935582412056602</v>
      </c>
      <c r="AO9" s="17">
        <v>0.23075975938961801</v>
      </c>
      <c r="AP9" s="17"/>
      <c r="AQ9" s="17">
        <v>0.25550069908524697</v>
      </c>
      <c r="AR9" s="17">
        <v>0.23027893309220701</v>
      </c>
      <c r="AS9" s="17"/>
      <c r="AT9" s="17">
        <v>0.248832922447323</v>
      </c>
      <c r="AU9" s="17">
        <v>0.24634562303459501</v>
      </c>
    </row>
    <row r="10" spans="2:47" x14ac:dyDescent="0.35">
      <c r="B10" s="18" t="s">
        <v>94</v>
      </c>
      <c r="C10" s="17">
        <v>0.52802649734733598</v>
      </c>
      <c r="D10" s="17">
        <v>0.48078794473244102</v>
      </c>
      <c r="E10" s="17">
        <v>0.57418064844113403</v>
      </c>
      <c r="F10" s="17"/>
      <c r="G10" s="17">
        <v>0.46601445695929</v>
      </c>
      <c r="H10" s="17">
        <v>0.44582644418337902</v>
      </c>
      <c r="I10" s="17">
        <v>0.496985834203099</v>
      </c>
      <c r="J10" s="17">
        <v>0.53470264741987195</v>
      </c>
      <c r="K10" s="17">
        <v>0.56471764492290299</v>
      </c>
      <c r="L10" s="17">
        <v>0.60747517997660705</v>
      </c>
      <c r="M10" s="17"/>
      <c r="N10" s="17">
        <v>0.513635114716393</v>
      </c>
      <c r="O10" s="17">
        <v>0.54428587503612302</v>
      </c>
      <c r="P10" s="17">
        <v>0.53266522169984498</v>
      </c>
      <c r="Q10" s="17">
        <v>0.52062851296912005</v>
      </c>
      <c r="R10" s="17"/>
      <c r="S10" s="17">
        <v>0.441492970789304</v>
      </c>
      <c r="T10" s="17">
        <v>0.61468343423448002</v>
      </c>
      <c r="U10" s="17">
        <v>0.467974967824826</v>
      </c>
      <c r="V10" s="17">
        <v>0.67842966492091605</v>
      </c>
      <c r="W10" s="17">
        <v>0.51851770170098599</v>
      </c>
      <c r="X10" s="17">
        <v>0.54911434218681499</v>
      </c>
      <c r="Y10" s="17">
        <v>0.46463864068883198</v>
      </c>
      <c r="Z10" s="17">
        <v>0.49200060615171298</v>
      </c>
      <c r="AA10" s="17">
        <v>0.49428917513153398</v>
      </c>
      <c r="AB10" s="17"/>
      <c r="AC10" s="17">
        <v>0.59058501884862602</v>
      </c>
      <c r="AD10" s="17">
        <v>0.49112085856406001</v>
      </c>
      <c r="AE10" s="17">
        <v>0.470814342419206</v>
      </c>
      <c r="AF10" s="17"/>
      <c r="AG10" s="17">
        <v>0.57921061313160005</v>
      </c>
      <c r="AH10" s="17">
        <v>0.48147320990272402</v>
      </c>
      <c r="AI10" s="17">
        <v>0.51035939452364698</v>
      </c>
      <c r="AJ10" s="17">
        <v>0.43808904014656502</v>
      </c>
      <c r="AK10" s="17">
        <v>0.50179986713334501</v>
      </c>
      <c r="AL10" s="17"/>
      <c r="AM10" s="17">
        <v>0.53532494714762802</v>
      </c>
      <c r="AN10" s="17">
        <v>0.49039583191796898</v>
      </c>
      <c r="AO10" s="17">
        <v>0.57326743856656903</v>
      </c>
      <c r="AP10" s="17"/>
      <c r="AQ10" s="17">
        <v>0.53523768659297599</v>
      </c>
      <c r="AR10" s="17">
        <v>0.51293799814549201</v>
      </c>
      <c r="AS10" s="17"/>
      <c r="AT10" s="17">
        <v>0.48899306899399703</v>
      </c>
      <c r="AU10" s="17">
        <v>0.54040227483714298</v>
      </c>
    </row>
    <row r="11" spans="2:47" x14ac:dyDescent="0.35">
      <c r="B11" s="18" t="s">
        <v>95</v>
      </c>
      <c r="C11" s="17">
        <v>0.151436406681664</v>
      </c>
      <c r="D11" s="17">
        <v>0.18936346289615699</v>
      </c>
      <c r="E11" s="17">
        <v>0.116586763968729</v>
      </c>
      <c r="F11" s="17"/>
      <c r="G11" s="17">
        <v>9.7855662072791005E-2</v>
      </c>
      <c r="H11" s="17">
        <v>0.17971346669204699</v>
      </c>
      <c r="I11" s="17">
        <v>0.162630087224818</v>
      </c>
      <c r="J11" s="17">
        <v>0.152448342128575</v>
      </c>
      <c r="K11" s="17">
        <v>0.13137757879406101</v>
      </c>
      <c r="L11" s="17">
        <v>0.16005118237230401</v>
      </c>
      <c r="M11" s="17"/>
      <c r="N11" s="17">
        <v>0.15512990191814399</v>
      </c>
      <c r="O11" s="17">
        <v>0.15470598382022699</v>
      </c>
      <c r="P11" s="17">
        <v>0.101890325805883</v>
      </c>
      <c r="Q11" s="17">
        <v>0.18933202672667099</v>
      </c>
      <c r="R11" s="17"/>
      <c r="S11" s="17">
        <v>0.17355177623705401</v>
      </c>
      <c r="T11" s="17">
        <v>0.11456669427171701</v>
      </c>
      <c r="U11" s="17">
        <v>0.13668067496839001</v>
      </c>
      <c r="V11" s="17">
        <v>0.106292581922936</v>
      </c>
      <c r="W11" s="17">
        <v>0.14823140138181101</v>
      </c>
      <c r="X11" s="17">
        <v>0.146474781482617</v>
      </c>
      <c r="Y11" s="17">
        <v>0.20858104390427601</v>
      </c>
      <c r="Z11" s="17">
        <v>0.24249313010107401</v>
      </c>
      <c r="AA11" s="17">
        <v>0.14968208822409301</v>
      </c>
      <c r="AB11" s="17"/>
      <c r="AC11" s="17">
        <v>0.145610241810539</v>
      </c>
      <c r="AD11" s="17">
        <v>0.15983237037631601</v>
      </c>
      <c r="AE11" s="17">
        <v>0.14057989610914401</v>
      </c>
      <c r="AF11" s="17"/>
      <c r="AG11" s="17">
        <v>0.13489008926679499</v>
      </c>
      <c r="AH11" s="17">
        <v>0.15113480326013401</v>
      </c>
      <c r="AI11" s="17">
        <v>0.170395916901179</v>
      </c>
      <c r="AJ11" s="17">
        <v>0.29488654157317201</v>
      </c>
      <c r="AK11" s="17">
        <v>0.15579816045242001</v>
      </c>
      <c r="AL11" s="17"/>
      <c r="AM11" s="17">
        <v>0.15417462194847001</v>
      </c>
      <c r="AN11" s="17">
        <v>0.13109929972925599</v>
      </c>
      <c r="AO11" s="17">
        <v>0.115805175365224</v>
      </c>
      <c r="AP11" s="17"/>
      <c r="AQ11" s="17">
        <v>0.141764588770768</v>
      </c>
      <c r="AR11" s="17">
        <v>0.17005091693159899</v>
      </c>
      <c r="AS11" s="17"/>
      <c r="AT11" s="17">
        <v>0.166423480033948</v>
      </c>
      <c r="AU11" s="17">
        <v>0.14668466713800099</v>
      </c>
    </row>
    <row r="12" spans="2:47" x14ac:dyDescent="0.35">
      <c r="B12" s="18" t="s">
        <v>96</v>
      </c>
      <c r="C12" s="17">
        <v>3.8722933183469102E-2</v>
      </c>
      <c r="D12" s="17">
        <v>5.2646161811520403E-2</v>
      </c>
      <c r="E12" s="17">
        <v>2.58647372445674E-2</v>
      </c>
      <c r="F12" s="17"/>
      <c r="G12" s="17">
        <v>4.1375735512518198E-2</v>
      </c>
      <c r="H12" s="17">
        <v>4.4711315603516502E-2</v>
      </c>
      <c r="I12" s="17">
        <v>5.52802352592352E-2</v>
      </c>
      <c r="J12" s="17">
        <v>1.9439918821885002E-2</v>
      </c>
      <c r="K12" s="17">
        <v>3.2546337081133699E-2</v>
      </c>
      <c r="L12" s="17">
        <v>3.9633725896773997E-2</v>
      </c>
      <c r="M12" s="17"/>
      <c r="N12" s="17">
        <v>2.3233989427406902E-2</v>
      </c>
      <c r="O12" s="17">
        <v>6.5497204653459096E-2</v>
      </c>
      <c r="P12" s="17">
        <v>3.3590905577257697E-2</v>
      </c>
      <c r="Q12" s="17">
        <v>3.26108927261222E-2</v>
      </c>
      <c r="R12" s="17"/>
      <c r="S12" s="17">
        <v>5.3889817225547698E-2</v>
      </c>
      <c r="T12" s="17">
        <v>1.7099178279736799E-2</v>
      </c>
      <c r="U12" s="17">
        <v>6.8148915058653906E-2</v>
      </c>
      <c r="V12" s="17">
        <v>3.86475555866976E-2</v>
      </c>
      <c r="W12" s="17">
        <v>3.3738165227992001E-2</v>
      </c>
      <c r="X12" s="17">
        <v>2.5270056582555302E-2</v>
      </c>
      <c r="Y12" s="17">
        <v>4.2445709236677502E-2</v>
      </c>
      <c r="Z12" s="17">
        <v>0</v>
      </c>
      <c r="AA12" s="17">
        <v>5.0289346784283803E-2</v>
      </c>
      <c r="AB12" s="17"/>
      <c r="AC12" s="17">
        <v>4.7516374783562798E-2</v>
      </c>
      <c r="AD12" s="17">
        <v>3.5630106005732402E-2</v>
      </c>
      <c r="AE12" s="17">
        <v>3.0191763439087999E-2</v>
      </c>
      <c r="AF12" s="17"/>
      <c r="AG12" s="17">
        <v>5.5519834811808597E-2</v>
      </c>
      <c r="AH12" s="17">
        <v>2.86345859705344E-2</v>
      </c>
      <c r="AI12" s="17">
        <v>2.39936903474595E-2</v>
      </c>
      <c r="AJ12" s="17">
        <v>6.7112663237874098E-2</v>
      </c>
      <c r="AK12" s="17">
        <v>2.4844530120101599E-2</v>
      </c>
      <c r="AL12" s="17"/>
      <c r="AM12" s="17">
        <v>5.8131490175928197E-2</v>
      </c>
      <c r="AN12" s="17">
        <v>2.4537769759196099E-2</v>
      </c>
      <c r="AO12" s="17">
        <v>4.4510281293204897E-2</v>
      </c>
      <c r="AP12" s="17"/>
      <c r="AQ12" s="17">
        <v>3.6021334617386498E-2</v>
      </c>
      <c r="AR12" s="17">
        <v>4.4577323863786801E-2</v>
      </c>
      <c r="AS12" s="17"/>
      <c r="AT12" s="17">
        <v>5.2185118880263497E-2</v>
      </c>
      <c r="AU12" s="17">
        <v>3.44546682183254E-2</v>
      </c>
    </row>
    <row r="13" spans="2:47" x14ac:dyDescent="0.35">
      <c r="B13" s="18" t="s">
        <v>97</v>
      </c>
      <c r="C13" s="17">
        <v>1.3114675342416201E-2</v>
      </c>
      <c r="D13" s="17">
        <v>1.31850184557245E-2</v>
      </c>
      <c r="E13" s="17">
        <v>1.30992616091177E-2</v>
      </c>
      <c r="F13" s="17"/>
      <c r="G13" s="17">
        <v>2.9414192183942301E-2</v>
      </c>
      <c r="H13" s="17">
        <v>5.0372066861384696E-3</v>
      </c>
      <c r="I13" s="17">
        <v>4.9271328875935003E-3</v>
      </c>
      <c r="J13" s="17">
        <v>2.4555151002848601E-2</v>
      </c>
      <c r="K13" s="17">
        <v>2.15740190547705E-2</v>
      </c>
      <c r="L13" s="17">
        <v>3.4192832671309202E-3</v>
      </c>
      <c r="M13" s="17"/>
      <c r="N13" s="17">
        <v>8.0659291879208693E-3</v>
      </c>
      <c r="O13" s="17">
        <v>1.3513060088287499E-2</v>
      </c>
      <c r="P13" s="17">
        <v>1.7009951044093599E-2</v>
      </c>
      <c r="Q13" s="17">
        <v>1.4871500283496901E-2</v>
      </c>
      <c r="R13" s="17"/>
      <c r="S13" s="17">
        <v>5.33922101456285E-3</v>
      </c>
      <c r="T13" s="17">
        <v>2.4209882749060999E-2</v>
      </c>
      <c r="U13" s="17">
        <v>0</v>
      </c>
      <c r="V13" s="17">
        <v>7.3388625074951898E-3</v>
      </c>
      <c r="W13" s="17">
        <v>9.2577967841582006E-3</v>
      </c>
      <c r="X13" s="17">
        <v>3.3121046914047103E-2</v>
      </c>
      <c r="Y13" s="17">
        <v>0</v>
      </c>
      <c r="Z13" s="17">
        <v>1.3567954191557E-2</v>
      </c>
      <c r="AA13" s="17">
        <v>1.99321730373174E-2</v>
      </c>
      <c r="AB13" s="17"/>
      <c r="AC13" s="17">
        <v>1.2609009798352199E-2</v>
      </c>
      <c r="AD13" s="17">
        <v>1.3614164419160401E-2</v>
      </c>
      <c r="AE13" s="17">
        <v>2.23350224699322E-2</v>
      </c>
      <c r="AF13" s="17"/>
      <c r="AG13" s="17">
        <v>1.90191824381254E-2</v>
      </c>
      <c r="AH13" s="17">
        <v>2.00132020683007E-3</v>
      </c>
      <c r="AI13" s="17">
        <v>0</v>
      </c>
      <c r="AJ13" s="17">
        <v>0</v>
      </c>
      <c r="AK13" s="17">
        <v>2.4590490379536999E-2</v>
      </c>
      <c r="AL13" s="17"/>
      <c r="AM13" s="17">
        <v>8.0691916603898902E-3</v>
      </c>
      <c r="AN13" s="17">
        <v>8.7719430029690702E-3</v>
      </c>
      <c r="AO13" s="17">
        <v>2.47082967501965E-2</v>
      </c>
      <c r="AP13" s="17"/>
      <c r="AQ13" s="17">
        <v>1.5555856728353501E-2</v>
      </c>
      <c r="AR13" s="17">
        <v>8.0688087426523097E-3</v>
      </c>
      <c r="AS13" s="17"/>
      <c r="AT13" s="17">
        <v>1.11385898330984E-2</v>
      </c>
      <c r="AU13" s="17">
        <v>1.37412048479152E-2</v>
      </c>
    </row>
    <row r="14" spans="2:47" x14ac:dyDescent="0.35">
      <c r="B14" s="18" t="s">
        <v>70</v>
      </c>
      <c r="C14" s="17">
        <v>2.1755094918216301E-2</v>
      </c>
      <c r="D14" s="17">
        <v>2.6286369555500701E-2</v>
      </c>
      <c r="E14" s="17">
        <v>1.7605536096412799E-2</v>
      </c>
      <c r="F14" s="17"/>
      <c r="G14" s="17">
        <v>1.2749754170934499E-2</v>
      </c>
      <c r="H14" s="17">
        <v>2.9279926554649401E-2</v>
      </c>
      <c r="I14" s="17">
        <v>9.7920360651942394E-3</v>
      </c>
      <c r="J14" s="17">
        <v>2.7552317708721599E-2</v>
      </c>
      <c r="K14" s="17">
        <v>3.13043192975032E-2</v>
      </c>
      <c r="L14" s="17">
        <v>1.8037367819713102E-2</v>
      </c>
      <c r="M14" s="17"/>
      <c r="N14" s="17">
        <v>2.2546191526423998E-2</v>
      </c>
      <c r="O14" s="17">
        <v>1.25320314272644E-2</v>
      </c>
      <c r="P14" s="17">
        <v>2.3152912081792602E-2</v>
      </c>
      <c r="Q14" s="17">
        <v>2.5837478535591402E-2</v>
      </c>
      <c r="R14" s="17"/>
      <c r="S14" s="17">
        <v>1.7237179770953098E-2</v>
      </c>
      <c r="T14" s="17">
        <v>2.29789492936695E-2</v>
      </c>
      <c r="U14" s="17">
        <v>3.8020718020390698E-2</v>
      </c>
      <c r="V14" s="17">
        <v>0</v>
      </c>
      <c r="W14" s="17">
        <v>0</v>
      </c>
      <c r="X14" s="17">
        <v>4.8645661098422603E-2</v>
      </c>
      <c r="Y14" s="17">
        <v>3.8535143795275499E-2</v>
      </c>
      <c r="Z14" s="17">
        <v>1.6189134049251999E-2</v>
      </c>
      <c r="AA14" s="17">
        <v>1.34350324773386E-2</v>
      </c>
      <c r="AB14" s="17"/>
      <c r="AC14" s="17">
        <v>2.6169877882422601E-2</v>
      </c>
      <c r="AD14" s="17">
        <v>1.8309390566905601E-2</v>
      </c>
      <c r="AE14" s="17">
        <v>2.1685082359006E-2</v>
      </c>
      <c r="AF14" s="17"/>
      <c r="AG14" s="17">
        <v>1.6914119899241301E-2</v>
      </c>
      <c r="AH14" s="17">
        <v>1.1808049314895101E-2</v>
      </c>
      <c r="AI14" s="17">
        <v>3.5822796004691002E-2</v>
      </c>
      <c r="AJ14" s="17">
        <v>9.8240262046567703E-2</v>
      </c>
      <c r="AK14" s="17">
        <v>3.1711559858728998E-2</v>
      </c>
      <c r="AL14" s="17"/>
      <c r="AM14" s="17">
        <v>1.7732525188351899E-2</v>
      </c>
      <c r="AN14" s="17">
        <v>1.58393314700431E-2</v>
      </c>
      <c r="AO14" s="17">
        <v>1.09490486351868E-2</v>
      </c>
      <c r="AP14" s="17"/>
      <c r="AQ14" s="17">
        <v>1.5919834205269601E-2</v>
      </c>
      <c r="AR14" s="17">
        <v>3.40860192242637E-2</v>
      </c>
      <c r="AS14" s="17"/>
      <c r="AT14" s="17">
        <v>3.2426819811370002E-2</v>
      </c>
      <c r="AU14" s="17">
        <v>1.8371561924020199E-2</v>
      </c>
    </row>
    <row r="15" spans="2:47" x14ac:dyDescent="0.35">
      <c r="B15" s="18" t="s">
        <v>98</v>
      </c>
      <c r="C15" s="21">
        <v>0.77497088987423401</v>
      </c>
      <c r="D15" s="21">
        <v>0.71851898728109698</v>
      </c>
      <c r="E15" s="21">
        <v>0.826843701081173</v>
      </c>
      <c r="F15" s="21"/>
      <c r="G15" s="21">
        <v>0.81860465605981403</v>
      </c>
      <c r="H15" s="21">
        <v>0.74125808446364905</v>
      </c>
      <c r="I15" s="21">
        <v>0.76737050856315903</v>
      </c>
      <c r="J15" s="21">
        <v>0.77600427033797004</v>
      </c>
      <c r="K15" s="21">
        <v>0.78319774577253198</v>
      </c>
      <c r="L15" s="21">
        <v>0.77885844064407805</v>
      </c>
      <c r="M15" s="21"/>
      <c r="N15" s="21">
        <v>0.79102398794010398</v>
      </c>
      <c r="O15" s="21">
        <v>0.75375172001076196</v>
      </c>
      <c r="P15" s="21">
        <v>0.82435590549097304</v>
      </c>
      <c r="Q15" s="21">
        <v>0.73734810172811804</v>
      </c>
      <c r="R15" s="21"/>
      <c r="S15" s="21">
        <v>0.74998200575188301</v>
      </c>
      <c r="T15" s="21">
        <v>0.82114529540581604</v>
      </c>
      <c r="U15" s="21">
        <v>0.75714969195256498</v>
      </c>
      <c r="V15" s="21">
        <v>0.84772099998287098</v>
      </c>
      <c r="W15" s="21">
        <v>0.80877263660603804</v>
      </c>
      <c r="X15" s="21">
        <v>0.74648845392235796</v>
      </c>
      <c r="Y15" s="21">
        <v>0.71043810306377098</v>
      </c>
      <c r="Z15" s="21">
        <v>0.72774978165811599</v>
      </c>
      <c r="AA15" s="21">
        <v>0.76666135947696701</v>
      </c>
      <c r="AB15" s="21"/>
      <c r="AC15" s="21">
        <v>0.76809449572512301</v>
      </c>
      <c r="AD15" s="21">
        <v>0.77261396863188603</v>
      </c>
      <c r="AE15" s="21">
        <v>0.78520823562283004</v>
      </c>
      <c r="AF15" s="21"/>
      <c r="AG15" s="21">
        <v>0.77365677358402996</v>
      </c>
      <c r="AH15" s="21">
        <v>0.80642124124760695</v>
      </c>
      <c r="AI15" s="21">
        <v>0.76978759674667097</v>
      </c>
      <c r="AJ15" s="21">
        <v>0.53976053314238603</v>
      </c>
      <c r="AK15" s="21">
        <v>0.76305525918921202</v>
      </c>
      <c r="AL15" s="21"/>
      <c r="AM15" s="21">
        <v>0.76189217102686002</v>
      </c>
      <c r="AN15" s="21">
        <v>0.81975165603853495</v>
      </c>
      <c r="AO15" s="21">
        <v>0.80402719795618804</v>
      </c>
      <c r="AP15" s="21"/>
      <c r="AQ15" s="21">
        <v>0.79073838567822297</v>
      </c>
      <c r="AR15" s="21">
        <v>0.74321693123769805</v>
      </c>
      <c r="AS15" s="21"/>
      <c r="AT15" s="21">
        <v>0.73782599144131999</v>
      </c>
      <c r="AU15" s="21">
        <v>0.78674789787173804</v>
      </c>
    </row>
    <row r="16" spans="2:47" x14ac:dyDescent="0.35">
      <c r="B16" s="18" t="s">
        <v>99</v>
      </c>
      <c r="C16" s="21">
        <v>5.1837608525885197E-2</v>
      </c>
      <c r="D16" s="21">
        <v>6.5831180267244896E-2</v>
      </c>
      <c r="E16" s="21">
        <v>3.8963998853685101E-2</v>
      </c>
      <c r="F16" s="21"/>
      <c r="G16" s="21">
        <v>7.0789927696460503E-2</v>
      </c>
      <c r="H16" s="21">
        <v>4.9748522289654901E-2</v>
      </c>
      <c r="I16" s="21">
        <v>6.0207368146828699E-2</v>
      </c>
      <c r="J16" s="21">
        <v>4.3995069824733599E-2</v>
      </c>
      <c r="K16" s="21">
        <v>5.4120356135904199E-2</v>
      </c>
      <c r="L16" s="21">
        <v>4.30530091639049E-2</v>
      </c>
      <c r="M16" s="21"/>
      <c r="N16" s="21">
        <v>3.1299918615327799E-2</v>
      </c>
      <c r="O16" s="21">
        <v>7.9010264741746605E-2</v>
      </c>
      <c r="P16" s="21">
        <v>5.0600856621351303E-2</v>
      </c>
      <c r="Q16" s="21">
        <v>4.7482393009619102E-2</v>
      </c>
      <c r="R16" s="21"/>
      <c r="S16" s="21">
        <v>5.9229038240110499E-2</v>
      </c>
      <c r="T16" s="21">
        <v>4.1309061028797701E-2</v>
      </c>
      <c r="U16" s="21">
        <v>6.8148915058653906E-2</v>
      </c>
      <c r="V16" s="21">
        <v>4.5986418094192801E-2</v>
      </c>
      <c r="W16" s="21">
        <v>4.2995962012150203E-2</v>
      </c>
      <c r="X16" s="21">
        <v>5.8391103496602398E-2</v>
      </c>
      <c r="Y16" s="21">
        <v>4.2445709236677502E-2</v>
      </c>
      <c r="Z16" s="21">
        <v>1.3567954191557E-2</v>
      </c>
      <c r="AA16" s="21">
        <v>7.02215198216012E-2</v>
      </c>
      <c r="AB16" s="21"/>
      <c r="AC16" s="21">
        <v>6.0125384581915103E-2</v>
      </c>
      <c r="AD16" s="21">
        <v>4.9244270424892801E-2</v>
      </c>
      <c r="AE16" s="21">
        <v>5.2526785909020102E-2</v>
      </c>
      <c r="AF16" s="21"/>
      <c r="AG16" s="21">
        <v>7.4539017249934003E-2</v>
      </c>
      <c r="AH16" s="21">
        <v>3.0635906177364499E-2</v>
      </c>
      <c r="AI16" s="21">
        <v>2.39936903474595E-2</v>
      </c>
      <c r="AJ16" s="21">
        <v>6.7112663237874098E-2</v>
      </c>
      <c r="AK16" s="21">
        <v>4.9435020499638598E-2</v>
      </c>
      <c r="AL16" s="21"/>
      <c r="AM16" s="21">
        <v>6.6200681836318095E-2</v>
      </c>
      <c r="AN16" s="21">
        <v>3.33097127621651E-2</v>
      </c>
      <c r="AO16" s="21">
        <v>6.9218578043401494E-2</v>
      </c>
      <c r="AP16" s="21"/>
      <c r="AQ16" s="21">
        <v>5.1577191345740098E-2</v>
      </c>
      <c r="AR16" s="21">
        <v>5.2646132606439099E-2</v>
      </c>
      <c r="AS16" s="21"/>
      <c r="AT16" s="21">
        <v>6.3323708713361904E-2</v>
      </c>
      <c r="AU16" s="21">
        <v>4.8195873066240603E-2</v>
      </c>
    </row>
    <row r="17" spans="2:47" x14ac:dyDescent="0.35">
      <c r="B17" s="18" t="s">
        <v>100</v>
      </c>
      <c r="C17" s="22">
        <v>0.72313328134834898</v>
      </c>
      <c r="D17" s="22">
        <v>0.65268780701385298</v>
      </c>
      <c r="E17" s="22">
        <v>0.78787970222748804</v>
      </c>
      <c r="F17" s="22"/>
      <c r="G17" s="22">
        <v>0.74781472836335305</v>
      </c>
      <c r="H17" s="22">
        <v>0.69150956217399395</v>
      </c>
      <c r="I17" s="22">
        <v>0.70716314041633099</v>
      </c>
      <c r="J17" s="22">
        <v>0.73200920051323604</v>
      </c>
      <c r="K17" s="22">
        <v>0.72907738963662805</v>
      </c>
      <c r="L17" s="22">
        <v>0.73580543148017297</v>
      </c>
      <c r="M17" s="22"/>
      <c r="N17" s="22">
        <v>0.75972406932477698</v>
      </c>
      <c r="O17" s="22">
        <v>0.67474145526901597</v>
      </c>
      <c r="P17" s="22">
        <v>0.77375504886962199</v>
      </c>
      <c r="Q17" s="22">
        <v>0.68986570871849895</v>
      </c>
      <c r="R17" s="22"/>
      <c r="S17" s="22">
        <v>0.69075296751177195</v>
      </c>
      <c r="T17" s="22">
        <v>0.77983623437701799</v>
      </c>
      <c r="U17" s="22">
        <v>0.68900077689391104</v>
      </c>
      <c r="V17" s="22">
        <v>0.80173458188867797</v>
      </c>
      <c r="W17" s="22">
        <v>0.76577667459388798</v>
      </c>
      <c r="X17" s="22">
        <v>0.68809735042575504</v>
      </c>
      <c r="Y17" s="22">
        <v>0.66799239382709297</v>
      </c>
      <c r="Z17" s="22">
        <v>0.714181827466559</v>
      </c>
      <c r="AA17" s="22">
        <v>0.69643983965536604</v>
      </c>
      <c r="AB17" s="22"/>
      <c r="AC17" s="22">
        <v>0.70796911114320804</v>
      </c>
      <c r="AD17" s="22">
        <v>0.72336969820699304</v>
      </c>
      <c r="AE17" s="22">
        <v>0.73268144971381</v>
      </c>
      <c r="AF17" s="22"/>
      <c r="AG17" s="22">
        <v>0.69911775633409601</v>
      </c>
      <c r="AH17" s="22">
        <v>0.77578533507024205</v>
      </c>
      <c r="AI17" s="22">
        <v>0.74579390639921095</v>
      </c>
      <c r="AJ17" s="22">
        <v>0.47264786990451202</v>
      </c>
      <c r="AK17" s="22">
        <v>0.71362023868957403</v>
      </c>
      <c r="AL17" s="22"/>
      <c r="AM17" s="22">
        <v>0.69569148919054202</v>
      </c>
      <c r="AN17" s="22">
        <v>0.78644194327636996</v>
      </c>
      <c r="AO17" s="22">
        <v>0.73480861991278601</v>
      </c>
      <c r="AP17" s="22"/>
      <c r="AQ17" s="22">
        <v>0.73916119433248295</v>
      </c>
      <c r="AR17" s="22">
        <v>0.69057079863125903</v>
      </c>
      <c r="AS17" s="22"/>
      <c r="AT17" s="22">
        <v>0.67450228272795798</v>
      </c>
      <c r="AU17" s="22">
        <v>0.73855202480549798</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U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185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0.16837854405300201</v>
      </c>
      <c r="D9" s="17">
        <v>0.19371136565415201</v>
      </c>
      <c r="E9" s="17">
        <v>0.14535907952906801</v>
      </c>
      <c r="F9" s="17"/>
      <c r="G9" s="17">
        <v>0.17390087345018901</v>
      </c>
      <c r="H9" s="17">
        <v>0.171875132674356</v>
      </c>
      <c r="I9" s="17">
        <v>0.16134806435430499</v>
      </c>
      <c r="J9" s="17">
        <v>0.139447939154795</v>
      </c>
      <c r="K9" s="17">
        <v>0.18661284887868901</v>
      </c>
      <c r="L9" s="17">
        <v>0.17662295729185801</v>
      </c>
      <c r="M9" s="17"/>
      <c r="N9" s="17">
        <v>0.148144920871736</v>
      </c>
      <c r="O9" s="17">
        <v>0.14331038209129399</v>
      </c>
      <c r="P9" s="17">
        <v>0.20282338234799899</v>
      </c>
      <c r="Q9" s="17">
        <v>0.187898101684327</v>
      </c>
      <c r="R9" s="17"/>
      <c r="S9" s="17">
        <v>0.22503370196619801</v>
      </c>
      <c r="T9" s="17">
        <v>0.18919438783697901</v>
      </c>
      <c r="U9" s="17">
        <v>0.10742091204519499</v>
      </c>
      <c r="V9" s="17">
        <v>0.15554953575908101</v>
      </c>
      <c r="W9" s="17">
        <v>0.22232285494300799</v>
      </c>
      <c r="X9" s="17">
        <v>0.103156443795885</v>
      </c>
      <c r="Y9" s="17">
        <v>0.13561057155994299</v>
      </c>
      <c r="Z9" s="17">
        <v>0.14885328407763099</v>
      </c>
      <c r="AA9" s="17">
        <v>0.181763426996181</v>
      </c>
      <c r="AB9" s="17"/>
      <c r="AC9" s="17">
        <v>0.204008599053117</v>
      </c>
      <c r="AD9" s="17">
        <v>0.13405315853913599</v>
      </c>
      <c r="AE9" s="17">
        <v>0.18647320315568999</v>
      </c>
      <c r="AF9" s="17"/>
      <c r="AG9" s="17">
        <v>0.187720133001994</v>
      </c>
      <c r="AH9" s="17">
        <v>0.15177325637105701</v>
      </c>
      <c r="AI9" s="17">
        <v>0.115888173514231</v>
      </c>
      <c r="AJ9" s="17">
        <v>0.32723150910617999</v>
      </c>
      <c r="AK9" s="17">
        <v>0.17870739430086599</v>
      </c>
      <c r="AL9" s="17"/>
      <c r="AM9" s="17">
        <v>0.163346515348785</v>
      </c>
      <c r="AN9" s="17">
        <v>0.16558458254108799</v>
      </c>
      <c r="AO9" s="17">
        <v>0.119306239645974</v>
      </c>
      <c r="AP9" s="17"/>
      <c r="AQ9" s="17">
        <v>0.15799261937564099</v>
      </c>
      <c r="AR9" s="17">
        <v>0.19098400257516501</v>
      </c>
      <c r="AS9" s="17"/>
      <c r="AT9" s="17">
        <v>0.11896109195030399</v>
      </c>
      <c r="AU9" s="17">
        <v>0.18404663720126699</v>
      </c>
    </row>
    <row r="10" spans="2:47" x14ac:dyDescent="0.35">
      <c r="B10" s="18" t="s">
        <v>94</v>
      </c>
      <c r="C10" s="17">
        <v>0.38842173810271702</v>
      </c>
      <c r="D10" s="17">
        <v>0.39703755181113998</v>
      </c>
      <c r="E10" s="17">
        <v>0.38186279406544299</v>
      </c>
      <c r="F10" s="17"/>
      <c r="G10" s="17">
        <v>0.34874967273680202</v>
      </c>
      <c r="H10" s="17">
        <v>0.40862272832764901</v>
      </c>
      <c r="I10" s="17">
        <v>0.42633657439894401</v>
      </c>
      <c r="J10" s="17">
        <v>0.36648371196524498</v>
      </c>
      <c r="K10" s="17">
        <v>0.36192015446224302</v>
      </c>
      <c r="L10" s="17">
        <v>0.398795801811758</v>
      </c>
      <c r="M10" s="17"/>
      <c r="N10" s="17">
        <v>0.39381261356121799</v>
      </c>
      <c r="O10" s="17">
        <v>0.40706161379139999</v>
      </c>
      <c r="P10" s="17">
        <v>0.357895092788928</v>
      </c>
      <c r="Q10" s="17">
        <v>0.39077086153469898</v>
      </c>
      <c r="R10" s="17"/>
      <c r="S10" s="17">
        <v>0.33286314848452397</v>
      </c>
      <c r="T10" s="17">
        <v>0.38511054989189902</v>
      </c>
      <c r="U10" s="17">
        <v>0.41337642068527702</v>
      </c>
      <c r="V10" s="17">
        <v>0.41167217170160603</v>
      </c>
      <c r="W10" s="17">
        <v>0.413891895865516</v>
      </c>
      <c r="X10" s="17">
        <v>0.40452560272530103</v>
      </c>
      <c r="Y10" s="17">
        <v>0.36046006842058098</v>
      </c>
      <c r="Z10" s="17">
        <v>0.37379122072222698</v>
      </c>
      <c r="AA10" s="17">
        <v>0.41689473368243501</v>
      </c>
      <c r="AB10" s="17"/>
      <c r="AC10" s="17">
        <v>0.41606818267029899</v>
      </c>
      <c r="AD10" s="17">
        <v>0.36992355934864402</v>
      </c>
      <c r="AE10" s="17">
        <v>0.39463612098270201</v>
      </c>
      <c r="AF10" s="17"/>
      <c r="AG10" s="17">
        <v>0.43223681354478699</v>
      </c>
      <c r="AH10" s="17">
        <v>0.36756451480916502</v>
      </c>
      <c r="AI10" s="17">
        <v>0.34238017815676502</v>
      </c>
      <c r="AJ10" s="17">
        <v>0.130626113572299</v>
      </c>
      <c r="AK10" s="17">
        <v>0.39083016607473903</v>
      </c>
      <c r="AL10" s="17"/>
      <c r="AM10" s="17">
        <v>0.45775212443589502</v>
      </c>
      <c r="AN10" s="17">
        <v>0.36077411669739901</v>
      </c>
      <c r="AO10" s="17">
        <v>0.38904908415049999</v>
      </c>
      <c r="AP10" s="17"/>
      <c r="AQ10" s="17">
        <v>0.39628300898367003</v>
      </c>
      <c r="AR10" s="17">
        <v>0.37152061762618999</v>
      </c>
      <c r="AS10" s="17"/>
      <c r="AT10" s="17">
        <v>0.43099313869839301</v>
      </c>
      <c r="AU10" s="17">
        <v>0.37492422575426698</v>
      </c>
    </row>
    <row r="11" spans="2:47" x14ac:dyDescent="0.35">
      <c r="B11" s="18" t="s">
        <v>95</v>
      </c>
      <c r="C11" s="17">
        <v>0.25085349056760903</v>
      </c>
      <c r="D11" s="17">
        <v>0.26513162310786698</v>
      </c>
      <c r="E11" s="17">
        <v>0.238477340729051</v>
      </c>
      <c r="F11" s="17"/>
      <c r="G11" s="17">
        <v>0.28713602932346399</v>
      </c>
      <c r="H11" s="17">
        <v>0.255926790863302</v>
      </c>
      <c r="I11" s="17">
        <v>0.228383736873778</v>
      </c>
      <c r="J11" s="17">
        <v>0.27760202063461697</v>
      </c>
      <c r="K11" s="17">
        <v>0.21410509011866399</v>
      </c>
      <c r="L11" s="17">
        <v>0.252557640207977</v>
      </c>
      <c r="M11" s="17"/>
      <c r="N11" s="17">
        <v>0.230273726592302</v>
      </c>
      <c r="O11" s="17">
        <v>0.248912417577938</v>
      </c>
      <c r="P11" s="17">
        <v>0.26202647964711601</v>
      </c>
      <c r="Q11" s="17">
        <v>0.26818311744357898</v>
      </c>
      <c r="R11" s="17"/>
      <c r="S11" s="17">
        <v>0.26789040994742602</v>
      </c>
      <c r="T11" s="17">
        <v>0.243829669764074</v>
      </c>
      <c r="U11" s="17">
        <v>0.244506384873656</v>
      </c>
      <c r="V11" s="17">
        <v>0.25528405164270401</v>
      </c>
      <c r="W11" s="17">
        <v>0.13639712841934001</v>
      </c>
      <c r="X11" s="17">
        <v>0.28148175861869301</v>
      </c>
      <c r="Y11" s="17">
        <v>0.24363685898062301</v>
      </c>
      <c r="Z11" s="17">
        <v>0.24952553677399</v>
      </c>
      <c r="AA11" s="17">
        <v>0.29753108464144401</v>
      </c>
      <c r="AB11" s="17"/>
      <c r="AC11" s="17">
        <v>0.22289790553341299</v>
      </c>
      <c r="AD11" s="17">
        <v>0.27657850126879002</v>
      </c>
      <c r="AE11" s="17">
        <v>0.240120913122123</v>
      </c>
      <c r="AF11" s="17"/>
      <c r="AG11" s="17">
        <v>0.224794435283587</v>
      </c>
      <c r="AH11" s="17">
        <v>0.26145805671774602</v>
      </c>
      <c r="AI11" s="17">
        <v>0.24486218580247099</v>
      </c>
      <c r="AJ11" s="17">
        <v>0.32613768311446301</v>
      </c>
      <c r="AK11" s="17">
        <v>0.26877117754922802</v>
      </c>
      <c r="AL11" s="17"/>
      <c r="AM11" s="17">
        <v>0.24310552572060501</v>
      </c>
      <c r="AN11" s="17">
        <v>0.239532064706102</v>
      </c>
      <c r="AO11" s="17">
        <v>0.23976405061825701</v>
      </c>
      <c r="AP11" s="17"/>
      <c r="AQ11" s="17">
        <v>0.25683307418266599</v>
      </c>
      <c r="AR11" s="17">
        <v>0.23960417406689</v>
      </c>
      <c r="AS11" s="17"/>
      <c r="AT11" s="17">
        <v>0.234837709229757</v>
      </c>
      <c r="AU11" s="17">
        <v>0.25593138801408699</v>
      </c>
    </row>
    <row r="12" spans="2:47" x14ac:dyDescent="0.35">
      <c r="B12" s="18" t="s">
        <v>96</v>
      </c>
      <c r="C12" s="17">
        <v>0.128510698186658</v>
      </c>
      <c r="D12" s="17">
        <v>9.7094500892138905E-2</v>
      </c>
      <c r="E12" s="17">
        <v>0.154516438243954</v>
      </c>
      <c r="F12" s="17"/>
      <c r="G12" s="17">
        <v>0.14049888740470101</v>
      </c>
      <c r="H12" s="17">
        <v>0.12875740825120499</v>
      </c>
      <c r="I12" s="17">
        <v>0.113195687783459</v>
      </c>
      <c r="J12" s="17">
        <v>0.139590942095802</v>
      </c>
      <c r="K12" s="17">
        <v>0.15820122710688</v>
      </c>
      <c r="L12" s="17">
        <v>0.105459113211769</v>
      </c>
      <c r="M12" s="17"/>
      <c r="N12" s="17">
        <v>0.15519910966915801</v>
      </c>
      <c r="O12" s="17">
        <v>0.13655641602296301</v>
      </c>
      <c r="P12" s="17">
        <v>0.120583695503918</v>
      </c>
      <c r="Q12" s="17">
        <v>9.9958745093056897E-2</v>
      </c>
      <c r="R12" s="17"/>
      <c r="S12" s="17">
        <v>0.11139319170310499</v>
      </c>
      <c r="T12" s="17">
        <v>0.119970666588664</v>
      </c>
      <c r="U12" s="17">
        <v>0.15214269486578899</v>
      </c>
      <c r="V12" s="17">
        <v>0.106691255972703</v>
      </c>
      <c r="W12" s="17">
        <v>0.17955165286942701</v>
      </c>
      <c r="X12" s="17">
        <v>0.16065928021696199</v>
      </c>
      <c r="Y12" s="17">
        <v>0.160850702654703</v>
      </c>
      <c r="Z12" s="17">
        <v>0.15974085410983099</v>
      </c>
      <c r="AA12" s="17">
        <v>6.3760599313541499E-2</v>
      </c>
      <c r="AB12" s="17"/>
      <c r="AC12" s="17">
        <v>9.7654142351364895E-2</v>
      </c>
      <c r="AD12" s="17">
        <v>0.15153312858433499</v>
      </c>
      <c r="AE12" s="17">
        <v>0.11344992498062199</v>
      </c>
      <c r="AF12" s="17"/>
      <c r="AG12" s="17">
        <v>0.105208195502459</v>
      </c>
      <c r="AH12" s="17">
        <v>0.15718684536503</v>
      </c>
      <c r="AI12" s="17">
        <v>0.16472352308302701</v>
      </c>
      <c r="AJ12" s="17">
        <v>6.46628984296269E-2</v>
      </c>
      <c r="AK12" s="17">
        <v>9.91924678879747E-2</v>
      </c>
      <c r="AL12" s="17"/>
      <c r="AM12" s="17">
        <v>8.3592997347890094E-2</v>
      </c>
      <c r="AN12" s="17">
        <v>0.17590525630706</v>
      </c>
      <c r="AO12" s="17">
        <v>0.156086630752132</v>
      </c>
      <c r="AP12" s="17"/>
      <c r="AQ12" s="17">
        <v>0.136208077251182</v>
      </c>
      <c r="AR12" s="17">
        <v>0.110375915555692</v>
      </c>
      <c r="AS12" s="17"/>
      <c r="AT12" s="17">
        <v>0.157264446654796</v>
      </c>
      <c r="AU12" s="17">
        <v>0.11939415352093399</v>
      </c>
    </row>
    <row r="13" spans="2:47" x14ac:dyDescent="0.35">
      <c r="B13" s="18" t="s">
        <v>97</v>
      </c>
      <c r="C13" s="17">
        <v>2.5606563966554498E-2</v>
      </c>
      <c r="D13" s="17">
        <v>1.99886675463859E-2</v>
      </c>
      <c r="E13" s="17">
        <v>3.0952862990487499E-2</v>
      </c>
      <c r="F13" s="17"/>
      <c r="G13" s="17">
        <v>3.0704241376534599E-2</v>
      </c>
      <c r="H13" s="17">
        <v>2.5336860649038399E-2</v>
      </c>
      <c r="I13" s="17">
        <v>4.1090716094272103E-2</v>
      </c>
      <c r="J13" s="17">
        <v>2.9313864262234701E-2</v>
      </c>
      <c r="K13" s="17">
        <v>1.81222540988362E-2</v>
      </c>
      <c r="L13" s="17">
        <v>1.5096453473605999E-2</v>
      </c>
      <c r="M13" s="17"/>
      <c r="N13" s="17">
        <v>3.4760676589946499E-2</v>
      </c>
      <c r="O13" s="17">
        <v>2.1339703280014399E-2</v>
      </c>
      <c r="P13" s="17">
        <v>3.5952771622254E-2</v>
      </c>
      <c r="Q13" s="17">
        <v>1.1412889038926699E-2</v>
      </c>
      <c r="R13" s="17"/>
      <c r="S13" s="17">
        <v>2.4437130740156299E-2</v>
      </c>
      <c r="T13" s="17">
        <v>1.57823955657444E-2</v>
      </c>
      <c r="U13" s="17">
        <v>3.1411093895631001E-2</v>
      </c>
      <c r="V13" s="17">
        <v>1.96872007245933E-2</v>
      </c>
      <c r="W13" s="17">
        <v>2.9632975929818201E-2</v>
      </c>
      <c r="X13" s="17">
        <v>3.3174570994487701E-2</v>
      </c>
      <c r="Y13" s="17">
        <v>3.8671554630487097E-2</v>
      </c>
      <c r="Z13" s="17">
        <v>5.1899970267069002E-2</v>
      </c>
      <c r="AA13" s="17">
        <v>1.12702406567643E-2</v>
      </c>
      <c r="AB13" s="17"/>
      <c r="AC13" s="17">
        <v>1.5932531781452701E-2</v>
      </c>
      <c r="AD13" s="17">
        <v>3.5743795758466701E-2</v>
      </c>
      <c r="AE13" s="17">
        <v>2.7114358827524901E-2</v>
      </c>
      <c r="AF13" s="17"/>
      <c r="AG13" s="17">
        <v>1.8642131467778999E-2</v>
      </c>
      <c r="AH13" s="17">
        <v>3.1470131132223397E-2</v>
      </c>
      <c r="AI13" s="17">
        <v>5.9431602524302102E-2</v>
      </c>
      <c r="AJ13" s="17">
        <v>0</v>
      </c>
      <c r="AK13" s="17">
        <v>1.81265830589224E-2</v>
      </c>
      <c r="AL13" s="17"/>
      <c r="AM13" s="17">
        <v>2.0028051685783799E-2</v>
      </c>
      <c r="AN13" s="17">
        <v>3.4208720547879101E-2</v>
      </c>
      <c r="AO13" s="17">
        <v>3.5103501243623499E-2</v>
      </c>
      <c r="AP13" s="17"/>
      <c r="AQ13" s="17">
        <v>2.8286729464177301E-2</v>
      </c>
      <c r="AR13" s="17">
        <v>2.01236183377199E-2</v>
      </c>
      <c r="AS13" s="17"/>
      <c r="AT13" s="17">
        <v>3.9265057782354403E-2</v>
      </c>
      <c r="AU13" s="17">
        <v>2.1276058360433499E-2</v>
      </c>
    </row>
    <row r="14" spans="2:47" x14ac:dyDescent="0.35">
      <c r="B14" s="18" t="s">
        <v>70</v>
      </c>
      <c r="C14" s="17">
        <v>3.8228965123458601E-2</v>
      </c>
      <c r="D14" s="17">
        <v>2.7036290988315899E-2</v>
      </c>
      <c r="E14" s="17">
        <v>4.8831484441996698E-2</v>
      </c>
      <c r="F14" s="17"/>
      <c r="G14" s="17">
        <v>1.9010295708308901E-2</v>
      </c>
      <c r="H14" s="17">
        <v>9.4810792344506793E-3</v>
      </c>
      <c r="I14" s="17">
        <v>2.9645220495241799E-2</v>
      </c>
      <c r="J14" s="17">
        <v>4.7561521887306397E-2</v>
      </c>
      <c r="K14" s="17">
        <v>6.1038425334688597E-2</v>
      </c>
      <c r="L14" s="17">
        <v>5.14680340030313E-2</v>
      </c>
      <c r="M14" s="17"/>
      <c r="N14" s="17">
        <v>3.7808952715639603E-2</v>
      </c>
      <c r="O14" s="17">
        <v>4.2819467236390699E-2</v>
      </c>
      <c r="P14" s="17">
        <v>2.0718578089785E-2</v>
      </c>
      <c r="Q14" s="17">
        <v>4.1776285205411899E-2</v>
      </c>
      <c r="R14" s="17"/>
      <c r="S14" s="17">
        <v>3.8382417158591302E-2</v>
      </c>
      <c r="T14" s="17">
        <v>4.6112330352639903E-2</v>
      </c>
      <c r="U14" s="17">
        <v>5.1142493634451898E-2</v>
      </c>
      <c r="V14" s="17">
        <v>5.1115784199313501E-2</v>
      </c>
      <c r="W14" s="17">
        <v>1.82034919728895E-2</v>
      </c>
      <c r="X14" s="17">
        <v>1.7002343648671502E-2</v>
      </c>
      <c r="Y14" s="17">
        <v>6.07702437536621E-2</v>
      </c>
      <c r="Z14" s="17">
        <v>1.6189134049251999E-2</v>
      </c>
      <c r="AA14" s="17">
        <v>2.8779914709633599E-2</v>
      </c>
      <c r="AB14" s="17"/>
      <c r="AC14" s="17">
        <v>4.3438638610353297E-2</v>
      </c>
      <c r="AD14" s="17">
        <v>3.21678565006282E-2</v>
      </c>
      <c r="AE14" s="17">
        <v>3.8205478931338702E-2</v>
      </c>
      <c r="AF14" s="17"/>
      <c r="AG14" s="17">
        <v>3.1398291199394898E-2</v>
      </c>
      <c r="AH14" s="17">
        <v>3.0547195604778098E-2</v>
      </c>
      <c r="AI14" s="17">
        <v>7.2714336919204606E-2</v>
      </c>
      <c r="AJ14" s="17">
        <v>0.15134179577743101</v>
      </c>
      <c r="AK14" s="17">
        <v>4.4372211128269098E-2</v>
      </c>
      <c r="AL14" s="17"/>
      <c r="AM14" s="17">
        <v>3.2174785461041397E-2</v>
      </c>
      <c r="AN14" s="17">
        <v>2.3995259200470499E-2</v>
      </c>
      <c r="AO14" s="17">
        <v>6.0690493589512701E-2</v>
      </c>
      <c r="AP14" s="17"/>
      <c r="AQ14" s="17">
        <v>2.43964907426641E-2</v>
      </c>
      <c r="AR14" s="17">
        <v>6.7391671838343797E-2</v>
      </c>
      <c r="AS14" s="17"/>
      <c r="AT14" s="17">
        <v>1.8678555684396001E-2</v>
      </c>
      <c r="AU14" s="17">
        <v>4.4427537149012701E-2</v>
      </c>
    </row>
    <row r="15" spans="2:47" x14ac:dyDescent="0.35">
      <c r="B15" s="18" t="s">
        <v>98</v>
      </c>
      <c r="C15" s="21">
        <v>0.55680028215571997</v>
      </c>
      <c r="D15" s="21">
        <v>0.59074891746529201</v>
      </c>
      <c r="E15" s="21">
        <v>0.527221873594511</v>
      </c>
      <c r="F15" s="21"/>
      <c r="G15" s="21">
        <v>0.52265054618699103</v>
      </c>
      <c r="H15" s="21">
        <v>0.58049786100200396</v>
      </c>
      <c r="I15" s="21">
        <v>0.58768463875324894</v>
      </c>
      <c r="J15" s="21">
        <v>0.50593165112004002</v>
      </c>
      <c r="K15" s="21">
        <v>0.54853300334093102</v>
      </c>
      <c r="L15" s="21">
        <v>0.57541875910361695</v>
      </c>
      <c r="M15" s="21"/>
      <c r="N15" s="21">
        <v>0.54195753443295402</v>
      </c>
      <c r="O15" s="21">
        <v>0.55037199588269403</v>
      </c>
      <c r="P15" s="21">
        <v>0.56071847513692696</v>
      </c>
      <c r="Q15" s="21">
        <v>0.57866896321902495</v>
      </c>
      <c r="R15" s="21"/>
      <c r="S15" s="21">
        <v>0.55789685045072102</v>
      </c>
      <c r="T15" s="21">
        <v>0.57430493772887803</v>
      </c>
      <c r="U15" s="21">
        <v>0.52079733273047202</v>
      </c>
      <c r="V15" s="21">
        <v>0.56722170746068601</v>
      </c>
      <c r="W15" s="21">
        <v>0.63621475080852496</v>
      </c>
      <c r="X15" s="21">
        <v>0.50768204652118598</v>
      </c>
      <c r="Y15" s="21">
        <v>0.49607063998052398</v>
      </c>
      <c r="Z15" s="21">
        <v>0.52264450479985802</v>
      </c>
      <c r="AA15" s="21">
        <v>0.59865816067861699</v>
      </c>
      <c r="AB15" s="21"/>
      <c r="AC15" s="21">
        <v>0.62007678172341696</v>
      </c>
      <c r="AD15" s="21">
        <v>0.50397671788777998</v>
      </c>
      <c r="AE15" s="21">
        <v>0.581109324138392</v>
      </c>
      <c r="AF15" s="21"/>
      <c r="AG15" s="21">
        <v>0.61995694654678002</v>
      </c>
      <c r="AH15" s="21">
        <v>0.51933777118022195</v>
      </c>
      <c r="AI15" s="21">
        <v>0.458268351670996</v>
      </c>
      <c r="AJ15" s="21">
        <v>0.45785762267847901</v>
      </c>
      <c r="AK15" s="21">
        <v>0.56953756037560599</v>
      </c>
      <c r="AL15" s="21"/>
      <c r="AM15" s="21">
        <v>0.62109863978468005</v>
      </c>
      <c r="AN15" s="21">
        <v>0.52635869923848799</v>
      </c>
      <c r="AO15" s="21">
        <v>0.50835532379647397</v>
      </c>
      <c r="AP15" s="21"/>
      <c r="AQ15" s="21">
        <v>0.55427562835931099</v>
      </c>
      <c r="AR15" s="21">
        <v>0.56250462020135505</v>
      </c>
      <c r="AS15" s="21"/>
      <c r="AT15" s="21">
        <v>0.54995423064869697</v>
      </c>
      <c r="AU15" s="21">
        <v>0.558970862955534</v>
      </c>
    </row>
    <row r="16" spans="2:47" x14ac:dyDescent="0.35">
      <c r="B16" s="18" t="s">
        <v>99</v>
      </c>
      <c r="C16" s="21">
        <v>0.154117262153213</v>
      </c>
      <c r="D16" s="21">
        <v>0.117083168438525</v>
      </c>
      <c r="E16" s="21">
        <v>0.185469301234442</v>
      </c>
      <c r="F16" s="21"/>
      <c r="G16" s="21">
        <v>0.171203128781236</v>
      </c>
      <c r="H16" s="21">
        <v>0.154094268900243</v>
      </c>
      <c r="I16" s="21">
        <v>0.15428640387773099</v>
      </c>
      <c r="J16" s="21">
        <v>0.16890480635803701</v>
      </c>
      <c r="K16" s="21">
        <v>0.176323481205716</v>
      </c>
      <c r="L16" s="21">
        <v>0.120555566685375</v>
      </c>
      <c r="M16" s="21"/>
      <c r="N16" s="21">
        <v>0.18995978625910501</v>
      </c>
      <c r="O16" s="21">
        <v>0.15789611930297701</v>
      </c>
      <c r="P16" s="21">
        <v>0.156536467126172</v>
      </c>
      <c r="Q16" s="21">
        <v>0.111371634131984</v>
      </c>
      <c r="R16" s="21"/>
      <c r="S16" s="21">
        <v>0.13583032244326201</v>
      </c>
      <c r="T16" s="21">
        <v>0.13575306215440799</v>
      </c>
      <c r="U16" s="21">
        <v>0.18355378876142001</v>
      </c>
      <c r="V16" s="21">
        <v>0.126378456697296</v>
      </c>
      <c r="W16" s="21">
        <v>0.20918462879924599</v>
      </c>
      <c r="X16" s="21">
        <v>0.19383385121145</v>
      </c>
      <c r="Y16" s="21">
        <v>0.19952225728518999</v>
      </c>
      <c r="Z16" s="21">
        <v>0.21164082437689999</v>
      </c>
      <c r="AA16" s="21">
        <v>7.5030839970305796E-2</v>
      </c>
      <c r="AB16" s="21"/>
      <c r="AC16" s="21">
        <v>0.11358667413281801</v>
      </c>
      <c r="AD16" s="21">
        <v>0.18727692434280199</v>
      </c>
      <c r="AE16" s="21">
        <v>0.14056428380814701</v>
      </c>
      <c r="AF16" s="21"/>
      <c r="AG16" s="21">
        <v>0.123850326970238</v>
      </c>
      <c r="AH16" s="21">
        <v>0.18865697649725399</v>
      </c>
      <c r="AI16" s="21">
        <v>0.224155125607329</v>
      </c>
      <c r="AJ16" s="21">
        <v>6.46628984296269E-2</v>
      </c>
      <c r="AK16" s="21">
        <v>0.117319050946897</v>
      </c>
      <c r="AL16" s="21"/>
      <c r="AM16" s="21">
        <v>0.103621049033674</v>
      </c>
      <c r="AN16" s="21">
        <v>0.21011397685493899</v>
      </c>
      <c r="AO16" s="21">
        <v>0.19119013199575599</v>
      </c>
      <c r="AP16" s="21"/>
      <c r="AQ16" s="21">
        <v>0.16449480671535899</v>
      </c>
      <c r="AR16" s="21">
        <v>0.13049953389341201</v>
      </c>
      <c r="AS16" s="21"/>
      <c r="AT16" s="21">
        <v>0.19652950443715</v>
      </c>
      <c r="AU16" s="21">
        <v>0.140670211881367</v>
      </c>
    </row>
    <row r="17" spans="2:47" x14ac:dyDescent="0.35">
      <c r="B17" s="18" t="s">
        <v>100</v>
      </c>
      <c r="C17" s="22">
        <v>0.402683020002507</v>
      </c>
      <c r="D17" s="22">
        <v>0.473665749026767</v>
      </c>
      <c r="E17" s="22">
        <v>0.34175257236006901</v>
      </c>
      <c r="F17" s="22"/>
      <c r="G17" s="22">
        <v>0.35144741740575602</v>
      </c>
      <c r="H17" s="22">
        <v>0.42640359210176099</v>
      </c>
      <c r="I17" s="22">
        <v>0.43339823487551898</v>
      </c>
      <c r="J17" s="22">
        <v>0.33702684476200401</v>
      </c>
      <c r="K17" s="22">
        <v>0.37220952213521602</v>
      </c>
      <c r="L17" s="22">
        <v>0.45486319241824102</v>
      </c>
      <c r="M17" s="22"/>
      <c r="N17" s="22">
        <v>0.35199774817384899</v>
      </c>
      <c r="O17" s="22">
        <v>0.392475876579717</v>
      </c>
      <c r="P17" s="22">
        <v>0.40418200801075499</v>
      </c>
      <c r="Q17" s="22">
        <v>0.46729732908704202</v>
      </c>
      <c r="R17" s="22"/>
      <c r="S17" s="22">
        <v>0.42206652800745997</v>
      </c>
      <c r="T17" s="22">
        <v>0.43855187557447001</v>
      </c>
      <c r="U17" s="22">
        <v>0.33724354396905198</v>
      </c>
      <c r="V17" s="22">
        <v>0.44084325076338998</v>
      </c>
      <c r="W17" s="22">
        <v>0.42703012200927898</v>
      </c>
      <c r="X17" s="22">
        <v>0.31384819530973601</v>
      </c>
      <c r="Y17" s="22">
        <v>0.29654838269533401</v>
      </c>
      <c r="Z17" s="22">
        <v>0.31100368042295801</v>
      </c>
      <c r="AA17" s="22">
        <v>0.52362732070831097</v>
      </c>
      <c r="AB17" s="22"/>
      <c r="AC17" s="22">
        <v>0.50649010759059898</v>
      </c>
      <c r="AD17" s="22">
        <v>0.31669979354497801</v>
      </c>
      <c r="AE17" s="22">
        <v>0.440545040330245</v>
      </c>
      <c r="AF17" s="22"/>
      <c r="AG17" s="22">
        <v>0.49610661957654301</v>
      </c>
      <c r="AH17" s="22">
        <v>0.33068079468296802</v>
      </c>
      <c r="AI17" s="22">
        <v>0.234113226063667</v>
      </c>
      <c r="AJ17" s="22">
        <v>0.39319472424885199</v>
      </c>
      <c r="AK17" s="22">
        <v>0.452218509428709</v>
      </c>
      <c r="AL17" s="22"/>
      <c r="AM17" s="22">
        <v>0.51747759075100597</v>
      </c>
      <c r="AN17" s="22">
        <v>0.316244722383548</v>
      </c>
      <c r="AO17" s="22">
        <v>0.317165191800719</v>
      </c>
      <c r="AP17" s="22"/>
      <c r="AQ17" s="22">
        <v>0.389780821643952</v>
      </c>
      <c r="AR17" s="22">
        <v>0.43200508630794299</v>
      </c>
      <c r="AS17" s="22"/>
      <c r="AT17" s="22">
        <v>0.35342472621154702</v>
      </c>
      <c r="AU17" s="22">
        <v>0.41830065107416597</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K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11" width="20.7265625" customWidth="1"/>
  </cols>
  <sheetData>
    <row r="2" spans="2:11" ht="40" customHeight="1" x14ac:dyDescent="0.35">
      <c r="D2" s="32" t="s">
        <v>199</v>
      </c>
      <c r="E2" s="28"/>
      <c r="F2" s="28"/>
      <c r="G2" s="28"/>
      <c r="H2" s="28"/>
      <c r="I2" s="28"/>
      <c r="J2" s="28"/>
      <c r="K2" s="28"/>
    </row>
    <row r="6" spans="2:11" ht="50" customHeight="1" x14ac:dyDescent="0.35">
      <c r="B6" s="20" t="s">
        <v>15</v>
      </c>
      <c r="C6" s="20" t="s">
        <v>186</v>
      </c>
      <c r="D6" s="20" t="s">
        <v>187</v>
      </c>
      <c r="E6" s="20" t="s">
        <v>188</v>
      </c>
      <c r="F6" s="20" t="s">
        <v>189</v>
      </c>
      <c r="G6" s="20" t="s">
        <v>190</v>
      </c>
      <c r="H6" s="20" t="s">
        <v>191</v>
      </c>
      <c r="I6" s="20" t="s">
        <v>192</v>
      </c>
      <c r="J6" s="20" t="s">
        <v>193</v>
      </c>
    </row>
    <row r="7" spans="2:11" ht="29" x14ac:dyDescent="0.35">
      <c r="B7" s="18" t="s">
        <v>194</v>
      </c>
      <c r="C7" s="17">
        <v>0.115693864989193</v>
      </c>
      <c r="D7" s="17">
        <v>8.2706039738078399E-2</v>
      </c>
      <c r="E7" s="17">
        <v>6.2007500226209697E-2</v>
      </c>
      <c r="F7" s="17">
        <v>3.6035238120140603E-2</v>
      </c>
      <c r="G7" s="17">
        <v>6.28614522638061E-2</v>
      </c>
      <c r="H7" s="17">
        <v>6.2183485764288601E-2</v>
      </c>
      <c r="I7" s="17">
        <v>4.9499596499222899E-2</v>
      </c>
      <c r="J7" s="17">
        <v>5.5853259727599497E-2</v>
      </c>
    </row>
    <row r="8" spans="2:11" x14ac:dyDescent="0.35">
      <c r="B8" s="18" t="s">
        <v>195</v>
      </c>
      <c r="C8" s="17">
        <v>0.52262395877425705</v>
      </c>
      <c r="D8" s="17">
        <v>0.49302243646575</v>
      </c>
      <c r="E8" s="17">
        <v>0.26084292104846801</v>
      </c>
      <c r="F8" s="17">
        <v>0.239887265499167</v>
      </c>
      <c r="G8" s="17">
        <v>0.30574743296050699</v>
      </c>
      <c r="H8" s="17">
        <v>0.283630165196049</v>
      </c>
      <c r="I8" s="17">
        <v>0.25248027945305102</v>
      </c>
      <c r="J8" s="17">
        <v>0.30334100745516901</v>
      </c>
    </row>
    <row r="9" spans="2:11" ht="29" x14ac:dyDescent="0.35">
      <c r="B9" s="18" t="s">
        <v>196</v>
      </c>
      <c r="C9" s="17">
        <v>0.234669679088888</v>
      </c>
      <c r="D9" s="17">
        <v>0.290550463711367</v>
      </c>
      <c r="E9" s="17">
        <v>0.32111278814280098</v>
      </c>
      <c r="F9" s="17">
        <v>0.35196913939610303</v>
      </c>
      <c r="G9" s="17">
        <v>0.32328862631560101</v>
      </c>
      <c r="H9" s="17">
        <v>0.34633859491184499</v>
      </c>
      <c r="I9" s="17">
        <v>0.35111385738547501</v>
      </c>
      <c r="J9" s="17">
        <v>0.36793155366575098</v>
      </c>
    </row>
    <row r="10" spans="2:11" x14ac:dyDescent="0.35">
      <c r="B10" s="18" t="s">
        <v>197</v>
      </c>
      <c r="C10" s="17">
        <v>7.1038011393615097E-2</v>
      </c>
      <c r="D10" s="17">
        <v>6.4195766163068005E-2</v>
      </c>
      <c r="E10" s="17">
        <v>0.22025711641165699</v>
      </c>
      <c r="F10" s="17">
        <v>0.25042041766239398</v>
      </c>
      <c r="G10" s="17">
        <v>0.197248022119383</v>
      </c>
      <c r="H10" s="17">
        <v>0.17162327466175201</v>
      </c>
      <c r="I10" s="17">
        <v>0.173035226041966</v>
      </c>
      <c r="J10" s="17">
        <v>0.15343455194567901</v>
      </c>
    </row>
    <row r="11" spans="2:11" x14ac:dyDescent="0.35">
      <c r="B11" s="18" t="s">
        <v>198</v>
      </c>
      <c r="C11" s="17">
        <v>1.46286277688123E-2</v>
      </c>
      <c r="D11" s="17">
        <v>1.2926352551915401E-2</v>
      </c>
      <c r="E11" s="17">
        <v>7.9174976334726102E-2</v>
      </c>
      <c r="F11" s="17">
        <v>6.3241540315592801E-2</v>
      </c>
      <c r="G11" s="17">
        <v>5.3901084292492803E-2</v>
      </c>
      <c r="H11" s="17">
        <v>3.9403318952159302E-2</v>
      </c>
      <c r="I11" s="17">
        <v>3.0557039677125E-2</v>
      </c>
      <c r="J11" s="17">
        <v>3.9852622646644E-2</v>
      </c>
    </row>
    <row r="12" spans="2:11" x14ac:dyDescent="0.35">
      <c r="B12" s="18" t="s">
        <v>70</v>
      </c>
      <c r="C12" s="17">
        <v>4.1345857985234297E-2</v>
      </c>
      <c r="D12" s="17">
        <v>5.6598941369820702E-2</v>
      </c>
      <c r="E12" s="17">
        <v>5.6604697836138501E-2</v>
      </c>
      <c r="F12" s="17">
        <v>5.8446399006601597E-2</v>
      </c>
      <c r="G12" s="17">
        <v>5.69533820482096E-2</v>
      </c>
      <c r="H12" s="17">
        <v>9.6821160513907004E-2</v>
      </c>
      <c r="I12" s="17">
        <v>0.14331400094316099</v>
      </c>
      <c r="J12" s="17">
        <v>7.9587004559157806E-2</v>
      </c>
    </row>
    <row r="13" spans="2:11" x14ac:dyDescent="0.35">
      <c r="B13" s="16"/>
      <c r="C13" s="16"/>
      <c r="D13" s="16"/>
      <c r="E13" s="16"/>
      <c r="F13" s="16"/>
      <c r="G13" s="16"/>
      <c r="H13" s="16"/>
      <c r="I13" s="16"/>
      <c r="J13" s="16"/>
    </row>
    <row r="14" spans="2:11" x14ac:dyDescent="0.35">
      <c r="B14" t="s">
        <v>77</v>
      </c>
    </row>
    <row r="15" spans="2:11" x14ac:dyDescent="0.35">
      <c r="B15" t="s">
        <v>78</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0.115693864989193</v>
      </c>
      <c r="D9" s="17">
        <v>0.121950027609249</v>
      </c>
      <c r="E9" s="17">
        <v>0.110293246546944</v>
      </c>
      <c r="F9" s="17"/>
      <c r="G9" s="17">
        <v>0.11829614857148001</v>
      </c>
      <c r="H9" s="17">
        <v>0.121623740435177</v>
      </c>
      <c r="I9" s="17">
        <v>0.14755642233779601</v>
      </c>
      <c r="J9" s="17">
        <v>8.4997630590366802E-2</v>
      </c>
      <c r="K9" s="17">
        <v>6.9495624121618402E-2</v>
      </c>
      <c r="L9" s="17">
        <v>0.141469357334149</v>
      </c>
      <c r="M9" s="17"/>
      <c r="N9" s="17">
        <v>0.108597057550366</v>
      </c>
      <c r="O9" s="17">
        <v>8.7585409965766095E-2</v>
      </c>
      <c r="P9" s="17">
        <v>0.13011579896422501</v>
      </c>
      <c r="Q9" s="17">
        <v>0.14116757833650501</v>
      </c>
      <c r="R9" s="17"/>
      <c r="S9" s="17">
        <v>9.6726743629439907E-2</v>
      </c>
      <c r="T9" s="17">
        <v>0.14320671207621799</v>
      </c>
      <c r="U9" s="17">
        <v>0.169385343346281</v>
      </c>
      <c r="V9" s="17">
        <v>0.112663695102828</v>
      </c>
      <c r="W9" s="17">
        <v>0.108625011459538</v>
      </c>
      <c r="X9" s="17">
        <v>6.0868723594921903E-2</v>
      </c>
      <c r="Y9" s="17">
        <v>0.104812807977848</v>
      </c>
      <c r="Z9" s="17">
        <v>0.103672095882732</v>
      </c>
      <c r="AA9" s="17">
        <v>0.12621562927277999</v>
      </c>
      <c r="AB9" s="17"/>
      <c r="AC9" s="17">
        <v>0.121031220912895</v>
      </c>
      <c r="AD9" s="17">
        <v>0.112556485495661</v>
      </c>
      <c r="AE9" s="17">
        <v>0.13609704712194401</v>
      </c>
      <c r="AF9" s="17"/>
      <c r="AG9" s="17">
        <v>0.12540844888872699</v>
      </c>
      <c r="AH9" s="17">
        <v>0.13268835731242401</v>
      </c>
      <c r="AI9" s="17">
        <v>4.5712893799794999E-2</v>
      </c>
      <c r="AJ9" s="17">
        <v>0.187072908334418</v>
      </c>
      <c r="AK9" s="17">
        <v>0.10206489907249799</v>
      </c>
      <c r="AL9" s="17"/>
      <c r="AM9" s="17">
        <v>0.142203184745957</v>
      </c>
      <c r="AN9" s="17">
        <v>0.120708606554357</v>
      </c>
      <c r="AO9" s="17">
        <v>5.5089990970848997E-2</v>
      </c>
      <c r="AP9" s="17"/>
      <c r="AQ9" s="17">
        <v>0.13023075502075401</v>
      </c>
      <c r="AR9" s="17">
        <v>8.3170381859574705E-2</v>
      </c>
      <c r="AS9" s="17"/>
      <c r="AT9" s="17">
        <v>0.111351702890159</v>
      </c>
      <c r="AU9" s="17">
        <v>0.11707057296052201</v>
      </c>
    </row>
    <row r="10" spans="2:47" x14ac:dyDescent="0.35">
      <c r="B10" s="18" t="s">
        <v>195</v>
      </c>
      <c r="C10" s="17">
        <v>0.52262395877425705</v>
      </c>
      <c r="D10" s="17">
        <v>0.50954798391033196</v>
      </c>
      <c r="E10" s="17">
        <v>0.536843615965508</v>
      </c>
      <c r="F10" s="17"/>
      <c r="G10" s="17">
        <v>0.48662376271406499</v>
      </c>
      <c r="H10" s="17">
        <v>0.55258036531353405</v>
      </c>
      <c r="I10" s="17">
        <v>0.51534926923746005</v>
      </c>
      <c r="J10" s="17">
        <v>0.53621311306973196</v>
      </c>
      <c r="K10" s="17">
        <v>0.49952495510189998</v>
      </c>
      <c r="L10" s="17">
        <v>0.52813873389461896</v>
      </c>
      <c r="M10" s="17"/>
      <c r="N10" s="17">
        <v>0.52437901459894298</v>
      </c>
      <c r="O10" s="17">
        <v>0.57641684172847496</v>
      </c>
      <c r="P10" s="17">
        <v>0.55581039178824199</v>
      </c>
      <c r="Q10" s="17">
        <v>0.437831367229922</v>
      </c>
      <c r="R10" s="17"/>
      <c r="S10" s="17">
        <v>0.471580268803797</v>
      </c>
      <c r="T10" s="17">
        <v>0.51204580572234903</v>
      </c>
      <c r="U10" s="17">
        <v>0.39951944376276799</v>
      </c>
      <c r="V10" s="17">
        <v>0.53016175795255105</v>
      </c>
      <c r="W10" s="17">
        <v>0.54674455025309998</v>
      </c>
      <c r="X10" s="17">
        <v>0.57048171537277004</v>
      </c>
      <c r="Y10" s="17">
        <v>0.56340265938960998</v>
      </c>
      <c r="Z10" s="17">
        <v>0.59888396651899301</v>
      </c>
      <c r="AA10" s="17">
        <v>0.57375345170405101</v>
      </c>
      <c r="AB10" s="17"/>
      <c r="AC10" s="17">
        <v>0.52999660063001497</v>
      </c>
      <c r="AD10" s="17">
        <v>0.53386258624961003</v>
      </c>
      <c r="AE10" s="17">
        <v>0.48542328876228402</v>
      </c>
      <c r="AF10" s="17"/>
      <c r="AG10" s="17">
        <v>0.55850053318917603</v>
      </c>
      <c r="AH10" s="17">
        <v>0.48362230411391399</v>
      </c>
      <c r="AI10" s="17">
        <v>0.58804203959051204</v>
      </c>
      <c r="AJ10" s="17">
        <v>0.43133245032554302</v>
      </c>
      <c r="AK10" s="17">
        <v>0.45596240173598701</v>
      </c>
      <c r="AL10" s="17"/>
      <c r="AM10" s="17">
        <v>0.58542580030107405</v>
      </c>
      <c r="AN10" s="17">
        <v>0.51956779209315895</v>
      </c>
      <c r="AO10" s="17">
        <v>0.61334644328767296</v>
      </c>
      <c r="AP10" s="17"/>
      <c r="AQ10" s="17">
        <v>0.53733399911820001</v>
      </c>
      <c r="AR10" s="17">
        <v>0.49206106799086602</v>
      </c>
      <c r="AS10" s="17"/>
      <c r="AT10" s="17">
        <v>0.57465477442929402</v>
      </c>
      <c r="AU10" s="17">
        <v>0.50612728337769597</v>
      </c>
    </row>
    <row r="11" spans="2:47" ht="29" x14ac:dyDescent="0.35">
      <c r="B11" s="18" t="s">
        <v>196</v>
      </c>
      <c r="C11" s="17">
        <v>0.234669679088888</v>
      </c>
      <c r="D11" s="17">
        <v>0.26021213406859101</v>
      </c>
      <c r="E11" s="17">
        <v>0.21019473508817299</v>
      </c>
      <c r="F11" s="17"/>
      <c r="G11" s="17">
        <v>0.20870870746456699</v>
      </c>
      <c r="H11" s="17">
        <v>0.25740224824861202</v>
      </c>
      <c r="I11" s="17">
        <v>0.206221324310355</v>
      </c>
      <c r="J11" s="17">
        <v>0.22881231283040701</v>
      </c>
      <c r="K11" s="17">
        <v>0.305782995600135</v>
      </c>
      <c r="L11" s="17">
        <v>0.20539391736356399</v>
      </c>
      <c r="M11" s="17"/>
      <c r="N11" s="17">
        <v>0.24900834711379299</v>
      </c>
      <c r="O11" s="17">
        <v>0.20579978648709099</v>
      </c>
      <c r="P11" s="17">
        <v>0.20763478424645601</v>
      </c>
      <c r="Q11" s="17">
        <v>0.275653741516523</v>
      </c>
      <c r="R11" s="17"/>
      <c r="S11" s="17">
        <v>0.27196586943134399</v>
      </c>
      <c r="T11" s="17">
        <v>0.210134841548098</v>
      </c>
      <c r="U11" s="17">
        <v>0.28454691632429602</v>
      </c>
      <c r="V11" s="17">
        <v>0.186178391382609</v>
      </c>
      <c r="W11" s="17">
        <v>0.24661922018772001</v>
      </c>
      <c r="X11" s="17">
        <v>0.29708851946567699</v>
      </c>
      <c r="Y11" s="17">
        <v>0.211978382053811</v>
      </c>
      <c r="Z11" s="17">
        <v>0.22070924560464</v>
      </c>
      <c r="AA11" s="17">
        <v>0.18626648792007999</v>
      </c>
      <c r="AB11" s="17"/>
      <c r="AC11" s="17">
        <v>0.24026074755486099</v>
      </c>
      <c r="AD11" s="17">
        <v>0.23237842530634101</v>
      </c>
      <c r="AE11" s="17">
        <v>0.208819596059379</v>
      </c>
      <c r="AF11" s="17"/>
      <c r="AG11" s="17">
        <v>0.214737432442523</v>
      </c>
      <c r="AH11" s="17">
        <v>0.259887236076077</v>
      </c>
      <c r="AI11" s="17">
        <v>0.184840850065525</v>
      </c>
      <c r="AJ11" s="17">
        <v>0.32849310760917599</v>
      </c>
      <c r="AK11" s="17">
        <v>0.24996224483377999</v>
      </c>
      <c r="AL11" s="17"/>
      <c r="AM11" s="17">
        <v>0.208575712290307</v>
      </c>
      <c r="AN11" s="17">
        <v>0.236931290618211</v>
      </c>
      <c r="AO11" s="17">
        <v>0.17723462449789101</v>
      </c>
      <c r="AP11" s="17"/>
      <c r="AQ11" s="17">
        <v>0.23794982427953601</v>
      </c>
      <c r="AR11" s="17">
        <v>0.22899150368598301</v>
      </c>
      <c r="AS11" s="17"/>
      <c r="AT11" s="17">
        <v>0.22275566676936201</v>
      </c>
      <c r="AU11" s="17">
        <v>0.238447086600792</v>
      </c>
    </row>
    <row r="12" spans="2:47" x14ac:dyDescent="0.35">
      <c r="B12" s="18" t="s">
        <v>197</v>
      </c>
      <c r="C12" s="17">
        <v>7.1038011393615097E-2</v>
      </c>
      <c r="D12" s="17">
        <v>7.9721497483328796E-2</v>
      </c>
      <c r="E12" s="17">
        <v>6.0877158567042601E-2</v>
      </c>
      <c r="F12" s="17"/>
      <c r="G12" s="17">
        <v>0.134201378612714</v>
      </c>
      <c r="H12" s="17">
        <v>5.1600324694096499E-2</v>
      </c>
      <c r="I12" s="17">
        <v>8.6169605390794296E-2</v>
      </c>
      <c r="J12" s="17">
        <v>7.3074554641744296E-2</v>
      </c>
      <c r="K12" s="17">
        <v>5.08604684106213E-2</v>
      </c>
      <c r="L12" s="17">
        <v>5.8525101430297502E-2</v>
      </c>
      <c r="M12" s="17"/>
      <c r="N12" s="17">
        <v>7.2990743942074707E-2</v>
      </c>
      <c r="O12" s="17">
        <v>6.1721779877460699E-2</v>
      </c>
      <c r="P12" s="17">
        <v>6.6601325254203605E-2</v>
      </c>
      <c r="Q12" s="17">
        <v>8.33235970129583E-2</v>
      </c>
      <c r="R12" s="17"/>
      <c r="S12" s="17">
        <v>8.8472970955586094E-2</v>
      </c>
      <c r="T12" s="17">
        <v>8.9159915136851897E-2</v>
      </c>
      <c r="U12" s="17">
        <v>7.9208153665892803E-2</v>
      </c>
      <c r="V12" s="17">
        <v>0.114606529778548</v>
      </c>
      <c r="W12" s="17">
        <v>6.03824190591353E-2</v>
      </c>
      <c r="X12" s="17">
        <v>3.7556354269288598E-2</v>
      </c>
      <c r="Y12" s="17">
        <v>4.5737726873760001E-2</v>
      </c>
      <c r="Z12" s="17">
        <v>2.09100820786709E-2</v>
      </c>
      <c r="AA12" s="17">
        <v>5.5999939738532699E-2</v>
      </c>
      <c r="AB12" s="17"/>
      <c r="AC12" s="17">
        <v>5.3490739153864E-2</v>
      </c>
      <c r="AD12" s="17">
        <v>6.7533427092247203E-2</v>
      </c>
      <c r="AE12" s="17">
        <v>0.108415179159189</v>
      </c>
      <c r="AF12" s="17"/>
      <c r="AG12" s="17">
        <v>6.1108123600228798E-2</v>
      </c>
      <c r="AH12" s="17">
        <v>7.4646496179121405E-2</v>
      </c>
      <c r="AI12" s="17">
        <v>7.1488815034008002E-2</v>
      </c>
      <c r="AJ12" s="17">
        <v>0</v>
      </c>
      <c r="AK12" s="17">
        <v>0.104130392988195</v>
      </c>
      <c r="AL12" s="17"/>
      <c r="AM12" s="17">
        <v>3.7624965982722101E-2</v>
      </c>
      <c r="AN12" s="17">
        <v>7.2511639931469002E-2</v>
      </c>
      <c r="AO12" s="17">
        <v>9.3528099481230698E-2</v>
      </c>
      <c r="AP12" s="17"/>
      <c r="AQ12" s="17">
        <v>5.6581221093218503E-2</v>
      </c>
      <c r="AR12" s="17">
        <v>0.10167474110453301</v>
      </c>
      <c r="AS12" s="17"/>
      <c r="AT12" s="17">
        <v>4.99460179186689E-2</v>
      </c>
      <c r="AU12" s="17">
        <v>7.7725351683059204E-2</v>
      </c>
    </row>
    <row r="13" spans="2:47" x14ac:dyDescent="0.35">
      <c r="B13" s="18" t="s">
        <v>198</v>
      </c>
      <c r="C13" s="17">
        <v>1.46286277688123E-2</v>
      </c>
      <c r="D13" s="17">
        <v>6.7995352897759001E-3</v>
      </c>
      <c r="E13" s="17">
        <v>2.1998463601017301E-2</v>
      </c>
      <c r="F13" s="17"/>
      <c r="G13" s="17">
        <v>3.6892438332141397E-2</v>
      </c>
      <c r="H13" s="17">
        <v>7.3845192627858998E-3</v>
      </c>
      <c r="I13" s="17">
        <v>2.56450667150133E-2</v>
      </c>
      <c r="J13" s="17">
        <v>1.48395807173031E-2</v>
      </c>
      <c r="K13" s="17">
        <v>1.17452718508384E-2</v>
      </c>
      <c r="L13" s="17">
        <v>3.9890092543682504E-3</v>
      </c>
      <c r="M13" s="17"/>
      <c r="N13" s="17">
        <v>9.63505465502793E-3</v>
      </c>
      <c r="O13" s="17">
        <v>1.8395348115403099E-2</v>
      </c>
      <c r="P13" s="17">
        <v>1.51933773804415E-2</v>
      </c>
      <c r="Q13" s="17">
        <v>1.5776328254969801E-2</v>
      </c>
      <c r="R13" s="17"/>
      <c r="S13" s="17">
        <v>3.2652075236626797E-2</v>
      </c>
      <c r="T13" s="17">
        <v>1.25943947895892E-2</v>
      </c>
      <c r="U13" s="17">
        <v>0</v>
      </c>
      <c r="V13" s="17">
        <v>0</v>
      </c>
      <c r="W13" s="17">
        <v>0</v>
      </c>
      <c r="X13" s="17">
        <v>0</v>
      </c>
      <c r="Y13" s="17">
        <v>1.6064509474773499E-2</v>
      </c>
      <c r="Z13" s="17">
        <v>3.8902500438332301E-2</v>
      </c>
      <c r="AA13" s="17">
        <v>3.0713191283691099E-2</v>
      </c>
      <c r="AB13" s="17"/>
      <c r="AC13" s="17">
        <v>1.7085962806811801E-2</v>
      </c>
      <c r="AD13" s="17">
        <v>1.01193790484408E-2</v>
      </c>
      <c r="AE13" s="17">
        <v>1.25269504171623E-2</v>
      </c>
      <c r="AF13" s="17"/>
      <c r="AG13" s="17">
        <v>4.9041808832333096E-3</v>
      </c>
      <c r="AH13" s="17">
        <v>1.4433300978316001E-2</v>
      </c>
      <c r="AI13" s="17">
        <v>0</v>
      </c>
      <c r="AJ13" s="17">
        <v>0</v>
      </c>
      <c r="AK13" s="17">
        <v>3.7827370907774702E-2</v>
      </c>
      <c r="AL13" s="17"/>
      <c r="AM13" s="17">
        <v>4.6485371377312096E-3</v>
      </c>
      <c r="AN13" s="17">
        <v>1.6437322109407002E-2</v>
      </c>
      <c r="AO13" s="17">
        <v>0</v>
      </c>
      <c r="AP13" s="17"/>
      <c r="AQ13" s="17">
        <v>1.4069889991390199E-2</v>
      </c>
      <c r="AR13" s="17">
        <v>1.5873023698214299E-2</v>
      </c>
      <c r="AS13" s="17"/>
      <c r="AT13" s="17">
        <v>2.1229658274619902E-2</v>
      </c>
      <c r="AU13" s="17">
        <v>1.2535732315105101E-2</v>
      </c>
    </row>
    <row r="14" spans="2:47" x14ac:dyDescent="0.35">
      <c r="B14" s="18" t="s">
        <v>70</v>
      </c>
      <c r="C14" s="19">
        <v>4.1345857985234297E-2</v>
      </c>
      <c r="D14" s="19">
        <v>2.1768821638722499E-2</v>
      </c>
      <c r="E14" s="19">
        <v>5.9792780231315498E-2</v>
      </c>
      <c r="F14" s="19"/>
      <c r="G14" s="19">
        <v>1.52775643050323E-2</v>
      </c>
      <c r="H14" s="19">
        <v>9.4088020457946207E-3</v>
      </c>
      <c r="I14" s="19">
        <v>1.9058312008581799E-2</v>
      </c>
      <c r="J14" s="19">
        <v>6.2062808150447298E-2</v>
      </c>
      <c r="K14" s="19">
        <v>6.2590684914886799E-2</v>
      </c>
      <c r="L14" s="19">
        <v>6.2483880723001699E-2</v>
      </c>
      <c r="M14" s="19"/>
      <c r="N14" s="19">
        <v>3.5389782139795697E-2</v>
      </c>
      <c r="O14" s="19">
        <v>5.0080833825804603E-2</v>
      </c>
      <c r="P14" s="19">
        <v>2.4644322366432499E-2</v>
      </c>
      <c r="Q14" s="19">
        <v>4.6247387649121702E-2</v>
      </c>
      <c r="R14" s="19"/>
      <c r="S14" s="19">
        <v>3.8602071943205397E-2</v>
      </c>
      <c r="T14" s="19">
        <v>3.2858330726894598E-2</v>
      </c>
      <c r="U14" s="19">
        <v>6.7340142900762998E-2</v>
      </c>
      <c r="V14" s="19">
        <v>5.6389625783463397E-2</v>
      </c>
      <c r="W14" s="19">
        <v>3.7628799040507498E-2</v>
      </c>
      <c r="X14" s="19">
        <v>3.4004687297342899E-2</v>
      </c>
      <c r="Y14" s="19">
        <v>5.8003914230197302E-2</v>
      </c>
      <c r="Z14" s="19">
        <v>1.6922109476631898E-2</v>
      </c>
      <c r="AA14" s="19">
        <v>2.70513000808652E-2</v>
      </c>
      <c r="AB14" s="19"/>
      <c r="AC14" s="19">
        <v>3.8134728941552801E-2</v>
      </c>
      <c r="AD14" s="19">
        <v>4.3549696807700398E-2</v>
      </c>
      <c r="AE14" s="19">
        <v>4.87179384800418E-2</v>
      </c>
      <c r="AF14" s="19"/>
      <c r="AG14" s="19">
        <v>3.5341280996111203E-2</v>
      </c>
      <c r="AH14" s="19">
        <v>3.4722305340147398E-2</v>
      </c>
      <c r="AI14" s="19">
        <v>0.10991540151015999</v>
      </c>
      <c r="AJ14" s="19">
        <v>5.3101533730863397E-2</v>
      </c>
      <c r="AK14" s="19">
        <v>5.0052690461764401E-2</v>
      </c>
      <c r="AL14" s="19"/>
      <c r="AM14" s="19">
        <v>2.1521799542208699E-2</v>
      </c>
      <c r="AN14" s="19">
        <v>3.3843348693397897E-2</v>
      </c>
      <c r="AO14" s="19">
        <v>6.0800841762357102E-2</v>
      </c>
      <c r="AP14" s="19"/>
      <c r="AQ14" s="19">
        <v>2.38343104969004E-2</v>
      </c>
      <c r="AR14" s="19">
        <v>7.8229281660829E-2</v>
      </c>
      <c r="AS14" s="19"/>
      <c r="AT14" s="19">
        <v>2.0062179717895898E-2</v>
      </c>
      <c r="AU14" s="19">
        <v>4.8093973062825403E-2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U19"/>
  <sheetViews>
    <sheetView showGridLines="0" workbookViewId="0">
      <pane xSplit="2" topLeftCell="AB1" activePane="topRight" state="frozen"/>
      <selection activeCell="AF8" sqref="AF8"/>
      <selection pane="topRight" activeCell="AZ9" sqref="AZ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8.2706039738078399E-2</v>
      </c>
      <c r="D9" s="17">
        <v>7.9439447698214996E-2</v>
      </c>
      <c r="E9" s="17">
        <v>8.6074807199439093E-2</v>
      </c>
      <c r="F9" s="17"/>
      <c r="G9" s="17">
        <v>0.11908884268197301</v>
      </c>
      <c r="H9" s="17">
        <v>0.122584526376515</v>
      </c>
      <c r="I9" s="17">
        <v>9.9430865627663095E-2</v>
      </c>
      <c r="J9" s="17">
        <v>5.73085323573971E-2</v>
      </c>
      <c r="K9" s="17">
        <v>6.8681264396162997E-2</v>
      </c>
      <c r="L9" s="17">
        <v>5.3507478020743099E-2</v>
      </c>
      <c r="M9" s="17"/>
      <c r="N9" s="17">
        <v>7.1764017178276407E-2</v>
      </c>
      <c r="O9" s="17">
        <v>6.3763090883124304E-2</v>
      </c>
      <c r="P9" s="17">
        <v>7.7099013172488101E-2</v>
      </c>
      <c r="Q9" s="17">
        <v>0.11999440781371</v>
      </c>
      <c r="R9" s="17"/>
      <c r="S9" s="17">
        <v>0.102573362603594</v>
      </c>
      <c r="T9" s="17">
        <v>7.5183908405693695E-2</v>
      </c>
      <c r="U9" s="17">
        <v>8.80601614778143E-2</v>
      </c>
      <c r="V9" s="17">
        <v>4.2518855754691401E-2</v>
      </c>
      <c r="W9" s="17">
        <v>0.108578588969572</v>
      </c>
      <c r="X9" s="17">
        <v>0.113832544047293</v>
      </c>
      <c r="Y9" s="17">
        <v>5.7318953850018999E-2</v>
      </c>
      <c r="Z9" s="17">
        <v>8.2194425183506101E-2</v>
      </c>
      <c r="AA9" s="17">
        <v>7.5038704449338495E-2</v>
      </c>
      <c r="AB9" s="17"/>
      <c r="AC9" s="17">
        <v>8.38654354580778E-2</v>
      </c>
      <c r="AD9" s="17">
        <v>7.3451994311921703E-2</v>
      </c>
      <c r="AE9" s="17">
        <v>8.19876972941007E-2</v>
      </c>
      <c r="AF9" s="17"/>
      <c r="AG9" s="17">
        <v>7.61186833751233E-2</v>
      </c>
      <c r="AH9" s="17">
        <v>9.1419447948350205E-2</v>
      </c>
      <c r="AI9" s="17">
        <v>3.8873123196329101E-2</v>
      </c>
      <c r="AJ9" s="17">
        <v>6.7112663237874098E-2</v>
      </c>
      <c r="AK9" s="17">
        <v>7.6366534984032397E-2</v>
      </c>
      <c r="AL9" s="17"/>
      <c r="AM9" s="17">
        <v>7.58144392758031E-2</v>
      </c>
      <c r="AN9" s="17">
        <v>0.110075228991261</v>
      </c>
      <c r="AO9" s="17">
        <v>8.3713821852478706E-2</v>
      </c>
      <c r="AP9" s="17"/>
      <c r="AQ9" s="17">
        <v>7.4772326993197497E-2</v>
      </c>
      <c r="AR9" s="17">
        <v>9.7074132393955806E-2</v>
      </c>
      <c r="AS9" s="17"/>
      <c r="AT9" s="17">
        <v>8.4428811228620698E-2</v>
      </c>
      <c r="AU9" s="17">
        <v>8.2159824928563399E-2</v>
      </c>
    </row>
    <row r="10" spans="2:47" x14ac:dyDescent="0.35">
      <c r="B10" s="18" t="s">
        <v>195</v>
      </c>
      <c r="C10" s="17">
        <v>0.49302243646575</v>
      </c>
      <c r="D10" s="17">
        <v>0.49208436653946203</v>
      </c>
      <c r="E10" s="17">
        <v>0.495789653786744</v>
      </c>
      <c r="F10" s="17"/>
      <c r="G10" s="17">
        <v>0.42233672692913998</v>
      </c>
      <c r="H10" s="17">
        <v>0.56667063843639398</v>
      </c>
      <c r="I10" s="17">
        <v>0.478316052207577</v>
      </c>
      <c r="J10" s="17">
        <v>0.48522227880594498</v>
      </c>
      <c r="K10" s="17">
        <v>0.41748622090249099</v>
      </c>
      <c r="L10" s="17">
        <v>0.53876949728780699</v>
      </c>
      <c r="M10" s="17"/>
      <c r="N10" s="17">
        <v>0.54871482887843903</v>
      </c>
      <c r="O10" s="17">
        <v>0.52943248053774705</v>
      </c>
      <c r="P10" s="17">
        <v>0.47801891797169699</v>
      </c>
      <c r="Q10" s="17">
        <v>0.41444777396556498</v>
      </c>
      <c r="R10" s="17"/>
      <c r="S10" s="17">
        <v>0.47423441561409801</v>
      </c>
      <c r="T10" s="17">
        <v>0.52018834022272098</v>
      </c>
      <c r="U10" s="17">
        <v>0.37842747287295397</v>
      </c>
      <c r="V10" s="17">
        <v>0.48526673494512301</v>
      </c>
      <c r="W10" s="17">
        <v>0.46871748269804397</v>
      </c>
      <c r="X10" s="17">
        <v>0.50364461909078795</v>
      </c>
      <c r="Y10" s="17">
        <v>0.49730529461176898</v>
      </c>
      <c r="Z10" s="17">
        <v>0.58793574747736499</v>
      </c>
      <c r="AA10" s="17">
        <v>0.54714004642638103</v>
      </c>
      <c r="AB10" s="17"/>
      <c r="AC10" s="17">
        <v>0.47108334508333399</v>
      </c>
      <c r="AD10" s="17">
        <v>0.55063839425650496</v>
      </c>
      <c r="AE10" s="17">
        <v>0.46377564999179099</v>
      </c>
      <c r="AF10" s="17"/>
      <c r="AG10" s="17">
        <v>0.52200879293839098</v>
      </c>
      <c r="AH10" s="17">
        <v>0.52551152889721897</v>
      </c>
      <c r="AI10" s="17">
        <v>0.54439590322280695</v>
      </c>
      <c r="AJ10" s="17">
        <v>0.190228305670676</v>
      </c>
      <c r="AK10" s="17">
        <v>0.40948596303489099</v>
      </c>
      <c r="AL10" s="17"/>
      <c r="AM10" s="17">
        <v>0.56239417548447102</v>
      </c>
      <c r="AN10" s="17">
        <v>0.52934562342594704</v>
      </c>
      <c r="AO10" s="17">
        <v>0.50247805341436103</v>
      </c>
      <c r="AP10" s="17"/>
      <c r="AQ10" s="17">
        <v>0.53404779912381095</v>
      </c>
      <c r="AR10" s="17">
        <v>0.407198445256168</v>
      </c>
      <c r="AS10" s="17"/>
      <c r="AT10" s="17">
        <v>0.53576509817983198</v>
      </c>
      <c r="AU10" s="17">
        <v>0.47947062477482699</v>
      </c>
    </row>
    <row r="11" spans="2:47" ht="29" x14ac:dyDescent="0.35">
      <c r="B11" s="18" t="s">
        <v>196</v>
      </c>
      <c r="C11" s="17">
        <v>0.290550463711367</v>
      </c>
      <c r="D11" s="17">
        <v>0.30802867815261298</v>
      </c>
      <c r="E11" s="17">
        <v>0.27382323971425898</v>
      </c>
      <c r="F11" s="17"/>
      <c r="G11" s="17">
        <v>0.26340623425083598</v>
      </c>
      <c r="H11" s="17">
        <v>0.22498559118786299</v>
      </c>
      <c r="I11" s="17">
        <v>0.30299201932536601</v>
      </c>
      <c r="J11" s="17">
        <v>0.31627595129897101</v>
      </c>
      <c r="K11" s="17">
        <v>0.339199817234903</v>
      </c>
      <c r="L11" s="17">
        <v>0.28989646010600501</v>
      </c>
      <c r="M11" s="17"/>
      <c r="N11" s="17">
        <v>0.26842204870178199</v>
      </c>
      <c r="O11" s="17">
        <v>0.27052612097988499</v>
      </c>
      <c r="P11" s="17">
        <v>0.33380869734725699</v>
      </c>
      <c r="Q11" s="17">
        <v>0.30060893862452898</v>
      </c>
      <c r="R11" s="17"/>
      <c r="S11" s="17">
        <v>0.27818993146571402</v>
      </c>
      <c r="T11" s="17">
        <v>0.26206140979400699</v>
      </c>
      <c r="U11" s="17">
        <v>0.381139513876463</v>
      </c>
      <c r="V11" s="17">
        <v>0.33241412374607698</v>
      </c>
      <c r="W11" s="17">
        <v>0.33999700441356301</v>
      </c>
      <c r="X11" s="17">
        <v>0.28430104896643299</v>
      </c>
      <c r="Y11" s="17">
        <v>0.27017872433008999</v>
      </c>
      <c r="Z11" s="17">
        <v>0.22951491396617199</v>
      </c>
      <c r="AA11" s="17">
        <v>0.24486357510908899</v>
      </c>
      <c r="AB11" s="17"/>
      <c r="AC11" s="17">
        <v>0.32011727536095502</v>
      </c>
      <c r="AD11" s="17">
        <v>0.26726776910414801</v>
      </c>
      <c r="AE11" s="17">
        <v>0.27181343057355201</v>
      </c>
      <c r="AF11" s="17"/>
      <c r="AG11" s="17">
        <v>0.30392780903474997</v>
      </c>
      <c r="AH11" s="17">
        <v>0.26799040634614701</v>
      </c>
      <c r="AI11" s="17">
        <v>0.246515916451787</v>
      </c>
      <c r="AJ11" s="17">
        <v>0.37155756779329902</v>
      </c>
      <c r="AK11" s="17">
        <v>0.29115990909794098</v>
      </c>
      <c r="AL11" s="17"/>
      <c r="AM11" s="17">
        <v>0.27384959021180399</v>
      </c>
      <c r="AN11" s="17">
        <v>0.23756871296391099</v>
      </c>
      <c r="AO11" s="17">
        <v>0.26148137658447601</v>
      </c>
      <c r="AP11" s="17"/>
      <c r="AQ11" s="17">
        <v>0.28692731927592702</v>
      </c>
      <c r="AR11" s="17">
        <v>0.299613164764996</v>
      </c>
      <c r="AS11" s="17"/>
      <c r="AT11" s="17">
        <v>0.28580855859935</v>
      </c>
      <c r="AU11" s="17">
        <v>0.29205391255047197</v>
      </c>
    </row>
    <row r="12" spans="2:47" x14ac:dyDescent="0.35">
      <c r="B12" s="18" t="s">
        <v>197</v>
      </c>
      <c r="C12" s="17">
        <v>6.4195766163068005E-2</v>
      </c>
      <c r="D12" s="17">
        <v>7.0270861634584403E-2</v>
      </c>
      <c r="E12" s="17">
        <v>5.6445360446030497E-2</v>
      </c>
      <c r="F12" s="17"/>
      <c r="G12" s="17">
        <v>0.145558119140315</v>
      </c>
      <c r="H12" s="17">
        <v>6.8215861301649E-2</v>
      </c>
      <c r="I12" s="17">
        <v>6.8799423613187805E-2</v>
      </c>
      <c r="J12" s="17">
        <v>5.7857686856983399E-2</v>
      </c>
      <c r="K12" s="17">
        <v>3.1343700703624397E-2</v>
      </c>
      <c r="L12" s="17">
        <v>4.8546988692354701E-2</v>
      </c>
      <c r="M12" s="17"/>
      <c r="N12" s="17">
        <v>6.0894009489494298E-2</v>
      </c>
      <c r="O12" s="17">
        <v>6.9955177091229795E-2</v>
      </c>
      <c r="P12" s="17">
        <v>5.3178348724758601E-2</v>
      </c>
      <c r="Q12" s="17">
        <v>7.2207696157686393E-2</v>
      </c>
      <c r="R12" s="17"/>
      <c r="S12" s="17">
        <v>7.6203736238615802E-2</v>
      </c>
      <c r="T12" s="17">
        <v>5.9380371857500003E-2</v>
      </c>
      <c r="U12" s="17">
        <v>7.1063084228394802E-2</v>
      </c>
      <c r="V12" s="17">
        <v>5.7362269551442899E-2</v>
      </c>
      <c r="W12" s="17">
        <v>4.9105051302981602E-2</v>
      </c>
      <c r="X12" s="17">
        <v>4.2323532239235802E-2</v>
      </c>
      <c r="Y12" s="17">
        <v>0.10578344094864101</v>
      </c>
      <c r="Z12" s="17">
        <v>6.7243669847073403E-2</v>
      </c>
      <c r="AA12" s="17">
        <v>5.12839583945938E-2</v>
      </c>
      <c r="AB12" s="17"/>
      <c r="AC12" s="17">
        <v>5.6344985586781998E-2</v>
      </c>
      <c r="AD12" s="17">
        <v>4.84827432067809E-2</v>
      </c>
      <c r="AE12" s="17">
        <v>8.2503442773255095E-2</v>
      </c>
      <c r="AF12" s="17"/>
      <c r="AG12" s="17">
        <v>4.7661669810691497E-2</v>
      </c>
      <c r="AH12" s="17">
        <v>6.3511366668807107E-2</v>
      </c>
      <c r="AI12" s="17">
        <v>5.9233290999578497E-2</v>
      </c>
      <c r="AJ12" s="17">
        <v>0.15509676909109199</v>
      </c>
      <c r="AK12" s="17">
        <v>9.67262167227049E-2</v>
      </c>
      <c r="AL12" s="17"/>
      <c r="AM12" s="17">
        <v>4.9543403210813797E-2</v>
      </c>
      <c r="AN12" s="17">
        <v>6.0154975475870003E-2</v>
      </c>
      <c r="AO12" s="17">
        <v>9.3267399224931394E-2</v>
      </c>
      <c r="AP12" s="17"/>
      <c r="AQ12" s="17">
        <v>5.0227048618566597E-2</v>
      </c>
      <c r="AR12" s="17">
        <v>9.3775616465279404E-2</v>
      </c>
      <c r="AS12" s="17"/>
      <c r="AT12" s="17">
        <v>5.0185567982069801E-2</v>
      </c>
      <c r="AU12" s="17">
        <v>6.8637781701816197E-2</v>
      </c>
    </row>
    <row r="13" spans="2:47" x14ac:dyDescent="0.35">
      <c r="B13" s="18" t="s">
        <v>198</v>
      </c>
      <c r="C13" s="17">
        <v>1.2926352551915401E-2</v>
      </c>
      <c r="D13" s="17">
        <v>1.4964583842426601E-2</v>
      </c>
      <c r="E13" s="17">
        <v>1.10718676339408E-2</v>
      </c>
      <c r="F13" s="17"/>
      <c r="G13" s="17">
        <v>2.4905852378383699E-2</v>
      </c>
      <c r="H13" s="17">
        <v>4.5791725887271897E-3</v>
      </c>
      <c r="I13" s="17">
        <v>1.6899756647970401E-2</v>
      </c>
      <c r="J13" s="17">
        <v>2.3299842124027699E-2</v>
      </c>
      <c r="K13" s="17">
        <v>1.7864937427405001E-2</v>
      </c>
      <c r="L13" s="17">
        <v>0</v>
      </c>
      <c r="M13" s="17"/>
      <c r="N13" s="17">
        <v>5.9711926298782201E-3</v>
      </c>
      <c r="O13" s="17">
        <v>1.1355620213385599E-2</v>
      </c>
      <c r="P13" s="17">
        <v>1.30118643594385E-2</v>
      </c>
      <c r="Q13" s="17">
        <v>2.2111632025810402E-2</v>
      </c>
      <c r="R13" s="17"/>
      <c r="S13" s="17">
        <v>1.47302833802209E-2</v>
      </c>
      <c r="T13" s="17">
        <v>2.3312600737624999E-2</v>
      </c>
      <c r="U13" s="17">
        <v>7.7204977531749996E-3</v>
      </c>
      <c r="V13" s="17">
        <v>1.04080608289888E-2</v>
      </c>
      <c r="W13" s="17">
        <v>1.10780519545567E-2</v>
      </c>
      <c r="X13" s="17">
        <v>0</v>
      </c>
      <c r="Y13" s="17">
        <v>8.0322547373867705E-3</v>
      </c>
      <c r="Z13" s="17">
        <v>0</v>
      </c>
      <c r="AA13" s="17">
        <v>2.4186133170842599E-2</v>
      </c>
      <c r="AB13" s="17"/>
      <c r="AC13" s="17">
        <v>1.27619843985451E-2</v>
      </c>
      <c r="AD13" s="17">
        <v>8.5886196846274195E-3</v>
      </c>
      <c r="AE13" s="17">
        <v>2.4772605604723202E-2</v>
      </c>
      <c r="AF13" s="17"/>
      <c r="AG13" s="17">
        <v>5.16090662792432E-3</v>
      </c>
      <c r="AH13" s="17">
        <v>1.7722705577196799E-2</v>
      </c>
      <c r="AI13" s="17">
        <v>1.37824465549801E-2</v>
      </c>
      <c r="AJ13" s="17">
        <v>0</v>
      </c>
      <c r="AK13" s="17">
        <v>2.7302328545472099E-2</v>
      </c>
      <c r="AL13" s="17"/>
      <c r="AM13" s="17">
        <v>0</v>
      </c>
      <c r="AN13" s="17">
        <v>2.06774714812792E-2</v>
      </c>
      <c r="AO13" s="17">
        <v>0</v>
      </c>
      <c r="AP13" s="17"/>
      <c r="AQ13" s="17">
        <v>1.0854395042122199E-2</v>
      </c>
      <c r="AR13" s="17">
        <v>1.7331165786389699E-2</v>
      </c>
      <c r="AS13" s="17"/>
      <c r="AT13" s="17">
        <v>2.00317825318116E-2</v>
      </c>
      <c r="AU13" s="17">
        <v>1.06735342853621E-2</v>
      </c>
    </row>
    <row r="14" spans="2:47" x14ac:dyDescent="0.35">
      <c r="B14" s="18" t="s">
        <v>70</v>
      </c>
      <c r="C14" s="19">
        <v>5.6598941369820702E-2</v>
      </c>
      <c r="D14" s="19">
        <v>3.5212062132698903E-2</v>
      </c>
      <c r="E14" s="19">
        <v>7.6795071219586897E-2</v>
      </c>
      <c r="F14" s="19"/>
      <c r="G14" s="19">
        <v>2.4704224619351602E-2</v>
      </c>
      <c r="H14" s="19">
        <v>1.2964210108851701E-2</v>
      </c>
      <c r="I14" s="19">
        <v>3.35618825782356E-2</v>
      </c>
      <c r="J14" s="19">
        <v>6.0035708556675699E-2</v>
      </c>
      <c r="K14" s="19">
        <v>0.12542405933541301</v>
      </c>
      <c r="L14" s="19">
        <v>6.9279575893090001E-2</v>
      </c>
      <c r="M14" s="19"/>
      <c r="N14" s="19">
        <v>4.4233903122130602E-2</v>
      </c>
      <c r="O14" s="19">
        <v>5.4967510294627799E-2</v>
      </c>
      <c r="P14" s="19">
        <v>4.4883158424360602E-2</v>
      </c>
      <c r="Q14" s="19">
        <v>7.0629551412699595E-2</v>
      </c>
      <c r="R14" s="19"/>
      <c r="S14" s="19">
        <v>5.4068270697757E-2</v>
      </c>
      <c r="T14" s="19">
        <v>5.9873368982453101E-2</v>
      </c>
      <c r="U14" s="19">
        <v>7.3589269791198494E-2</v>
      </c>
      <c r="V14" s="19">
        <v>7.2029955173676705E-2</v>
      </c>
      <c r="W14" s="19">
        <v>2.25238206612835E-2</v>
      </c>
      <c r="X14" s="19">
        <v>5.5898255656249798E-2</v>
      </c>
      <c r="Y14" s="19">
        <v>6.1381331522093997E-2</v>
      </c>
      <c r="Z14" s="19">
        <v>3.3111243525883897E-2</v>
      </c>
      <c r="AA14" s="19">
        <v>5.7487582449755499E-2</v>
      </c>
      <c r="AB14" s="19"/>
      <c r="AC14" s="19">
        <v>5.58269741123062E-2</v>
      </c>
      <c r="AD14" s="19">
        <v>5.15704794360171E-2</v>
      </c>
      <c r="AE14" s="19">
        <v>7.5147173762578207E-2</v>
      </c>
      <c r="AF14" s="19"/>
      <c r="AG14" s="19">
        <v>4.5122138213119098E-2</v>
      </c>
      <c r="AH14" s="19">
        <v>3.3844544562279803E-2</v>
      </c>
      <c r="AI14" s="19">
        <v>9.7199319574518897E-2</v>
      </c>
      <c r="AJ14" s="19">
        <v>0.21600469420705801</v>
      </c>
      <c r="AK14" s="19">
        <v>9.8959047614958495E-2</v>
      </c>
      <c r="AL14" s="19"/>
      <c r="AM14" s="19">
        <v>3.8398391817107802E-2</v>
      </c>
      <c r="AN14" s="19">
        <v>4.21779876617321E-2</v>
      </c>
      <c r="AO14" s="19">
        <v>5.9059348923752801E-2</v>
      </c>
      <c r="AP14" s="19"/>
      <c r="AQ14" s="19">
        <v>4.3171110946375602E-2</v>
      </c>
      <c r="AR14" s="19">
        <v>8.5007475333210999E-2</v>
      </c>
      <c r="AS14" s="19"/>
      <c r="AT14" s="19">
        <v>2.3780181478316498E-2</v>
      </c>
      <c r="AU14" s="19">
        <v>6.7004321758959401E-2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U19"/>
  <sheetViews>
    <sheetView showGridLines="0" workbookViewId="0">
      <pane xSplit="2" topLeftCell="C1" activePane="topRight" state="frozen"/>
      <selection activeCell="AF8" sqref="AF8"/>
      <selection pane="topRight" activeCell="O11" sqref="O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6.2007500226209697E-2</v>
      </c>
      <c r="D9" s="17">
        <v>7.0658252521285603E-2</v>
      </c>
      <c r="E9" s="17">
        <v>5.4164015439197397E-2</v>
      </c>
      <c r="F9" s="17"/>
      <c r="G9" s="17">
        <v>8.70422867719014E-2</v>
      </c>
      <c r="H9" s="17">
        <v>0.121830674041897</v>
      </c>
      <c r="I9" s="17">
        <v>9.4315794053922306E-2</v>
      </c>
      <c r="J9" s="17">
        <v>4.3029773354345199E-2</v>
      </c>
      <c r="K9" s="17">
        <v>2.45742159404841E-2</v>
      </c>
      <c r="L9" s="17">
        <v>2.3854109250328701E-2</v>
      </c>
      <c r="M9" s="17"/>
      <c r="N9" s="17">
        <v>6.5575424179394701E-2</v>
      </c>
      <c r="O9" s="17">
        <v>5.3851420246066498E-2</v>
      </c>
      <c r="P9" s="17">
        <v>6.1930277605329903E-2</v>
      </c>
      <c r="Q9" s="17">
        <v>6.7423842223818198E-2</v>
      </c>
      <c r="R9" s="17"/>
      <c r="S9" s="17">
        <v>8.8908738165358797E-2</v>
      </c>
      <c r="T9" s="17">
        <v>7.5084975346574198E-2</v>
      </c>
      <c r="U9" s="17">
        <v>5.5242046792026302E-2</v>
      </c>
      <c r="V9" s="17">
        <v>1.43598446768244E-2</v>
      </c>
      <c r="W9" s="17">
        <v>7.6443991278551102E-2</v>
      </c>
      <c r="X9" s="17">
        <v>0.103305770210319</v>
      </c>
      <c r="Y9" s="17">
        <v>1.8760837834317499E-2</v>
      </c>
      <c r="Z9" s="17">
        <v>2.7029198763318801E-2</v>
      </c>
      <c r="AA9" s="17">
        <v>6.1681358691113901E-2</v>
      </c>
      <c r="AB9" s="17"/>
      <c r="AC9" s="17">
        <v>5.7472157245520197E-2</v>
      </c>
      <c r="AD9" s="17">
        <v>6.9853227184224598E-2</v>
      </c>
      <c r="AE9" s="17">
        <v>5.3155420791458498E-2</v>
      </c>
      <c r="AF9" s="17"/>
      <c r="AG9" s="17">
        <v>4.9013394666541997E-2</v>
      </c>
      <c r="AH9" s="17">
        <v>8.65781598245048E-2</v>
      </c>
      <c r="AI9" s="17">
        <v>5.8627352069670798E-2</v>
      </c>
      <c r="AJ9" s="17">
        <v>0</v>
      </c>
      <c r="AK9" s="17">
        <v>3.8468304702348501E-2</v>
      </c>
      <c r="AL9" s="17"/>
      <c r="AM9" s="17">
        <v>7.67804994296796E-2</v>
      </c>
      <c r="AN9" s="17">
        <v>8.00282614312086E-2</v>
      </c>
      <c r="AO9" s="17">
        <v>5.7580264720499E-2</v>
      </c>
      <c r="AP9" s="17"/>
      <c r="AQ9" s="17">
        <v>6.6049678896566794E-2</v>
      </c>
      <c r="AR9" s="17">
        <v>5.1190023389755299E-2</v>
      </c>
      <c r="AS9" s="17"/>
      <c r="AT9" s="17">
        <v>7.6893012592011895E-2</v>
      </c>
      <c r="AU9" s="17">
        <v>5.7287961189224502E-2</v>
      </c>
    </row>
    <row r="10" spans="2:47" x14ac:dyDescent="0.35">
      <c r="B10" s="18" t="s">
        <v>195</v>
      </c>
      <c r="C10" s="17">
        <v>0.26084292104846801</v>
      </c>
      <c r="D10" s="17">
        <v>0.26779028898956903</v>
      </c>
      <c r="E10" s="17">
        <v>0.25535328957057701</v>
      </c>
      <c r="F10" s="17"/>
      <c r="G10" s="17">
        <v>0.161734980320796</v>
      </c>
      <c r="H10" s="17">
        <v>0.27495046464105499</v>
      </c>
      <c r="I10" s="17">
        <v>0.33229497849021999</v>
      </c>
      <c r="J10" s="17">
        <v>0.25498553129059998</v>
      </c>
      <c r="K10" s="17">
        <v>0.210294222513976</v>
      </c>
      <c r="L10" s="17">
        <v>0.28363841128950601</v>
      </c>
      <c r="M10" s="17"/>
      <c r="N10" s="17">
        <v>0.29028672842349501</v>
      </c>
      <c r="O10" s="17">
        <v>0.22762344489349901</v>
      </c>
      <c r="P10" s="17">
        <v>0.31677573611215099</v>
      </c>
      <c r="Q10" s="17">
        <v>0.21763811196865199</v>
      </c>
      <c r="R10" s="17"/>
      <c r="S10" s="17">
        <v>0.26920020314436799</v>
      </c>
      <c r="T10" s="17">
        <v>0.22823696733889101</v>
      </c>
      <c r="U10" s="17">
        <v>0.14864621243796</v>
      </c>
      <c r="V10" s="17">
        <v>0.21577349549801</v>
      </c>
      <c r="W10" s="17">
        <v>0.272589611288794</v>
      </c>
      <c r="X10" s="17">
        <v>0.357996325235096</v>
      </c>
      <c r="Y10" s="17">
        <v>0.25773288659398003</v>
      </c>
      <c r="Z10" s="17">
        <v>0.35455241480417499</v>
      </c>
      <c r="AA10" s="17">
        <v>0.298923115487154</v>
      </c>
      <c r="AB10" s="17"/>
      <c r="AC10" s="17">
        <v>0.25663282292185302</v>
      </c>
      <c r="AD10" s="17">
        <v>0.27048932525606401</v>
      </c>
      <c r="AE10" s="17">
        <v>0.30126614526700202</v>
      </c>
      <c r="AF10" s="17"/>
      <c r="AG10" s="17">
        <v>0.27656429539925398</v>
      </c>
      <c r="AH10" s="17">
        <v>0.29621995057579398</v>
      </c>
      <c r="AI10" s="17">
        <v>0.16473900305978001</v>
      </c>
      <c r="AJ10" s="17">
        <v>0.195622442373068</v>
      </c>
      <c r="AK10" s="17">
        <v>0.23317202792137101</v>
      </c>
      <c r="AL10" s="17"/>
      <c r="AM10" s="17">
        <v>0.32346476347925202</v>
      </c>
      <c r="AN10" s="17">
        <v>0.28453926903512899</v>
      </c>
      <c r="AO10" s="17">
        <v>0.19599018429988599</v>
      </c>
      <c r="AP10" s="17"/>
      <c r="AQ10" s="17">
        <v>0.282447325339299</v>
      </c>
      <c r="AR10" s="17">
        <v>0.21692205203717599</v>
      </c>
      <c r="AS10" s="17"/>
      <c r="AT10" s="17">
        <v>0.33653150995444397</v>
      </c>
      <c r="AU10" s="17">
        <v>0.23684540982965699</v>
      </c>
    </row>
    <row r="11" spans="2:47" ht="29" x14ac:dyDescent="0.35">
      <c r="B11" s="18" t="s">
        <v>196</v>
      </c>
      <c r="C11" s="17">
        <v>0.32111278814280098</v>
      </c>
      <c r="D11" s="17">
        <v>0.34144905956483601</v>
      </c>
      <c r="E11" s="17">
        <v>0.30334675241756998</v>
      </c>
      <c r="F11" s="17"/>
      <c r="G11" s="17">
        <v>0.249057545823474</v>
      </c>
      <c r="H11" s="17">
        <v>0.32155994039440799</v>
      </c>
      <c r="I11" s="17">
        <v>0.281078278004603</v>
      </c>
      <c r="J11" s="17">
        <v>0.33433888588268001</v>
      </c>
      <c r="K11" s="17">
        <v>0.39485821781359898</v>
      </c>
      <c r="L11" s="17">
        <v>0.32132544817492797</v>
      </c>
      <c r="M11" s="17"/>
      <c r="N11" s="17">
        <v>0.32559482795134598</v>
      </c>
      <c r="O11" s="17">
        <v>0.36049855602445202</v>
      </c>
      <c r="P11" s="17">
        <v>0.26356821935881702</v>
      </c>
      <c r="Q11" s="17">
        <v>0.32978885901764998</v>
      </c>
      <c r="R11" s="17"/>
      <c r="S11" s="17">
        <v>0.27831799860419798</v>
      </c>
      <c r="T11" s="17">
        <v>0.30831010430085698</v>
      </c>
      <c r="U11" s="17">
        <v>0.38575404866299901</v>
      </c>
      <c r="V11" s="17">
        <v>0.38546007873608101</v>
      </c>
      <c r="W11" s="17">
        <v>0.32865179203431899</v>
      </c>
      <c r="X11" s="17">
        <v>0.31608972118256601</v>
      </c>
      <c r="Y11" s="17">
        <v>0.30386521421173301</v>
      </c>
      <c r="Z11" s="17">
        <v>0.302868701176009</v>
      </c>
      <c r="AA11" s="17">
        <v>0.30230181483621299</v>
      </c>
      <c r="AB11" s="17"/>
      <c r="AC11" s="17">
        <v>0.31737455516312202</v>
      </c>
      <c r="AD11" s="17">
        <v>0.34315426229804702</v>
      </c>
      <c r="AE11" s="17">
        <v>0.306500614043901</v>
      </c>
      <c r="AF11" s="17"/>
      <c r="AG11" s="17">
        <v>0.35144157968482498</v>
      </c>
      <c r="AH11" s="17">
        <v>0.257588591110952</v>
      </c>
      <c r="AI11" s="17">
        <v>0.45833157036762201</v>
      </c>
      <c r="AJ11" s="17">
        <v>0.217652003539473</v>
      </c>
      <c r="AK11" s="17">
        <v>0.31250320622132599</v>
      </c>
      <c r="AL11" s="17"/>
      <c r="AM11" s="17">
        <v>0.327562923113914</v>
      </c>
      <c r="AN11" s="17">
        <v>0.29473676496884299</v>
      </c>
      <c r="AO11" s="17">
        <v>0.45224940788127999</v>
      </c>
      <c r="AP11" s="17"/>
      <c r="AQ11" s="17">
        <v>0.335468144593981</v>
      </c>
      <c r="AR11" s="17">
        <v>0.29267917982749703</v>
      </c>
      <c r="AS11" s="17"/>
      <c r="AT11" s="17">
        <v>0.32568453101143202</v>
      </c>
      <c r="AU11" s="17">
        <v>0.319663290241396</v>
      </c>
    </row>
    <row r="12" spans="2:47" x14ac:dyDescent="0.35">
      <c r="B12" s="18" t="s">
        <v>197</v>
      </c>
      <c r="C12" s="17">
        <v>0.22025711641165699</v>
      </c>
      <c r="D12" s="17">
        <v>0.201083774678468</v>
      </c>
      <c r="E12" s="17">
        <v>0.23517778232094599</v>
      </c>
      <c r="F12" s="17"/>
      <c r="G12" s="17">
        <v>0.34236027018635901</v>
      </c>
      <c r="H12" s="17">
        <v>0.15321211373972499</v>
      </c>
      <c r="I12" s="17">
        <v>0.191499751765381</v>
      </c>
      <c r="J12" s="17">
        <v>0.236678171114972</v>
      </c>
      <c r="K12" s="17">
        <v>0.20542135794192801</v>
      </c>
      <c r="L12" s="17">
        <v>0.232711760583381</v>
      </c>
      <c r="M12" s="17"/>
      <c r="N12" s="17">
        <v>0.21796594518552101</v>
      </c>
      <c r="O12" s="17">
        <v>0.220265409957735</v>
      </c>
      <c r="P12" s="17">
        <v>0.21450691074897801</v>
      </c>
      <c r="Q12" s="17">
        <v>0.22606850100522599</v>
      </c>
      <c r="R12" s="17"/>
      <c r="S12" s="17">
        <v>0.22874144691892501</v>
      </c>
      <c r="T12" s="17">
        <v>0.20383137241670701</v>
      </c>
      <c r="U12" s="17">
        <v>0.28427568766774902</v>
      </c>
      <c r="V12" s="17">
        <v>0.24429051886488601</v>
      </c>
      <c r="W12" s="17">
        <v>0.18096796242899599</v>
      </c>
      <c r="X12" s="17">
        <v>9.3586218931539997E-2</v>
      </c>
      <c r="Y12" s="17">
        <v>0.324169319029251</v>
      </c>
      <c r="Z12" s="17">
        <v>0.23909930859232401</v>
      </c>
      <c r="AA12" s="17">
        <v>0.20283844306074</v>
      </c>
      <c r="AB12" s="17"/>
      <c r="AC12" s="17">
        <v>0.240059787860088</v>
      </c>
      <c r="AD12" s="17">
        <v>0.19914175233377199</v>
      </c>
      <c r="AE12" s="17">
        <v>0.15240521729005499</v>
      </c>
      <c r="AF12" s="17"/>
      <c r="AG12" s="17">
        <v>0.222078419676046</v>
      </c>
      <c r="AH12" s="17">
        <v>0.235931952652986</v>
      </c>
      <c r="AI12" s="17">
        <v>0.15457847409039399</v>
      </c>
      <c r="AJ12" s="17">
        <v>0.28795345765375402</v>
      </c>
      <c r="AK12" s="17">
        <v>0.19438554333640501</v>
      </c>
      <c r="AL12" s="17"/>
      <c r="AM12" s="17">
        <v>0.19686210784636399</v>
      </c>
      <c r="AN12" s="17">
        <v>0.22677939877316999</v>
      </c>
      <c r="AO12" s="17">
        <v>0.18096044037122999</v>
      </c>
      <c r="AP12" s="17"/>
      <c r="AQ12" s="17">
        <v>0.20531366067335699</v>
      </c>
      <c r="AR12" s="17">
        <v>0.25026110581178101</v>
      </c>
      <c r="AS12" s="17"/>
      <c r="AT12" s="17">
        <v>0.182687159844273</v>
      </c>
      <c r="AU12" s="17">
        <v>0.23216889158474099</v>
      </c>
    </row>
    <row r="13" spans="2:47" x14ac:dyDescent="0.35">
      <c r="B13" s="18" t="s">
        <v>198</v>
      </c>
      <c r="C13" s="17">
        <v>7.9174976334726102E-2</v>
      </c>
      <c r="D13" s="17">
        <v>7.6424292271857597E-2</v>
      </c>
      <c r="E13" s="17">
        <v>8.2048253509038896E-2</v>
      </c>
      <c r="F13" s="17"/>
      <c r="G13" s="17">
        <v>0.15980491689746901</v>
      </c>
      <c r="H13" s="17">
        <v>0.120267062726699</v>
      </c>
      <c r="I13" s="17">
        <v>6.1278466621617997E-2</v>
      </c>
      <c r="J13" s="17">
        <v>6.4298232772574404E-2</v>
      </c>
      <c r="K13" s="17">
        <v>6.6517944603276702E-2</v>
      </c>
      <c r="L13" s="17">
        <v>4.5057899221333901E-2</v>
      </c>
      <c r="M13" s="17"/>
      <c r="N13" s="17">
        <v>6.3587461324466493E-2</v>
      </c>
      <c r="O13" s="17">
        <v>8.4930236874098494E-2</v>
      </c>
      <c r="P13" s="17">
        <v>9.1940204460288194E-2</v>
      </c>
      <c r="Q13" s="17">
        <v>7.9724591732579606E-2</v>
      </c>
      <c r="R13" s="17"/>
      <c r="S13" s="17">
        <v>8.6459597574445796E-2</v>
      </c>
      <c r="T13" s="17">
        <v>0.13498277610537299</v>
      </c>
      <c r="U13" s="17">
        <v>3.4472666840781999E-2</v>
      </c>
      <c r="V13" s="17">
        <v>6.0267835594023399E-2</v>
      </c>
      <c r="W13" s="17">
        <v>0.110281913942977</v>
      </c>
      <c r="X13" s="17">
        <v>7.3123708784229899E-2</v>
      </c>
      <c r="Y13" s="17">
        <v>2.6454739702253201E-2</v>
      </c>
      <c r="Z13" s="17">
        <v>6.0261242614921398E-2</v>
      </c>
      <c r="AA13" s="17">
        <v>8.2839545720893706E-2</v>
      </c>
      <c r="AB13" s="17"/>
      <c r="AC13" s="17">
        <v>7.0244290500022594E-2</v>
      </c>
      <c r="AD13" s="17">
        <v>6.53555795839669E-2</v>
      </c>
      <c r="AE13" s="17">
        <v>9.2907244466364294E-2</v>
      </c>
      <c r="AF13" s="17"/>
      <c r="AG13" s="17">
        <v>5.3668359036672303E-2</v>
      </c>
      <c r="AH13" s="17">
        <v>8.6800380703759894E-2</v>
      </c>
      <c r="AI13" s="17">
        <v>5.3238712096103098E-2</v>
      </c>
      <c r="AJ13" s="17">
        <v>0.24567056270284099</v>
      </c>
      <c r="AK13" s="17">
        <v>0.102574459292247</v>
      </c>
      <c r="AL13" s="17"/>
      <c r="AM13" s="17">
        <v>4.9761296803687502E-2</v>
      </c>
      <c r="AN13" s="17">
        <v>7.7180237349783701E-2</v>
      </c>
      <c r="AO13" s="17">
        <v>2.6996944024410299E-2</v>
      </c>
      <c r="AP13" s="17"/>
      <c r="AQ13" s="17">
        <v>5.98870118452672E-2</v>
      </c>
      <c r="AR13" s="17">
        <v>0.119970692971419</v>
      </c>
      <c r="AS13" s="17"/>
      <c r="AT13" s="17">
        <v>5.3546736244638599E-2</v>
      </c>
      <c r="AU13" s="17">
        <v>8.7300560230130095E-2</v>
      </c>
    </row>
    <row r="14" spans="2:47" x14ac:dyDescent="0.35">
      <c r="B14" s="18" t="s">
        <v>70</v>
      </c>
      <c r="C14" s="19">
        <v>5.6604697836138501E-2</v>
      </c>
      <c r="D14" s="19">
        <v>4.2594331973983102E-2</v>
      </c>
      <c r="E14" s="19">
        <v>6.9909906742670294E-2</v>
      </c>
      <c r="F14" s="19"/>
      <c r="G14" s="19">
        <v>0</v>
      </c>
      <c r="H14" s="19">
        <v>8.1797444562165707E-3</v>
      </c>
      <c r="I14" s="19">
        <v>3.9532731064255699E-2</v>
      </c>
      <c r="J14" s="19">
        <v>6.6669405584828395E-2</v>
      </c>
      <c r="K14" s="19">
        <v>9.8334041186736207E-2</v>
      </c>
      <c r="L14" s="19">
        <v>9.3412371480522394E-2</v>
      </c>
      <c r="M14" s="19"/>
      <c r="N14" s="19">
        <v>3.6989612935776801E-2</v>
      </c>
      <c r="O14" s="19">
        <v>5.28309320041499E-2</v>
      </c>
      <c r="P14" s="19">
        <v>5.1278651714435297E-2</v>
      </c>
      <c r="Q14" s="19">
        <v>7.9356094052073306E-2</v>
      </c>
      <c r="R14" s="19"/>
      <c r="S14" s="19">
        <v>4.8372015592704203E-2</v>
      </c>
      <c r="T14" s="19">
        <v>4.95538044915977E-2</v>
      </c>
      <c r="U14" s="19">
        <v>9.1609337598483206E-2</v>
      </c>
      <c r="V14" s="19">
        <v>7.9848226630174907E-2</v>
      </c>
      <c r="W14" s="19">
        <v>3.1064729026363501E-2</v>
      </c>
      <c r="X14" s="19">
        <v>5.5898255656249798E-2</v>
      </c>
      <c r="Y14" s="19">
        <v>6.9017002628465302E-2</v>
      </c>
      <c r="Z14" s="19">
        <v>1.6189134049251999E-2</v>
      </c>
      <c r="AA14" s="19">
        <v>5.1415722203884497E-2</v>
      </c>
      <c r="AB14" s="19"/>
      <c r="AC14" s="19">
        <v>5.8216386309394297E-2</v>
      </c>
      <c r="AD14" s="19">
        <v>5.2005853343925802E-2</v>
      </c>
      <c r="AE14" s="19">
        <v>9.3765358141219501E-2</v>
      </c>
      <c r="AF14" s="19"/>
      <c r="AG14" s="19">
        <v>4.7233951536659997E-2</v>
      </c>
      <c r="AH14" s="19">
        <v>3.6880965132002397E-2</v>
      </c>
      <c r="AI14" s="19">
        <v>0.11048488831643</v>
      </c>
      <c r="AJ14" s="19">
        <v>5.3101533730863397E-2</v>
      </c>
      <c r="AK14" s="19">
        <v>0.118896458526302</v>
      </c>
      <c r="AL14" s="19"/>
      <c r="AM14" s="19">
        <v>2.5568409327103098E-2</v>
      </c>
      <c r="AN14" s="19">
        <v>3.67360684418657E-2</v>
      </c>
      <c r="AO14" s="19">
        <v>8.6222758702694302E-2</v>
      </c>
      <c r="AP14" s="19"/>
      <c r="AQ14" s="19">
        <v>5.0834178651529303E-2</v>
      </c>
      <c r="AR14" s="19">
        <v>6.8976945962371194E-2</v>
      </c>
      <c r="AS14" s="19"/>
      <c r="AT14" s="19">
        <v>2.4657050353200399E-2</v>
      </c>
      <c r="AU14" s="19">
        <v>6.6733886924850494E-2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3.6035238120140603E-2</v>
      </c>
      <c r="D9" s="17">
        <v>3.9045158806566199E-2</v>
      </c>
      <c r="E9" s="17">
        <v>3.33616566571023E-2</v>
      </c>
      <c r="F9" s="17"/>
      <c r="G9" s="17">
        <v>5.8670691632889703E-2</v>
      </c>
      <c r="H9" s="17">
        <v>7.7748547844110893E-2</v>
      </c>
      <c r="I9" s="17">
        <v>4.1771267906827898E-2</v>
      </c>
      <c r="J9" s="17">
        <v>1.03311507705164E-2</v>
      </c>
      <c r="K9" s="17">
        <v>1.55460572758303E-2</v>
      </c>
      <c r="L9" s="17">
        <v>2.40212399363188E-2</v>
      </c>
      <c r="M9" s="17"/>
      <c r="N9" s="17">
        <v>4.4608675577682298E-2</v>
      </c>
      <c r="O9" s="17">
        <v>2.08656393300393E-2</v>
      </c>
      <c r="P9" s="17">
        <v>3.1964320422348001E-2</v>
      </c>
      <c r="Q9" s="17">
        <v>4.6525882004248502E-2</v>
      </c>
      <c r="R9" s="17"/>
      <c r="S9" s="17">
        <v>7.9684023496377404E-2</v>
      </c>
      <c r="T9" s="17">
        <v>0</v>
      </c>
      <c r="U9" s="17">
        <v>3.3249999045043201E-2</v>
      </c>
      <c r="V9" s="17">
        <v>2.4797949028036802E-2</v>
      </c>
      <c r="W9" s="17">
        <v>3.96491122609487E-2</v>
      </c>
      <c r="X9" s="17">
        <v>3.7627130156334898E-2</v>
      </c>
      <c r="Y9" s="17">
        <v>4.6196592606603602E-2</v>
      </c>
      <c r="Z9" s="17">
        <v>2.85509746144198E-2</v>
      </c>
      <c r="AA9" s="17">
        <v>3.1659354501288699E-2</v>
      </c>
      <c r="AB9" s="17"/>
      <c r="AC9" s="17">
        <v>3.7312723377901202E-2</v>
      </c>
      <c r="AD9" s="17">
        <v>3.9994339352314799E-2</v>
      </c>
      <c r="AE9" s="17">
        <v>3.5951178120962803E-2</v>
      </c>
      <c r="AF9" s="17"/>
      <c r="AG9" s="17">
        <v>2.4106297465164898E-2</v>
      </c>
      <c r="AH9" s="17">
        <v>5.1112112634226797E-2</v>
      </c>
      <c r="AI9" s="17">
        <v>3.84010247973346E-2</v>
      </c>
      <c r="AJ9" s="17">
        <v>0</v>
      </c>
      <c r="AK9" s="17">
        <v>2.1832017558806899E-2</v>
      </c>
      <c r="AL9" s="17"/>
      <c r="AM9" s="17">
        <v>4.3683028990768098E-2</v>
      </c>
      <c r="AN9" s="17">
        <v>5.0085771733952802E-2</v>
      </c>
      <c r="AO9" s="17">
        <v>1.1153186047498501E-2</v>
      </c>
      <c r="AP9" s="17"/>
      <c r="AQ9" s="17">
        <v>3.7330185487579902E-2</v>
      </c>
      <c r="AR9" s="17">
        <v>3.0839302985622902E-2</v>
      </c>
      <c r="AS9" s="17"/>
      <c r="AT9" s="17">
        <v>2.6559307367433099E-2</v>
      </c>
      <c r="AU9" s="17">
        <v>3.9039637565732803E-2</v>
      </c>
    </row>
    <row r="10" spans="2:47" x14ac:dyDescent="0.35">
      <c r="B10" s="18" t="s">
        <v>195</v>
      </c>
      <c r="C10" s="17">
        <v>0.239887265499167</v>
      </c>
      <c r="D10" s="17">
        <v>0.24935853797108401</v>
      </c>
      <c r="E10" s="17">
        <v>0.23195949781310601</v>
      </c>
      <c r="F10" s="17"/>
      <c r="G10" s="17">
        <v>0.20425896756007</v>
      </c>
      <c r="H10" s="17">
        <v>0.26675147829243001</v>
      </c>
      <c r="I10" s="17">
        <v>0.306343803383055</v>
      </c>
      <c r="J10" s="17">
        <v>0.230845456814362</v>
      </c>
      <c r="K10" s="17">
        <v>0.17537565565743701</v>
      </c>
      <c r="L10" s="17">
        <v>0.24027660145330901</v>
      </c>
      <c r="M10" s="17"/>
      <c r="N10" s="17">
        <v>0.234419386963065</v>
      </c>
      <c r="O10" s="17">
        <v>0.241569857198419</v>
      </c>
      <c r="P10" s="17">
        <v>0.27502824833727502</v>
      </c>
      <c r="Q10" s="17">
        <v>0.216062437082718</v>
      </c>
      <c r="R10" s="17"/>
      <c r="S10" s="17">
        <v>0.26915820634048698</v>
      </c>
      <c r="T10" s="17">
        <v>0.23736364478034899</v>
      </c>
      <c r="U10" s="17">
        <v>0.156607186494372</v>
      </c>
      <c r="V10" s="17">
        <v>0.19183059574602701</v>
      </c>
      <c r="W10" s="17">
        <v>0.28773158095034101</v>
      </c>
      <c r="X10" s="17">
        <v>0.32328966268390102</v>
      </c>
      <c r="Y10" s="17">
        <v>0.180831008936434</v>
      </c>
      <c r="Z10" s="17">
        <v>0.29924356644913602</v>
      </c>
      <c r="AA10" s="17">
        <v>0.23716127838135101</v>
      </c>
      <c r="AB10" s="17"/>
      <c r="AC10" s="17">
        <v>0.25129802106146998</v>
      </c>
      <c r="AD10" s="17">
        <v>0.22699673716972499</v>
      </c>
      <c r="AE10" s="17">
        <v>0.29814133881469101</v>
      </c>
      <c r="AF10" s="17"/>
      <c r="AG10" s="17">
        <v>0.242607867223604</v>
      </c>
      <c r="AH10" s="17">
        <v>0.266200102405729</v>
      </c>
      <c r="AI10" s="17">
        <v>0.24431085032225</v>
      </c>
      <c r="AJ10" s="17">
        <v>0.152679526993418</v>
      </c>
      <c r="AK10" s="17">
        <v>0.21516984846119699</v>
      </c>
      <c r="AL10" s="17"/>
      <c r="AM10" s="17">
        <v>0.29073524821325702</v>
      </c>
      <c r="AN10" s="17">
        <v>0.257670829843339</v>
      </c>
      <c r="AO10" s="17">
        <v>0.28083623858769802</v>
      </c>
      <c r="AP10" s="17"/>
      <c r="AQ10" s="17">
        <v>0.25781561496505201</v>
      </c>
      <c r="AR10" s="17">
        <v>0.201149164954393</v>
      </c>
      <c r="AS10" s="17"/>
      <c r="AT10" s="17">
        <v>0.29861745539578699</v>
      </c>
      <c r="AU10" s="17">
        <v>0.221266514190435</v>
      </c>
    </row>
    <row r="11" spans="2:47" ht="29" x14ac:dyDescent="0.35">
      <c r="B11" s="18" t="s">
        <v>196</v>
      </c>
      <c r="C11" s="17">
        <v>0.35196913939610303</v>
      </c>
      <c r="D11" s="17">
        <v>0.40702205459615298</v>
      </c>
      <c r="E11" s="17">
        <v>0.30189008032449699</v>
      </c>
      <c r="F11" s="17"/>
      <c r="G11" s="17">
        <v>0.19452832043989901</v>
      </c>
      <c r="H11" s="17">
        <v>0.358844478954577</v>
      </c>
      <c r="I11" s="17">
        <v>0.32473865732467</v>
      </c>
      <c r="J11" s="17">
        <v>0.37027141581130801</v>
      </c>
      <c r="K11" s="17">
        <v>0.374496039132168</v>
      </c>
      <c r="L11" s="17">
        <v>0.40817227439105902</v>
      </c>
      <c r="M11" s="17"/>
      <c r="N11" s="17">
        <v>0.34806588694391999</v>
      </c>
      <c r="O11" s="17">
        <v>0.36506580360915802</v>
      </c>
      <c r="P11" s="17">
        <v>0.35319788865805102</v>
      </c>
      <c r="Q11" s="17">
        <v>0.34571479767480301</v>
      </c>
      <c r="R11" s="17"/>
      <c r="S11" s="17">
        <v>0.333325024807759</v>
      </c>
      <c r="T11" s="17">
        <v>0.36536518897651798</v>
      </c>
      <c r="U11" s="17">
        <v>0.38840090756148099</v>
      </c>
      <c r="V11" s="17">
        <v>0.376180711980449</v>
      </c>
      <c r="W11" s="17">
        <v>0.362635733971583</v>
      </c>
      <c r="X11" s="17">
        <v>0.31836337621336003</v>
      </c>
      <c r="Y11" s="17">
        <v>0.30364585163630098</v>
      </c>
      <c r="Z11" s="17">
        <v>0.30180271524243701</v>
      </c>
      <c r="AA11" s="17">
        <v>0.38387499526386898</v>
      </c>
      <c r="AB11" s="17"/>
      <c r="AC11" s="17">
        <v>0.37384350824849999</v>
      </c>
      <c r="AD11" s="17">
        <v>0.36378892968015403</v>
      </c>
      <c r="AE11" s="17">
        <v>0.35523053272389898</v>
      </c>
      <c r="AF11" s="17"/>
      <c r="AG11" s="17">
        <v>0.39445477799238998</v>
      </c>
      <c r="AH11" s="17">
        <v>0.31806985922195702</v>
      </c>
      <c r="AI11" s="17">
        <v>0.35061470050922799</v>
      </c>
      <c r="AJ11" s="17">
        <v>0.25226843005556698</v>
      </c>
      <c r="AK11" s="17">
        <v>0.36352460027989197</v>
      </c>
      <c r="AL11" s="17"/>
      <c r="AM11" s="17">
        <v>0.427038872693976</v>
      </c>
      <c r="AN11" s="17">
        <v>0.30881574590069899</v>
      </c>
      <c r="AO11" s="17">
        <v>0.31191291390645598</v>
      </c>
      <c r="AP11" s="17"/>
      <c r="AQ11" s="17">
        <v>0.35666610150107902</v>
      </c>
      <c r="AR11" s="17">
        <v>0.34391924964188803</v>
      </c>
      <c r="AS11" s="17"/>
      <c r="AT11" s="17">
        <v>0.31313365324111397</v>
      </c>
      <c r="AU11" s="17">
        <v>0.36428215815048998</v>
      </c>
    </row>
    <row r="12" spans="2:47" x14ac:dyDescent="0.35">
      <c r="B12" s="18" t="s">
        <v>197</v>
      </c>
      <c r="C12" s="17">
        <v>0.25042041766239398</v>
      </c>
      <c r="D12" s="17">
        <v>0.212762589845265</v>
      </c>
      <c r="E12" s="17">
        <v>0.28504590957951598</v>
      </c>
      <c r="F12" s="17"/>
      <c r="G12" s="17">
        <v>0.34223942398964902</v>
      </c>
      <c r="H12" s="17">
        <v>0.20844998757418401</v>
      </c>
      <c r="I12" s="17">
        <v>0.232600363997362</v>
      </c>
      <c r="J12" s="17">
        <v>0.268384732479929</v>
      </c>
      <c r="K12" s="17">
        <v>0.27086621965200802</v>
      </c>
      <c r="L12" s="17">
        <v>0.22535413001763999</v>
      </c>
      <c r="M12" s="17"/>
      <c r="N12" s="17">
        <v>0.26832937959675401</v>
      </c>
      <c r="O12" s="17">
        <v>0.25099978445910398</v>
      </c>
      <c r="P12" s="17">
        <v>0.25134454610637202</v>
      </c>
      <c r="Q12" s="17">
        <v>0.22842297630863201</v>
      </c>
      <c r="R12" s="17"/>
      <c r="S12" s="17">
        <v>0.205739194719293</v>
      </c>
      <c r="T12" s="17">
        <v>0.25118407934857701</v>
      </c>
      <c r="U12" s="17">
        <v>0.238036129271434</v>
      </c>
      <c r="V12" s="17">
        <v>0.287828773593787</v>
      </c>
      <c r="W12" s="17">
        <v>0.211687308429857</v>
      </c>
      <c r="X12" s="17">
        <v>0.26710131664908698</v>
      </c>
      <c r="Y12" s="17">
        <v>0.318645693285109</v>
      </c>
      <c r="Z12" s="17">
        <v>0.31016477591332098</v>
      </c>
      <c r="AA12" s="17">
        <v>0.21972620002700599</v>
      </c>
      <c r="AB12" s="17"/>
      <c r="AC12" s="17">
        <v>0.226671418850486</v>
      </c>
      <c r="AD12" s="17">
        <v>0.26394309397721299</v>
      </c>
      <c r="AE12" s="17">
        <v>0.18069019560581601</v>
      </c>
      <c r="AF12" s="17"/>
      <c r="AG12" s="17">
        <v>0.24228754824225199</v>
      </c>
      <c r="AH12" s="17">
        <v>0.25127158570451202</v>
      </c>
      <c r="AI12" s="17">
        <v>0.23173764387463799</v>
      </c>
      <c r="AJ12" s="17">
        <v>0.186978728642059</v>
      </c>
      <c r="AK12" s="17">
        <v>0.25646037948115802</v>
      </c>
      <c r="AL12" s="17"/>
      <c r="AM12" s="17">
        <v>0.16506372064143399</v>
      </c>
      <c r="AN12" s="17">
        <v>0.265199280384459</v>
      </c>
      <c r="AO12" s="17">
        <v>0.26488503619565301</v>
      </c>
      <c r="AP12" s="17"/>
      <c r="AQ12" s="17">
        <v>0.25231745549854001</v>
      </c>
      <c r="AR12" s="17">
        <v>0.247718769430675</v>
      </c>
      <c r="AS12" s="17"/>
      <c r="AT12" s="17">
        <v>0.25805482301503602</v>
      </c>
      <c r="AU12" s="17">
        <v>0.24799988465012501</v>
      </c>
    </row>
    <row r="13" spans="2:47" x14ac:dyDescent="0.35">
      <c r="B13" s="18" t="s">
        <v>198</v>
      </c>
      <c r="C13" s="17">
        <v>6.3241540315592801E-2</v>
      </c>
      <c r="D13" s="17">
        <v>4.2153855621214403E-2</v>
      </c>
      <c r="E13" s="17">
        <v>8.0862223166681096E-2</v>
      </c>
      <c r="F13" s="17"/>
      <c r="G13" s="17">
        <v>0.15635765716650099</v>
      </c>
      <c r="H13" s="17">
        <v>7.2846039648607405E-2</v>
      </c>
      <c r="I13" s="17">
        <v>8.2032689736450004E-2</v>
      </c>
      <c r="J13" s="17">
        <v>5.01606218280728E-2</v>
      </c>
      <c r="K13" s="17">
        <v>5.3627032706839703E-2</v>
      </c>
      <c r="L13" s="17">
        <v>1.72724722417631E-2</v>
      </c>
      <c r="M13" s="17"/>
      <c r="N13" s="17">
        <v>5.2236359252359803E-2</v>
      </c>
      <c r="O13" s="17">
        <v>6.5081966750590997E-2</v>
      </c>
      <c r="P13" s="17">
        <v>4.58577462165373E-2</v>
      </c>
      <c r="Q13" s="17">
        <v>8.9168508114956704E-2</v>
      </c>
      <c r="R13" s="17"/>
      <c r="S13" s="17">
        <v>7.8859067391163801E-2</v>
      </c>
      <c r="T13" s="17">
        <v>8.2338745515743605E-2</v>
      </c>
      <c r="U13" s="17">
        <v>9.3074927236019803E-2</v>
      </c>
      <c r="V13" s="17">
        <v>2.4747025267574101E-2</v>
      </c>
      <c r="W13" s="17">
        <v>8.5953809035863096E-2</v>
      </c>
      <c r="X13" s="17">
        <v>1.9613826999973698E-2</v>
      </c>
      <c r="Y13" s="17">
        <v>4.34859849090177E-2</v>
      </c>
      <c r="Z13" s="17">
        <v>4.3315858304054197E-2</v>
      </c>
      <c r="AA13" s="17">
        <v>7.2237012755092506E-2</v>
      </c>
      <c r="AB13" s="17"/>
      <c r="AC13" s="17">
        <v>5.1768782587458297E-2</v>
      </c>
      <c r="AD13" s="17">
        <v>4.9657049854372401E-2</v>
      </c>
      <c r="AE13" s="17">
        <v>7.4457439838582107E-2</v>
      </c>
      <c r="AF13" s="17"/>
      <c r="AG13" s="17">
        <v>4.30728505972897E-2</v>
      </c>
      <c r="AH13" s="17">
        <v>7.0625869080716094E-2</v>
      </c>
      <c r="AI13" s="17">
        <v>4.8665726140109097E-2</v>
      </c>
      <c r="AJ13" s="17">
        <v>0.19206862010189901</v>
      </c>
      <c r="AK13" s="17">
        <v>7.6326521854610793E-2</v>
      </c>
      <c r="AL13" s="17"/>
      <c r="AM13" s="17">
        <v>3.1259763132036399E-2</v>
      </c>
      <c r="AN13" s="17">
        <v>7.6767968317583105E-2</v>
      </c>
      <c r="AO13" s="17">
        <v>6.9322487612280104E-2</v>
      </c>
      <c r="AP13" s="17"/>
      <c r="AQ13" s="17">
        <v>5.1069130072877597E-2</v>
      </c>
      <c r="AR13" s="17">
        <v>8.9054632181153698E-2</v>
      </c>
      <c r="AS13" s="17"/>
      <c r="AT13" s="17">
        <v>7.7324496684811603E-2</v>
      </c>
      <c r="AU13" s="17">
        <v>5.8776456366357401E-2</v>
      </c>
    </row>
    <row r="14" spans="2:47" x14ac:dyDescent="0.35">
      <c r="B14" s="18" t="s">
        <v>70</v>
      </c>
      <c r="C14" s="19">
        <v>5.8446399006601597E-2</v>
      </c>
      <c r="D14" s="19">
        <v>4.96578031597169E-2</v>
      </c>
      <c r="E14" s="19">
        <v>6.6880632459097603E-2</v>
      </c>
      <c r="F14" s="19"/>
      <c r="G14" s="19">
        <v>4.3944939210991303E-2</v>
      </c>
      <c r="H14" s="19">
        <v>1.53594676860908E-2</v>
      </c>
      <c r="I14" s="19">
        <v>1.25132176516353E-2</v>
      </c>
      <c r="J14" s="19">
        <v>7.0006622295812407E-2</v>
      </c>
      <c r="K14" s="19">
        <v>0.110088995575716</v>
      </c>
      <c r="L14" s="19">
        <v>8.4903281959910204E-2</v>
      </c>
      <c r="M14" s="19"/>
      <c r="N14" s="19">
        <v>5.2340311666219101E-2</v>
      </c>
      <c r="O14" s="19">
        <v>5.6416948652689099E-2</v>
      </c>
      <c r="P14" s="19">
        <v>4.2607250259416397E-2</v>
      </c>
      <c r="Q14" s="19">
        <v>7.4105398814642107E-2</v>
      </c>
      <c r="R14" s="19"/>
      <c r="S14" s="19">
        <v>3.3234483244920003E-2</v>
      </c>
      <c r="T14" s="19">
        <v>6.3748341378812107E-2</v>
      </c>
      <c r="U14" s="19">
        <v>9.0630850391650003E-2</v>
      </c>
      <c r="V14" s="19">
        <v>9.4614944384126598E-2</v>
      </c>
      <c r="W14" s="19">
        <v>1.23424553514068E-2</v>
      </c>
      <c r="X14" s="19">
        <v>3.4004687297342899E-2</v>
      </c>
      <c r="Y14" s="19">
        <v>0.107194868626534</v>
      </c>
      <c r="Z14" s="19">
        <v>1.6922109476631898E-2</v>
      </c>
      <c r="AA14" s="19">
        <v>5.5341159071392601E-2</v>
      </c>
      <c r="AB14" s="19"/>
      <c r="AC14" s="19">
        <v>5.9105545874183998E-2</v>
      </c>
      <c r="AD14" s="19">
        <v>5.5619849966220797E-2</v>
      </c>
      <c r="AE14" s="19">
        <v>5.5529314896048898E-2</v>
      </c>
      <c r="AF14" s="19"/>
      <c r="AG14" s="19">
        <v>5.34706584792995E-2</v>
      </c>
      <c r="AH14" s="19">
        <v>4.2720470952858698E-2</v>
      </c>
      <c r="AI14" s="19">
        <v>8.6270054356440196E-2</v>
      </c>
      <c r="AJ14" s="19">
        <v>0.21600469420705801</v>
      </c>
      <c r="AK14" s="19">
        <v>6.6686632364335405E-2</v>
      </c>
      <c r="AL14" s="19"/>
      <c r="AM14" s="19">
        <v>4.2219366328529198E-2</v>
      </c>
      <c r="AN14" s="19">
        <v>4.1460403819966803E-2</v>
      </c>
      <c r="AO14" s="19">
        <v>6.1890137650413499E-2</v>
      </c>
      <c r="AP14" s="19"/>
      <c r="AQ14" s="19">
        <v>4.4801512474871297E-2</v>
      </c>
      <c r="AR14" s="19">
        <v>8.7318880806266305E-2</v>
      </c>
      <c r="AS14" s="19"/>
      <c r="AT14" s="19">
        <v>2.6310264295817301E-2</v>
      </c>
      <c r="AU14" s="19">
        <v>6.8635349076859406E-2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6.28614522638061E-2</v>
      </c>
      <c r="D9" s="17">
        <v>7.7780386231325493E-2</v>
      </c>
      <c r="E9" s="17">
        <v>4.9165673693589998E-2</v>
      </c>
      <c r="F9" s="17"/>
      <c r="G9" s="17">
        <v>0.104968148896163</v>
      </c>
      <c r="H9" s="17">
        <v>0.118187327486153</v>
      </c>
      <c r="I9" s="17">
        <v>9.01635995105321E-2</v>
      </c>
      <c r="J9" s="17">
        <v>2.64801186016588E-2</v>
      </c>
      <c r="K9" s="17">
        <v>2.8235296440448001E-2</v>
      </c>
      <c r="L9" s="17">
        <v>3.4416338760365602E-2</v>
      </c>
      <c r="M9" s="17"/>
      <c r="N9" s="17">
        <v>7.3325924907781198E-2</v>
      </c>
      <c r="O9" s="17">
        <v>4.9325413854408001E-2</v>
      </c>
      <c r="P9" s="17">
        <v>5.9459874707872999E-2</v>
      </c>
      <c r="Q9" s="17">
        <v>6.9358940101061195E-2</v>
      </c>
      <c r="R9" s="17"/>
      <c r="S9" s="17">
        <v>7.3994806792434406E-2</v>
      </c>
      <c r="T9" s="17">
        <v>2.7926128240038199E-2</v>
      </c>
      <c r="U9" s="17">
        <v>4.1509612879196703E-2</v>
      </c>
      <c r="V9" s="17">
        <v>3.9302265282934602E-2</v>
      </c>
      <c r="W9" s="17">
        <v>3.6849417461513899E-2</v>
      </c>
      <c r="X9" s="17">
        <v>0.155541533333102</v>
      </c>
      <c r="Y9" s="17">
        <v>5.82706275454156E-2</v>
      </c>
      <c r="Z9" s="17">
        <v>4.68326570991459E-2</v>
      </c>
      <c r="AA9" s="17">
        <v>8.1728738920893898E-2</v>
      </c>
      <c r="AB9" s="17"/>
      <c r="AC9" s="17">
        <v>5.51630038785553E-2</v>
      </c>
      <c r="AD9" s="17">
        <v>6.1537778364343501E-2</v>
      </c>
      <c r="AE9" s="17">
        <v>7.4593429561730401E-2</v>
      </c>
      <c r="AF9" s="17"/>
      <c r="AG9" s="17">
        <v>4.4705619214025903E-2</v>
      </c>
      <c r="AH9" s="17">
        <v>8.3622118498857104E-2</v>
      </c>
      <c r="AI9" s="17">
        <v>1.05311772258919E-2</v>
      </c>
      <c r="AJ9" s="17">
        <v>0</v>
      </c>
      <c r="AK9" s="17">
        <v>6.0762724675428099E-2</v>
      </c>
      <c r="AL9" s="17"/>
      <c r="AM9" s="17">
        <v>7.72518938114862E-2</v>
      </c>
      <c r="AN9" s="17">
        <v>8.0367923494154295E-2</v>
      </c>
      <c r="AO9" s="17">
        <v>0</v>
      </c>
      <c r="AP9" s="17"/>
      <c r="AQ9" s="17">
        <v>7.0847862395486294E-2</v>
      </c>
      <c r="AR9" s="17">
        <v>4.6455028802696599E-2</v>
      </c>
      <c r="AS9" s="17"/>
      <c r="AT9" s="17">
        <v>8.8693144837071497E-2</v>
      </c>
      <c r="AU9" s="17">
        <v>5.4671362564843999E-2</v>
      </c>
    </row>
    <row r="10" spans="2:47" x14ac:dyDescent="0.35">
      <c r="B10" s="18" t="s">
        <v>195</v>
      </c>
      <c r="C10" s="17">
        <v>0.30574743296050699</v>
      </c>
      <c r="D10" s="17">
        <v>0.31093137700615803</v>
      </c>
      <c r="E10" s="17">
        <v>0.302077368318515</v>
      </c>
      <c r="F10" s="17"/>
      <c r="G10" s="17">
        <v>0.306691825508904</v>
      </c>
      <c r="H10" s="17">
        <v>0.37405379261350002</v>
      </c>
      <c r="I10" s="17">
        <v>0.39241284680635002</v>
      </c>
      <c r="J10" s="17">
        <v>0.32773506979953698</v>
      </c>
      <c r="K10" s="17">
        <v>0.24846408957937599</v>
      </c>
      <c r="L10" s="17">
        <v>0.218212574054928</v>
      </c>
      <c r="M10" s="17"/>
      <c r="N10" s="17">
        <v>0.33213842497217799</v>
      </c>
      <c r="O10" s="17">
        <v>0.33694564081188799</v>
      </c>
      <c r="P10" s="17">
        <v>0.30280215866413601</v>
      </c>
      <c r="Q10" s="17">
        <v>0.251277023571643</v>
      </c>
      <c r="R10" s="17"/>
      <c r="S10" s="17">
        <v>0.34096866176481999</v>
      </c>
      <c r="T10" s="17">
        <v>0.31032009639443803</v>
      </c>
      <c r="U10" s="17">
        <v>0.22758098213320299</v>
      </c>
      <c r="V10" s="17">
        <v>0.239168671923354</v>
      </c>
      <c r="W10" s="17">
        <v>0.27874211710095698</v>
      </c>
      <c r="X10" s="17">
        <v>0.41857789156359598</v>
      </c>
      <c r="Y10" s="17">
        <v>0.23302254680337101</v>
      </c>
      <c r="Z10" s="17">
        <v>0.32860602094003599</v>
      </c>
      <c r="AA10" s="17">
        <v>0.34853163296606798</v>
      </c>
      <c r="AB10" s="17"/>
      <c r="AC10" s="17">
        <v>0.28664855515718302</v>
      </c>
      <c r="AD10" s="17">
        <v>0.309878565987034</v>
      </c>
      <c r="AE10" s="17">
        <v>0.38777084705738801</v>
      </c>
      <c r="AF10" s="17"/>
      <c r="AG10" s="17">
        <v>0.29927284179966701</v>
      </c>
      <c r="AH10" s="17">
        <v>0.34404595109807301</v>
      </c>
      <c r="AI10" s="17">
        <v>0.27449255675870599</v>
      </c>
      <c r="AJ10" s="17">
        <v>0.232355203326267</v>
      </c>
      <c r="AK10" s="17">
        <v>0.27921027033007101</v>
      </c>
      <c r="AL10" s="17"/>
      <c r="AM10" s="17">
        <v>0.34521930733280898</v>
      </c>
      <c r="AN10" s="17">
        <v>0.34111229972124901</v>
      </c>
      <c r="AO10" s="17">
        <v>0.28937076487507202</v>
      </c>
      <c r="AP10" s="17"/>
      <c r="AQ10" s="17">
        <v>0.33110808745889198</v>
      </c>
      <c r="AR10" s="17">
        <v>0.25177856542708099</v>
      </c>
      <c r="AS10" s="17"/>
      <c r="AT10" s="17">
        <v>0.39609243453527199</v>
      </c>
      <c r="AU10" s="17">
        <v>0.277103020107902</v>
      </c>
    </row>
    <row r="11" spans="2:47" ht="29" x14ac:dyDescent="0.35">
      <c r="B11" s="18" t="s">
        <v>196</v>
      </c>
      <c r="C11" s="17">
        <v>0.32328862631560101</v>
      </c>
      <c r="D11" s="17">
        <v>0.30911128185482001</v>
      </c>
      <c r="E11" s="17">
        <v>0.33625874653037602</v>
      </c>
      <c r="F11" s="17"/>
      <c r="G11" s="17">
        <v>0.297965200609214</v>
      </c>
      <c r="H11" s="17">
        <v>0.29835191503601499</v>
      </c>
      <c r="I11" s="17">
        <v>0.259173930697505</v>
      </c>
      <c r="J11" s="17">
        <v>0.34662987899123898</v>
      </c>
      <c r="K11" s="17">
        <v>0.352576803296687</v>
      </c>
      <c r="L11" s="17">
        <v>0.36098854992812901</v>
      </c>
      <c r="M11" s="17"/>
      <c r="N11" s="17">
        <v>0.31467512984356</v>
      </c>
      <c r="O11" s="17">
        <v>0.29095012642511398</v>
      </c>
      <c r="P11" s="17">
        <v>0.34615326441115102</v>
      </c>
      <c r="Q11" s="17">
        <v>0.34984174883611802</v>
      </c>
      <c r="R11" s="17"/>
      <c r="S11" s="17">
        <v>0.27026117884749801</v>
      </c>
      <c r="T11" s="17">
        <v>0.29863503572814498</v>
      </c>
      <c r="U11" s="17">
        <v>0.44969344042810999</v>
      </c>
      <c r="V11" s="17">
        <v>0.340649055396122</v>
      </c>
      <c r="W11" s="17">
        <v>0.34995465752603999</v>
      </c>
      <c r="X11" s="17">
        <v>0.25719093624385497</v>
      </c>
      <c r="Y11" s="17">
        <v>0.35585039598686202</v>
      </c>
      <c r="Z11" s="17">
        <v>0.26951365013137502</v>
      </c>
      <c r="AA11" s="17">
        <v>0.33524027659810401</v>
      </c>
      <c r="AB11" s="17"/>
      <c r="AC11" s="17">
        <v>0.29366471347349798</v>
      </c>
      <c r="AD11" s="17">
        <v>0.36721475821271998</v>
      </c>
      <c r="AE11" s="17">
        <v>0.245900283349066</v>
      </c>
      <c r="AF11" s="17"/>
      <c r="AG11" s="17">
        <v>0.30526661733190702</v>
      </c>
      <c r="AH11" s="17">
        <v>0.34961630486331202</v>
      </c>
      <c r="AI11" s="17">
        <v>0.38466539406033501</v>
      </c>
      <c r="AJ11" s="17">
        <v>0.13642448750727701</v>
      </c>
      <c r="AK11" s="17">
        <v>0.30024672638160199</v>
      </c>
      <c r="AL11" s="17"/>
      <c r="AM11" s="17">
        <v>0.29009990090510301</v>
      </c>
      <c r="AN11" s="17">
        <v>0.34865064323141098</v>
      </c>
      <c r="AO11" s="17">
        <v>0.46680580251199499</v>
      </c>
      <c r="AP11" s="17"/>
      <c r="AQ11" s="17">
        <v>0.32194468731453502</v>
      </c>
      <c r="AR11" s="17">
        <v>0.325077373834667</v>
      </c>
      <c r="AS11" s="17"/>
      <c r="AT11" s="17">
        <v>0.30970389566886097</v>
      </c>
      <c r="AU11" s="17">
        <v>0.327595744876163</v>
      </c>
    </row>
    <row r="12" spans="2:47" x14ac:dyDescent="0.35">
      <c r="B12" s="18" t="s">
        <v>197</v>
      </c>
      <c r="C12" s="17">
        <v>0.197248022119383</v>
      </c>
      <c r="D12" s="17">
        <v>0.21212611091855199</v>
      </c>
      <c r="E12" s="17">
        <v>0.18178439123690901</v>
      </c>
      <c r="F12" s="17"/>
      <c r="G12" s="17">
        <v>0.23755943734193899</v>
      </c>
      <c r="H12" s="17">
        <v>0.17179500552351801</v>
      </c>
      <c r="I12" s="17">
        <v>0.151742079398302</v>
      </c>
      <c r="J12" s="17">
        <v>0.173519729554829</v>
      </c>
      <c r="K12" s="17">
        <v>0.19091290369622299</v>
      </c>
      <c r="L12" s="17">
        <v>0.25097344364670998</v>
      </c>
      <c r="M12" s="17"/>
      <c r="N12" s="17">
        <v>0.19188322781367101</v>
      </c>
      <c r="O12" s="17">
        <v>0.19935019125956199</v>
      </c>
      <c r="P12" s="17">
        <v>0.200344098934051</v>
      </c>
      <c r="Q12" s="17">
        <v>0.19616414724523501</v>
      </c>
      <c r="R12" s="17"/>
      <c r="S12" s="17">
        <v>0.23921208894665399</v>
      </c>
      <c r="T12" s="17">
        <v>0.224630714156202</v>
      </c>
      <c r="U12" s="17">
        <v>0.20011345271025699</v>
      </c>
      <c r="V12" s="17">
        <v>0.24102994160500499</v>
      </c>
      <c r="W12" s="17">
        <v>0.19697793720516499</v>
      </c>
      <c r="X12" s="17">
        <v>7.5339980462565806E-2</v>
      </c>
      <c r="Y12" s="17">
        <v>0.232151719600519</v>
      </c>
      <c r="Z12" s="17">
        <v>0.245880466531741</v>
      </c>
      <c r="AA12" s="17">
        <v>0.127200593100119</v>
      </c>
      <c r="AB12" s="17"/>
      <c r="AC12" s="17">
        <v>0.22858855779668499</v>
      </c>
      <c r="AD12" s="17">
        <v>0.16901684189638</v>
      </c>
      <c r="AE12" s="17">
        <v>0.15524713208339899</v>
      </c>
      <c r="AF12" s="17"/>
      <c r="AG12" s="17">
        <v>0.229193295093849</v>
      </c>
      <c r="AH12" s="17">
        <v>0.151244961261739</v>
      </c>
      <c r="AI12" s="17">
        <v>0.18513422877098701</v>
      </c>
      <c r="AJ12" s="17">
        <v>0.25333703113765998</v>
      </c>
      <c r="AK12" s="17">
        <v>0.213346486343957</v>
      </c>
      <c r="AL12" s="17"/>
      <c r="AM12" s="17">
        <v>0.206748775575019</v>
      </c>
      <c r="AN12" s="17">
        <v>0.15802854781013201</v>
      </c>
      <c r="AO12" s="17">
        <v>0.186934006562606</v>
      </c>
      <c r="AP12" s="17"/>
      <c r="AQ12" s="17">
        <v>0.17559077994446001</v>
      </c>
      <c r="AR12" s="17">
        <v>0.24360497555754099</v>
      </c>
      <c r="AS12" s="17"/>
      <c r="AT12" s="17">
        <v>0.14486513711308599</v>
      </c>
      <c r="AU12" s="17">
        <v>0.213856323169544</v>
      </c>
    </row>
    <row r="13" spans="2:47" x14ac:dyDescent="0.35">
      <c r="B13" s="18" t="s">
        <v>198</v>
      </c>
      <c r="C13" s="17">
        <v>5.3901084292492803E-2</v>
      </c>
      <c r="D13" s="17">
        <v>5.3792627006223503E-2</v>
      </c>
      <c r="E13" s="17">
        <v>5.4209129951430499E-2</v>
      </c>
      <c r="F13" s="17"/>
      <c r="G13" s="17">
        <v>3.1206497523796901E-2</v>
      </c>
      <c r="H13" s="17">
        <v>1.2421725948924401E-2</v>
      </c>
      <c r="I13" s="17">
        <v>6.5922706149186994E-2</v>
      </c>
      <c r="J13" s="17">
        <v>6.3830699218551903E-2</v>
      </c>
      <c r="K13" s="17">
        <v>8.8709511019287104E-2</v>
      </c>
      <c r="L13" s="17">
        <v>5.4855585031429697E-2</v>
      </c>
      <c r="M13" s="17"/>
      <c r="N13" s="17">
        <v>3.8655349859447803E-2</v>
      </c>
      <c r="O13" s="17">
        <v>5.6511537599279502E-2</v>
      </c>
      <c r="P13" s="17">
        <v>5.6444775456573303E-2</v>
      </c>
      <c r="Q13" s="17">
        <v>6.6003517720665594E-2</v>
      </c>
      <c r="R13" s="17"/>
      <c r="S13" s="17">
        <v>4.1428670938150503E-2</v>
      </c>
      <c r="T13" s="17">
        <v>7.7055596890687E-2</v>
      </c>
      <c r="U13" s="17">
        <v>1.9575440174514399E-2</v>
      </c>
      <c r="V13" s="17">
        <v>4.4705416982547201E-2</v>
      </c>
      <c r="W13" s="17">
        <v>9.8024476491310006E-2</v>
      </c>
      <c r="X13" s="17">
        <v>3.7451402740631801E-2</v>
      </c>
      <c r="Y13" s="17">
        <v>5.9813142855482199E-2</v>
      </c>
      <c r="Z13" s="17">
        <v>5.9866827722565401E-2</v>
      </c>
      <c r="AA13" s="17">
        <v>5.2033288438166202E-2</v>
      </c>
      <c r="AB13" s="17"/>
      <c r="AC13" s="17">
        <v>8.1526619177476195E-2</v>
      </c>
      <c r="AD13" s="17">
        <v>2.5809577037233598E-2</v>
      </c>
      <c r="AE13" s="17">
        <v>6.9874908850748804E-2</v>
      </c>
      <c r="AF13" s="17"/>
      <c r="AG13" s="17">
        <v>6.4264705047261797E-2</v>
      </c>
      <c r="AH13" s="17">
        <v>2.3249960092973702E-2</v>
      </c>
      <c r="AI13" s="17">
        <v>4.45776239433004E-2</v>
      </c>
      <c r="AJ13" s="17">
        <v>0.26011884586830603</v>
      </c>
      <c r="AK13" s="17">
        <v>8.1855282083767397E-2</v>
      </c>
      <c r="AL13" s="17"/>
      <c r="AM13" s="17">
        <v>4.4628227028208803E-2</v>
      </c>
      <c r="AN13" s="17">
        <v>3.1773424583485102E-2</v>
      </c>
      <c r="AO13" s="17">
        <v>9.0965691959402194E-3</v>
      </c>
      <c r="AP13" s="17"/>
      <c r="AQ13" s="17">
        <v>5.5608124785709999E-2</v>
      </c>
      <c r="AR13" s="17">
        <v>5.0599737373573303E-2</v>
      </c>
      <c r="AS13" s="17"/>
      <c r="AT13" s="17">
        <v>3.2358762285242398E-2</v>
      </c>
      <c r="AU13" s="17">
        <v>6.0731203885426702E-2</v>
      </c>
    </row>
    <row r="14" spans="2:47" x14ac:dyDescent="0.35">
      <c r="B14" s="18" t="s">
        <v>70</v>
      </c>
      <c r="C14" s="19">
        <v>5.69533820482096E-2</v>
      </c>
      <c r="D14" s="19">
        <v>3.6258216982921601E-2</v>
      </c>
      <c r="E14" s="19">
        <v>7.6504690269178804E-2</v>
      </c>
      <c r="F14" s="19"/>
      <c r="G14" s="19">
        <v>2.16088901199839E-2</v>
      </c>
      <c r="H14" s="19">
        <v>2.5190233391888601E-2</v>
      </c>
      <c r="I14" s="19">
        <v>4.05848374381238E-2</v>
      </c>
      <c r="J14" s="19">
        <v>6.18045038341846E-2</v>
      </c>
      <c r="K14" s="19">
        <v>9.1101395967978296E-2</v>
      </c>
      <c r="L14" s="19">
        <v>8.0553508578437502E-2</v>
      </c>
      <c r="M14" s="19"/>
      <c r="N14" s="19">
        <v>4.9321942603361597E-2</v>
      </c>
      <c r="O14" s="19">
        <v>6.6917090049748801E-2</v>
      </c>
      <c r="P14" s="19">
        <v>3.4795827826215799E-2</v>
      </c>
      <c r="Q14" s="19">
        <v>6.73546225252772E-2</v>
      </c>
      <c r="R14" s="19"/>
      <c r="S14" s="19">
        <v>3.4134592710443001E-2</v>
      </c>
      <c r="T14" s="19">
        <v>6.14324285904898E-2</v>
      </c>
      <c r="U14" s="19">
        <v>6.1527071674718499E-2</v>
      </c>
      <c r="V14" s="19">
        <v>9.5144648810037397E-2</v>
      </c>
      <c r="W14" s="19">
        <v>3.9451394215013598E-2</v>
      </c>
      <c r="X14" s="19">
        <v>5.5898255656249798E-2</v>
      </c>
      <c r="Y14" s="19">
        <v>6.0891567208349998E-2</v>
      </c>
      <c r="Z14" s="19">
        <v>4.9300377575135897E-2</v>
      </c>
      <c r="AA14" s="19">
        <v>5.5265469976649099E-2</v>
      </c>
      <c r="AB14" s="19"/>
      <c r="AC14" s="19">
        <v>5.4408550516602101E-2</v>
      </c>
      <c r="AD14" s="19">
        <v>6.6542478502289004E-2</v>
      </c>
      <c r="AE14" s="19">
        <v>6.6613399097667697E-2</v>
      </c>
      <c r="AF14" s="19"/>
      <c r="AG14" s="19">
        <v>5.7296921513290203E-2</v>
      </c>
      <c r="AH14" s="19">
        <v>4.8220704185046002E-2</v>
      </c>
      <c r="AI14" s="19">
        <v>0.10059901924078</v>
      </c>
      <c r="AJ14" s="19">
        <v>0.11776443216049</v>
      </c>
      <c r="AK14" s="19">
        <v>6.4578510185174007E-2</v>
      </c>
      <c r="AL14" s="19"/>
      <c r="AM14" s="19">
        <v>3.6051895347374498E-2</v>
      </c>
      <c r="AN14" s="19">
        <v>4.0067161159569202E-2</v>
      </c>
      <c r="AO14" s="19">
        <v>4.7792856854387E-2</v>
      </c>
      <c r="AP14" s="19"/>
      <c r="AQ14" s="19">
        <v>4.4900458100917598E-2</v>
      </c>
      <c r="AR14" s="19">
        <v>8.2484319004441198E-2</v>
      </c>
      <c r="AS14" s="19"/>
      <c r="AT14" s="19">
        <v>2.82866255604662E-2</v>
      </c>
      <c r="AU14" s="19">
        <v>6.6042345396120902E-2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6.2183485764288601E-2</v>
      </c>
      <c r="D9" s="17">
        <v>5.9835076156020101E-2</v>
      </c>
      <c r="E9" s="17">
        <v>6.4615801068263395E-2</v>
      </c>
      <c r="F9" s="17"/>
      <c r="G9" s="17">
        <v>0.11997684358897499</v>
      </c>
      <c r="H9" s="17">
        <v>0.10825500562486599</v>
      </c>
      <c r="I9" s="17">
        <v>7.1940983551323806E-2</v>
      </c>
      <c r="J9" s="17">
        <v>4.8047689447378299E-2</v>
      </c>
      <c r="K9" s="17">
        <v>3.6879843654477502E-2</v>
      </c>
      <c r="L9" s="17">
        <v>2.3388887124132299E-2</v>
      </c>
      <c r="M9" s="17"/>
      <c r="N9" s="17">
        <v>8.79685524199601E-2</v>
      </c>
      <c r="O9" s="17">
        <v>4.0298382860741402E-2</v>
      </c>
      <c r="P9" s="17">
        <v>4.9006792833860099E-2</v>
      </c>
      <c r="Q9" s="17">
        <v>6.9417050800226796E-2</v>
      </c>
      <c r="R9" s="17"/>
      <c r="S9" s="17">
        <v>7.3525697539950904E-2</v>
      </c>
      <c r="T9" s="17">
        <v>5.2528601589441899E-2</v>
      </c>
      <c r="U9" s="17">
        <v>4.7027623417055901E-2</v>
      </c>
      <c r="V9" s="17">
        <v>4.3016480927301801E-2</v>
      </c>
      <c r="W9" s="17">
        <v>5.64220785430216E-2</v>
      </c>
      <c r="X9" s="17">
        <v>0.120308457482957</v>
      </c>
      <c r="Y9" s="17">
        <v>3.8041886932055902E-2</v>
      </c>
      <c r="Z9" s="17">
        <v>3.2372252189174902E-2</v>
      </c>
      <c r="AA9" s="17">
        <v>7.4975375006695905E-2</v>
      </c>
      <c r="AB9" s="17"/>
      <c r="AC9" s="17">
        <v>5.5253184229248603E-2</v>
      </c>
      <c r="AD9" s="17">
        <v>5.7850220229120397E-2</v>
      </c>
      <c r="AE9" s="17">
        <v>7.5684706181289294E-2</v>
      </c>
      <c r="AF9" s="17"/>
      <c r="AG9" s="17">
        <v>5.8165052208159797E-2</v>
      </c>
      <c r="AH9" s="17">
        <v>8.6469363522671594E-2</v>
      </c>
      <c r="AI9" s="17">
        <v>4.48038326754416E-2</v>
      </c>
      <c r="AJ9" s="17">
        <v>6.7112663237874098E-2</v>
      </c>
      <c r="AK9" s="17">
        <v>3.35763684712806E-2</v>
      </c>
      <c r="AL9" s="17"/>
      <c r="AM9" s="17">
        <v>7.4172312138681099E-2</v>
      </c>
      <c r="AN9" s="17">
        <v>7.8706782875518397E-2</v>
      </c>
      <c r="AO9" s="17">
        <v>4.4452198957174803E-2</v>
      </c>
      <c r="AP9" s="17"/>
      <c r="AQ9" s="17">
        <v>6.5091541072760106E-2</v>
      </c>
      <c r="AR9" s="17">
        <v>5.64089593274456E-2</v>
      </c>
      <c r="AS9" s="17"/>
      <c r="AT9" s="17">
        <v>5.6894999185722703E-2</v>
      </c>
      <c r="AU9" s="17">
        <v>6.3860231464453798E-2</v>
      </c>
    </row>
    <row r="10" spans="2:47" x14ac:dyDescent="0.35">
      <c r="B10" s="18" t="s">
        <v>195</v>
      </c>
      <c r="C10" s="17">
        <v>0.283630165196049</v>
      </c>
      <c r="D10" s="17">
        <v>0.25697420737960402</v>
      </c>
      <c r="E10" s="17">
        <v>0.309619265106515</v>
      </c>
      <c r="F10" s="17"/>
      <c r="G10" s="17">
        <v>0.214455601471741</v>
      </c>
      <c r="H10" s="17">
        <v>0.32404158941627598</v>
      </c>
      <c r="I10" s="17">
        <v>0.34805662698634798</v>
      </c>
      <c r="J10" s="17">
        <v>0.29291600121209899</v>
      </c>
      <c r="K10" s="17">
        <v>0.225451205754964</v>
      </c>
      <c r="L10" s="17">
        <v>0.27315825109728198</v>
      </c>
      <c r="M10" s="17"/>
      <c r="N10" s="17">
        <v>0.261636917462086</v>
      </c>
      <c r="O10" s="17">
        <v>0.291593082444774</v>
      </c>
      <c r="P10" s="17">
        <v>0.348574986324382</v>
      </c>
      <c r="Q10" s="17">
        <v>0.24114640761807099</v>
      </c>
      <c r="R10" s="17"/>
      <c r="S10" s="17">
        <v>0.31674345875816601</v>
      </c>
      <c r="T10" s="17">
        <v>0.30463672428830302</v>
      </c>
      <c r="U10" s="17">
        <v>0.175273543040357</v>
      </c>
      <c r="V10" s="17">
        <v>0.19278867394421201</v>
      </c>
      <c r="W10" s="17">
        <v>0.273960951895386</v>
      </c>
      <c r="X10" s="17">
        <v>0.35931368573977002</v>
      </c>
      <c r="Y10" s="17">
        <v>0.24810149786059801</v>
      </c>
      <c r="Z10" s="17">
        <v>0.41235668771287398</v>
      </c>
      <c r="AA10" s="17">
        <v>0.30349710435217397</v>
      </c>
      <c r="AB10" s="17"/>
      <c r="AC10" s="17">
        <v>0.27016955355962202</v>
      </c>
      <c r="AD10" s="17">
        <v>0.28916607103131797</v>
      </c>
      <c r="AE10" s="17">
        <v>0.34270482458346002</v>
      </c>
      <c r="AF10" s="17"/>
      <c r="AG10" s="17">
        <v>0.24725538524137</v>
      </c>
      <c r="AH10" s="17">
        <v>0.32681579295872998</v>
      </c>
      <c r="AI10" s="17">
        <v>0.33015715922677302</v>
      </c>
      <c r="AJ10" s="17">
        <v>0.130626113572299</v>
      </c>
      <c r="AK10" s="17">
        <v>0.309220084082791</v>
      </c>
      <c r="AL10" s="17"/>
      <c r="AM10" s="17">
        <v>0.31453021183157598</v>
      </c>
      <c r="AN10" s="17">
        <v>0.32916757156891702</v>
      </c>
      <c r="AO10" s="17">
        <v>0.32017234849288301</v>
      </c>
      <c r="AP10" s="17"/>
      <c r="AQ10" s="17">
        <v>0.303038121690131</v>
      </c>
      <c r="AR10" s="17">
        <v>0.23934853300682599</v>
      </c>
      <c r="AS10" s="17"/>
      <c r="AT10" s="17">
        <v>0.33752493738146</v>
      </c>
      <c r="AU10" s="17">
        <v>0.26654251144468499</v>
      </c>
    </row>
    <row r="11" spans="2:47" ht="29" x14ac:dyDescent="0.35">
      <c r="B11" s="18" t="s">
        <v>196</v>
      </c>
      <c r="C11" s="17">
        <v>0.34633859491184499</v>
      </c>
      <c r="D11" s="17">
        <v>0.41389496253078001</v>
      </c>
      <c r="E11" s="17">
        <v>0.28455754751151702</v>
      </c>
      <c r="F11" s="17"/>
      <c r="G11" s="17">
        <v>0.251662164007877</v>
      </c>
      <c r="H11" s="17">
        <v>0.30870667739698099</v>
      </c>
      <c r="I11" s="17">
        <v>0.32285156935145998</v>
      </c>
      <c r="J11" s="17">
        <v>0.32204391947800598</v>
      </c>
      <c r="K11" s="17">
        <v>0.41567102432648101</v>
      </c>
      <c r="L11" s="17">
        <v>0.40271246559692098</v>
      </c>
      <c r="M11" s="17"/>
      <c r="N11" s="17">
        <v>0.36654683691075901</v>
      </c>
      <c r="O11" s="17">
        <v>0.32536881279270002</v>
      </c>
      <c r="P11" s="17">
        <v>0.33485179478136401</v>
      </c>
      <c r="Q11" s="17">
        <v>0.36052223842360198</v>
      </c>
      <c r="R11" s="17"/>
      <c r="S11" s="17">
        <v>0.30647148555100701</v>
      </c>
      <c r="T11" s="17">
        <v>0.29619657588708498</v>
      </c>
      <c r="U11" s="17">
        <v>0.39763079335944101</v>
      </c>
      <c r="V11" s="17">
        <v>0.397818579031335</v>
      </c>
      <c r="W11" s="17">
        <v>0.464339623359739</v>
      </c>
      <c r="X11" s="17">
        <v>0.324748026122536</v>
      </c>
      <c r="Y11" s="17">
        <v>0.35866425590868301</v>
      </c>
      <c r="Z11" s="17">
        <v>0.335033396906672</v>
      </c>
      <c r="AA11" s="17">
        <v>0.30723340949818201</v>
      </c>
      <c r="AB11" s="17"/>
      <c r="AC11" s="17">
        <v>0.37903376130968303</v>
      </c>
      <c r="AD11" s="17">
        <v>0.36238853550084899</v>
      </c>
      <c r="AE11" s="17">
        <v>0.28834235637295702</v>
      </c>
      <c r="AF11" s="17"/>
      <c r="AG11" s="17">
        <v>0.40371843558295401</v>
      </c>
      <c r="AH11" s="17">
        <v>0.304254755263482</v>
      </c>
      <c r="AI11" s="17">
        <v>0.33839119411117002</v>
      </c>
      <c r="AJ11" s="17">
        <v>0.40910634647055799</v>
      </c>
      <c r="AK11" s="17">
        <v>0.27740198458564203</v>
      </c>
      <c r="AL11" s="17"/>
      <c r="AM11" s="17">
        <v>0.37803511531842898</v>
      </c>
      <c r="AN11" s="17">
        <v>0.32024545348978201</v>
      </c>
      <c r="AO11" s="17">
        <v>0.37485087407157203</v>
      </c>
      <c r="AP11" s="17"/>
      <c r="AQ11" s="17">
        <v>0.35554314578380403</v>
      </c>
      <c r="AR11" s="17">
        <v>0.32882011008246198</v>
      </c>
      <c r="AS11" s="17"/>
      <c r="AT11" s="17">
        <v>0.35546761983797598</v>
      </c>
      <c r="AU11" s="17">
        <v>0.34344418399405402</v>
      </c>
    </row>
    <row r="12" spans="2:47" x14ac:dyDescent="0.35">
      <c r="B12" s="18" t="s">
        <v>197</v>
      </c>
      <c r="C12" s="17">
        <v>0.17162327466175201</v>
      </c>
      <c r="D12" s="17">
        <v>0.152163575085837</v>
      </c>
      <c r="E12" s="17">
        <v>0.190460239191312</v>
      </c>
      <c r="F12" s="17"/>
      <c r="G12" s="17">
        <v>0.25580889655618899</v>
      </c>
      <c r="H12" s="17">
        <v>0.17963584798154</v>
      </c>
      <c r="I12" s="17">
        <v>0.15315370108097601</v>
      </c>
      <c r="J12" s="17">
        <v>0.18478756957318501</v>
      </c>
      <c r="K12" s="17">
        <v>0.13753018101418699</v>
      </c>
      <c r="L12" s="17">
        <v>0.154841951877913</v>
      </c>
      <c r="M12" s="17"/>
      <c r="N12" s="17">
        <v>0.180036350250183</v>
      </c>
      <c r="O12" s="17">
        <v>0.18724222364319701</v>
      </c>
      <c r="P12" s="17">
        <v>0.170612540970838</v>
      </c>
      <c r="Q12" s="17">
        <v>0.149328642919906</v>
      </c>
      <c r="R12" s="17"/>
      <c r="S12" s="17">
        <v>0.20295930907875501</v>
      </c>
      <c r="T12" s="17">
        <v>0.18168674590622899</v>
      </c>
      <c r="U12" s="17">
        <v>0.17397982887963101</v>
      </c>
      <c r="V12" s="17">
        <v>0.19539451171896499</v>
      </c>
      <c r="W12" s="17">
        <v>0.14425967967546399</v>
      </c>
      <c r="X12" s="17">
        <v>0.121487741985632</v>
      </c>
      <c r="Y12" s="17">
        <v>0.18581099214563601</v>
      </c>
      <c r="Z12" s="17">
        <v>0.19216632292231101</v>
      </c>
      <c r="AA12" s="17">
        <v>0.13955034202985001</v>
      </c>
      <c r="AB12" s="17"/>
      <c r="AC12" s="17">
        <v>0.15913782981643901</v>
      </c>
      <c r="AD12" s="17">
        <v>0.166645034176096</v>
      </c>
      <c r="AE12" s="17">
        <v>0.156105026375985</v>
      </c>
      <c r="AF12" s="17"/>
      <c r="AG12" s="17">
        <v>0.175896577730634</v>
      </c>
      <c r="AH12" s="17">
        <v>0.15246634983727</v>
      </c>
      <c r="AI12" s="17">
        <v>0.14067507018848699</v>
      </c>
      <c r="AJ12" s="17">
        <v>8.8832646287850495E-2</v>
      </c>
      <c r="AK12" s="17">
        <v>0.19475116589871799</v>
      </c>
      <c r="AL12" s="17"/>
      <c r="AM12" s="17">
        <v>0.13757326921562599</v>
      </c>
      <c r="AN12" s="17">
        <v>0.15110545499933301</v>
      </c>
      <c r="AO12" s="17">
        <v>0.16581631279349299</v>
      </c>
      <c r="AP12" s="17"/>
      <c r="AQ12" s="17">
        <v>0.171271471582464</v>
      </c>
      <c r="AR12" s="17">
        <v>0.173231257204256</v>
      </c>
      <c r="AS12" s="17"/>
      <c r="AT12" s="17">
        <v>0.166033917183431</v>
      </c>
      <c r="AU12" s="17">
        <v>0.17339541324605701</v>
      </c>
    </row>
    <row r="13" spans="2:47" x14ac:dyDescent="0.35">
      <c r="B13" s="18" t="s">
        <v>198</v>
      </c>
      <c r="C13" s="17">
        <v>3.9403318952159302E-2</v>
      </c>
      <c r="D13" s="17">
        <v>3.05859016801437E-2</v>
      </c>
      <c r="E13" s="17">
        <v>4.39561234482405E-2</v>
      </c>
      <c r="F13" s="17"/>
      <c r="G13" s="17">
        <v>9.20704659125966E-2</v>
      </c>
      <c r="H13" s="17">
        <v>4.1778553989963003E-2</v>
      </c>
      <c r="I13" s="17">
        <v>6.7905700068747701E-2</v>
      </c>
      <c r="J13" s="17">
        <v>2.7503365794656901E-2</v>
      </c>
      <c r="K13" s="17">
        <v>2.2687916382476601E-2</v>
      </c>
      <c r="L13" s="17">
        <v>1.40152425388263E-2</v>
      </c>
      <c r="M13" s="17"/>
      <c r="N13" s="17">
        <v>3.0993368958640001E-2</v>
      </c>
      <c r="O13" s="17">
        <v>4.8326208075552997E-2</v>
      </c>
      <c r="P13" s="17">
        <v>2.3371313101241801E-2</v>
      </c>
      <c r="Q13" s="17">
        <v>5.3734690527346501E-2</v>
      </c>
      <c r="R13" s="17"/>
      <c r="S13" s="17">
        <v>4.5109030634056801E-2</v>
      </c>
      <c r="T13" s="17">
        <v>5.6109236579857197E-2</v>
      </c>
      <c r="U13" s="17">
        <v>2.5085536727353901E-2</v>
      </c>
      <c r="V13" s="17">
        <v>3.0739634484397101E-2</v>
      </c>
      <c r="W13" s="17">
        <v>3.31160668839885E-2</v>
      </c>
      <c r="X13" s="17">
        <v>1.8243833012854399E-2</v>
      </c>
      <c r="Y13" s="17">
        <v>4.8790954503715997E-2</v>
      </c>
      <c r="Z13" s="17">
        <v>2.80713402689678E-2</v>
      </c>
      <c r="AA13" s="17">
        <v>4.86377098697513E-2</v>
      </c>
      <c r="AB13" s="17"/>
      <c r="AC13" s="17">
        <v>3.3008029115455903E-2</v>
      </c>
      <c r="AD13" s="17">
        <v>2.7534596403722099E-2</v>
      </c>
      <c r="AE13" s="17">
        <v>5.3728800578056402E-2</v>
      </c>
      <c r="AF13" s="17"/>
      <c r="AG13" s="17">
        <v>1.8359286042321499E-2</v>
      </c>
      <c r="AH13" s="17">
        <v>4.8556524677622899E-2</v>
      </c>
      <c r="AI13" s="17">
        <v>1.09445695485777E-2</v>
      </c>
      <c r="AJ13" s="17">
        <v>8.8317536224360393E-2</v>
      </c>
      <c r="AK13" s="17">
        <v>7.1790064006961404E-2</v>
      </c>
      <c r="AL13" s="17"/>
      <c r="AM13" s="17">
        <v>2.9681546424710201E-2</v>
      </c>
      <c r="AN13" s="17">
        <v>4.9229995613376397E-2</v>
      </c>
      <c r="AO13" s="17">
        <v>7.9377212548538793E-3</v>
      </c>
      <c r="AP13" s="17"/>
      <c r="AQ13" s="17">
        <v>2.75387819747837E-2</v>
      </c>
      <c r="AR13" s="17">
        <v>6.4450636501661496E-2</v>
      </c>
      <c r="AS13" s="17"/>
      <c r="AT13" s="17">
        <v>3.3700674247222097E-2</v>
      </c>
      <c r="AU13" s="17">
        <v>4.1211375916381701E-2</v>
      </c>
    </row>
    <row r="14" spans="2:47" x14ac:dyDescent="0.35">
      <c r="B14" s="18" t="s">
        <v>70</v>
      </c>
      <c r="C14" s="19">
        <v>9.6821160513907004E-2</v>
      </c>
      <c r="D14" s="19">
        <v>8.6546277167614594E-2</v>
      </c>
      <c r="E14" s="19">
        <v>0.106791023674152</v>
      </c>
      <c r="F14" s="19"/>
      <c r="G14" s="19">
        <v>6.6026028462620706E-2</v>
      </c>
      <c r="H14" s="19">
        <v>3.7582325590373999E-2</v>
      </c>
      <c r="I14" s="19">
        <v>3.6091418961144199E-2</v>
      </c>
      <c r="J14" s="19">
        <v>0.124701454494675</v>
      </c>
      <c r="K14" s="19">
        <v>0.16177982886741399</v>
      </c>
      <c r="L14" s="19">
        <v>0.13188320176492599</v>
      </c>
      <c r="M14" s="19"/>
      <c r="N14" s="19">
        <v>7.2817973998372407E-2</v>
      </c>
      <c r="O14" s="19">
        <v>0.10717129018303399</v>
      </c>
      <c r="P14" s="19">
        <v>7.3582571988314305E-2</v>
      </c>
      <c r="Q14" s="19">
        <v>0.125850969710848</v>
      </c>
      <c r="R14" s="19"/>
      <c r="S14" s="19">
        <v>5.5191018438063802E-2</v>
      </c>
      <c r="T14" s="19">
        <v>0.10884211574908401</v>
      </c>
      <c r="U14" s="19">
        <v>0.18100267457616101</v>
      </c>
      <c r="V14" s="19">
        <v>0.14024211989378901</v>
      </c>
      <c r="W14" s="19">
        <v>2.7901599642400399E-2</v>
      </c>
      <c r="X14" s="19">
        <v>5.5898255656249798E-2</v>
      </c>
      <c r="Y14" s="19">
        <v>0.120590412649311</v>
      </c>
      <c r="Z14" s="19">
        <v>0</v>
      </c>
      <c r="AA14" s="19">
        <v>0.126106059243347</v>
      </c>
      <c r="AB14" s="19"/>
      <c r="AC14" s="19">
        <v>0.10339764196955201</v>
      </c>
      <c r="AD14" s="19">
        <v>9.6415542658894002E-2</v>
      </c>
      <c r="AE14" s="19">
        <v>8.3434285908252095E-2</v>
      </c>
      <c r="AF14" s="19"/>
      <c r="AG14" s="19">
        <v>9.6605263194560698E-2</v>
      </c>
      <c r="AH14" s="19">
        <v>8.1437213740223405E-2</v>
      </c>
      <c r="AI14" s="19">
        <v>0.13502817424955099</v>
      </c>
      <c r="AJ14" s="19">
        <v>0.21600469420705801</v>
      </c>
      <c r="AK14" s="19">
        <v>0.113260332954606</v>
      </c>
      <c r="AL14" s="19"/>
      <c r="AM14" s="19">
        <v>6.6007545070977003E-2</v>
      </c>
      <c r="AN14" s="19">
        <v>7.1544741453073601E-2</v>
      </c>
      <c r="AO14" s="19">
        <v>8.67705444300233E-2</v>
      </c>
      <c r="AP14" s="19"/>
      <c r="AQ14" s="19">
        <v>7.7516937896057098E-2</v>
      </c>
      <c r="AR14" s="19">
        <v>0.13774050387734901</v>
      </c>
      <c r="AS14" s="19"/>
      <c r="AT14" s="19">
        <v>5.0377852164187498E-2</v>
      </c>
      <c r="AU14" s="19">
        <v>0.11154628393436899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4.9499596499222899E-2</v>
      </c>
      <c r="D9" s="17">
        <v>4.5928031758535298E-2</v>
      </c>
      <c r="E9" s="17">
        <v>5.3025904130074297E-2</v>
      </c>
      <c r="F9" s="17"/>
      <c r="G9" s="17">
        <v>4.6442248537941502E-2</v>
      </c>
      <c r="H9" s="17">
        <v>6.0514340878647502E-2</v>
      </c>
      <c r="I9" s="17">
        <v>0.10161228939422801</v>
      </c>
      <c r="J9" s="17">
        <v>4.1457214081889598E-2</v>
      </c>
      <c r="K9" s="17">
        <v>2.6329035894321E-2</v>
      </c>
      <c r="L9" s="17">
        <v>2.78970145930428E-2</v>
      </c>
      <c r="M9" s="17"/>
      <c r="N9" s="17">
        <v>4.8193508695993502E-2</v>
      </c>
      <c r="O9" s="17">
        <v>3.7752630272415398E-2</v>
      </c>
      <c r="P9" s="17">
        <v>5.4925171660437602E-2</v>
      </c>
      <c r="Q9" s="17">
        <v>5.8901797525973298E-2</v>
      </c>
      <c r="R9" s="17"/>
      <c r="S9" s="17">
        <v>6.9203153699040898E-2</v>
      </c>
      <c r="T9" s="17">
        <v>1.68352754117829E-2</v>
      </c>
      <c r="U9" s="17">
        <v>3.7445627670836E-2</v>
      </c>
      <c r="V9" s="17">
        <v>2.07146366954572E-2</v>
      </c>
      <c r="W9" s="17">
        <v>4.0738507266684001E-2</v>
      </c>
      <c r="X9" s="17">
        <v>0.105930986810819</v>
      </c>
      <c r="Y9" s="17">
        <v>4.7135387684492297E-2</v>
      </c>
      <c r="Z9" s="17">
        <v>7.5074275123014594E-2</v>
      </c>
      <c r="AA9" s="17">
        <v>5.2913584606009999E-2</v>
      </c>
      <c r="AB9" s="17"/>
      <c r="AC9" s="17">
        <v>5.1869466919908597E-2</v>
      </c>
      <c r="AD9" s="17">
        <v>4.4032255416652497E-2</v>
      </c>
      <c r="AE9" s="17">
        <v>5.5711651813395602E-2</v>
      </c>
      <c r="AF9" s="17"/>
      <c r="AG9" s="17">
        <v>5.4938360971421997E-2</v>
      </c>
      <c r="AH9" s="17">
        <v>4.8292701148926802E-2</v>
      </c>
      <c r="AI9" s="17">
        <v>4.0458166580962698E-2</v>
      </c>
      <c r="AJ9" s="17">
        <v>0</v>
      </c>
      <c r="AK9" s="17">
        <v>3.7633942726428102E-2</v>
      </c>
      <c r="AL9" s="17"/>
      <c r="AM9" s="17">
        <v>6.0645625577077297E-2</v>
      </c>
      <c r="AN9" s="17">
        <v>5.6065199722863099E-2</v>
      </c>
      <c r="AO9" s="17">
        <v>3.68678473064371E-2</v>
      </c>
      <c r="AP9" s="17"/>
      <c r="AQ9" s="17">
        <v>5.2284827581940301E-2</v>
      </c>
      <c r="AR9" s="17">
        <v>4.1250986206278199E-2</v>
      </c>
      <c r="AS9" s="17"/>
      <c r="AT9" s="17">
        <v>5.9570191866183897E-2</v>
      </c>
      <c r="AU9" s="17">
        <v>4.6306655148460399E-2</v>
      </c>
    </row>
    <row r="10" spans="2:47" x14ac:dyDescent="0.35">
      <c r="B10" s="18" t="s">
        <v>195</v>
      </c>
      <c r="C10" s="17">
        <v>0.25248027945305102</v>
      </c>
      <c r="D10" s="17">
        <v>0.24376308616134101</v>
      </c>
      <c r="E10" s="17">
        <v>0.26159199195821098</v>
      </c>
      <c r="F10" s="17"/>
      <c r="G10" s="17">
        <v>0.28376800950864101</v>
      </c>
      <c r="H10" s="17">
        <v>0.30899595971163601</v>
      </c>
      <c r="I10" s="17">
        <v>0.26802517595348302</v>
      </c>
      <c r="J10" s="17">
        <v>0.237322433731956</v>
      </c>
      <c r="K10" s="17">
        <v>0.19886662235376701</v>
      </c>
      <c r="L10" s="17">
        <v>0.23400265607010801</v>
      </c>
      <c r="M10" s="17"/>
      <c r="N10" s="17">
        <v>0.29124094049299898</v>
      </c>
      <c r="O10" s="17">
        <v>0.22411876155501601</v>
      </c>
      <c r="P10" s="17">
        <v>0.29802480294099398</v>
      </c>
      <c r="Q10" s="17">
        <v>0.20323551031449899</v>
      </c>
      <c r="R10" s="17"/>
      <c r="S10" s="17">
        <v>0.23041212344477099</v>
      </c>
      <c r="T10" s="17">
        <v>0.22304151867414099</v>
      </c>
      <c r="U10" s="17">
        <v>0.19799995978503801</v>
      </c>
      <c r="V10" s="17">
        <v>0.20214607748883601</v>
      </c>
      <c r="W10" s="17">
        <v>0.234434672662516</v>
      </c>
      <c r="X10" s="17">
        <v>0.339461106599936</v>
      </c>
      <c r="Y10" s="17">
        <v>0.26567408957140098</v>
      </c>
      <c r="Z10" s="17">
        <v>0.33810823877628099</v>
      </c>
      <c r="AA10" s="17">
        <v>0.301082925636739</v>
      </c>
      <c r="AB10" s="17"/>
      <c r="AC10" s="17">
        <v>0.22416820769757601</v>
      </c>
      <c r="AD10" s="17">
        <v>0.29249191339889502</v>
      </c>
      <c r="AE10" s="17">
        <v>0.27184764445587301</v>
      </c>
      <c r="AF10" s="17"/>
      <c r="AG10" s="17">
        <v>0.234937909805639</v>
      </c>
      <c r="AH10" s="17">
        <v>0.31001379227194797</v>
      </c>
      <c r="AI10" s="17">
        <v>0.27767036301796499</v>
      </c>
      <c r="AJ10" s="17">
        <v>0.23528755548743199</v>
      </c>
      <c r="AK10" s="17">
        <v>0.18024327569746501</v>
      </c>
      <c r="AL10" s="17"/>
      <c r="AM10" s="17">
        <v>0.31844203578709401</v>
      </c>
      <c r="AN10" s="17">
        <v>0.27480068327282298</v>
      </c>
      <c r="AO10" s="17">
        <v>0.23310043316437901</v>
      </c>
      <c r="AP10" s="17"/>
      <c r="AQ10" s="17">
        <v>0.28589149318628698</v>
      </c>
      <c r="AR10" s="17">
        <v>0.18138113513323401</v>
      </c>
      <c r="AS10" s="17"/>
      <c r="AT10" s="17">
        <v>0.30522914498523102</v>
      </c>
      <c r="AU10" s="17">
        <v>0.23575594212975201</v>
      </c>
    </row>
    <row r="11" spans="2:47" ht="29" x14ac:dyDescent="0.35">
      <c r="B11" s="18" t="s">
        <v>196</v>
      </c>
      <c r="C11" s="17">
        <v>0.35111385738547501</v>
      </c>
      <c r="D11" s="17">
        <v>0.40402926793280503</v>
      </c>
      <c r="E11" s="17">
        <v>0.30302831815317499</v>
      </c>
      <c r="F11" s="17"/>
      <c r="G11" s="17">
        <v>0.24944437731674701</v>
      </c>
      <c r="H11" s="17">
        <v>0.35423147863861398</v>
      </c>
      <c r="I11" s="17">
        <v>0.34372895026989603</v>
      </c>
      <c r="J11" s="17">
        <v>0.37086607472551297</v>
      </c>
      <c r="K11" s="17">
        <v>0.395994850775721</v>
      </c>
      <c r="L11" s="17">
        <v>0.35478387622155999</v>
      </c>
      <c r="M11" s="17"/>
      <c r="N11" s="17">
        <v>0.36878220612910101</v>
      </c>
      <c r="O11" s="17">
        <v>0.338427065586689</v>
      </c>
      <c r="P11" s="17">
        <v>0.34713758808177902</v>
      </c>
      <c r="Q11" s="17">
        <v>0.348611423132973</v>
      </c>
      <c r="R11" s="17"/>
      <c r="S11" s="17">
        <v>0.355880511250873</v>
      </c>
      <c r="T11" s="17">
        <v>0.37422777819249098</v>
      </c>
      <c r="U11" s="17">
        <v>0.38828379999013202</v>
      </c>
      <c r="V11" s="17">
        <v>0.37017297333852101</v>
      </c>
      <c r="W11" s="17">
        <v>0.3931364211217</v>
      </c>
      <c r="X11" s="17">
        <v>0.32286361992031798</v>
      </c>
      <c r="Y11" s="17">
        <v>0.27075411718763598</v>
      </c>
      <c r="Z11" s="17">
        <v>0.34735981560519702</v>
      </c>
      <c r="AA11" s="17">
        <v>0.32810890283383698</v>
      </c>
      <c r="AB11" s="17"/>
      <c r="AC11" s="17">
        <v>0.35461087986059397</v>
      </c>
      <c r="AD11" s="17">
        <v>0.35485561649295899</v>
      </c>
      <c r="AE11" s="17">
        <v>0.36546712472071002</v>
      </c>
      <c r="AF11" s="17"/>
      <c r="AG11" s="17">
        <v>0.35497186031956901</v>
      </c>
      <c r="AH11" s="17">
        <v>0.32564000167843299</v>
      </c>
      <c r="AI11" s="17">
        <v>0.42070748292752103</v>
      </c>
      <c r="AJ11" s="17">
        <v>0.35663913020361199</v>
      </c>
      <c r="AK11" s="17">
        <v>0.39564069655848</v>
      </c>
      <c r="AL11" s="17"/>
      <c r="AM11" s="17">
        <v>0.30106196986773598</v>
      </c>
      <c r="AN11" s="17">
        <v>0.33974038370223503</v>
      </c>
      <c r="AO11" s="17">
        <v>0.49457586713906598</v>
      </c>
      <c r="AP11" s="17"/>
      <c r="AQ11" s="17">
        <v>0.342347859448421</v>
      </c>
      <c r="AR11" s="17">
        <v>0.371254414161857</v>
      </c>
      <c r="AS11" s="17"/>
      <c r="AT11" s="17">
        <v>0.34349356655183699</v>
      </c>
      <c r="AU11" s="17">
        <v>0.35352991530667599</v>
      </c>
    </row>
    <row r="12" spans="2:47" x14ac:dyDescent="0.35">
      <c r="B12" s="18" t="s">
        <v>197</v>
      </c>
      <c r="C12" s="17">
        <v>0.173035226041966</v>
      </c>
      <c r="D12" s="17">
        <v>0.15329846987454299</v>
      </c>
      <c r="E12" s="17">
        <v>0.18830110784749701</v>
      </c>
      <c r="F12" s="17"/>
      <c r="G12" s="17">
        <v>0.30554684815828298</v>
      </c>
      <c r="H12" s="17">
        <v>0.160362870376585</v>
      </c>
      <c r="I12" s="17">
        <v>0.19283783581832001</v>
      </c>
      <c r="J12" s="17">
        <v>0.16400716003514501</v>
      </c>
      <c r="K12" s="17">
        <v>0.107229300154477</v>
      </c>
      <c r="L12" s="17">
        <v>0.16034605012120201</v>
      </c>
      <c r="M12" s="17"/>
      <c r="N12" s="17">
        <v>0.17030565474769099</v>
      </c>
      <c r="O12" s="17">
        <v>0.18839209702675699</v>
      </c>
      <c r="P12" s="17">
        <v>0.13832396832955099</v>
      </c>
      <c r="Q12" s="17">
        <v>0.19256643289231301</v>
      </c>
      <c r="R12" s="17"/>
      <c r="S12" s="17">
        <v>0.186381522799658</v>
      </c>
      <c r="T12" s="17">
        <v>0.20307489594105901</v>
      </c>
      <c r="U12" s="17">
        <v>0.16636013188186599</v>
      </c>
      <c r="V12" s="17">
        <v>0.20532567481236699</v>
      </c>
      <c r="W12" s="17">
        <v>0.19722784399586901</v>
      </c>
      <c r="X12" s="17">
        <v>7.5376395107597402E-2</v>
      </c>
      <c r="Y12" s="17">
        <v>0.21526379657296299</v>
      </c>
      <c r="Z12" s="17">
        <v>0.170653234134961</v>
      </c>
      <c r="AA12" s="17">
        <v>0.12910400391028401</v>
      </c>
      <c r="AB12" s="17"/>
      <c r="AC12" s="17">
        <v>0.172000561497338</v>
      </c>
      <c r="AD12" s="17">
        <v>0.15090451785150599</v>
      </c>
      <c r="AE12" s="17">
        <v>0.13360057631125799</v>
      </c>
      <c r="AF12" s="17"/>
      <c r="AG12" s="17">
        <v>0.17784674712916701</v>
      </c>
      <c r="AH12" s="17">
        <v>0.17045342855437401</v>
      </c>
      <c r="AI12" s="17">
        <v>0.10350297369395101</v>
      </c>
      <c r="AJ12" s="17">
        <v>0</v>
      </c>
      <c r="AK12" s="17">
        <v>0.16536359330512099</v>
      </c>
      <c r="AL12" s="17"/>
      <c r="AM12" s="17">
        <v>0.17996025359252399</v>
      </c>
      <c r="AN12" s="17">
        <v>0.177200166333779</v>
      </c>
      <c r="AO12" s="17">
        <v>0.114002971846642</v>
      </c>
      <c r="AP12" s="17"/>
      <c r="AQ12" s="17">
        <v>0.15544299940909101</v>
      </c>
      <c r="AR12" s="17">
        <v>0.210756112897101</v>
      </c>
      <c r="AS12" s="17"/>
      <c r="AT12" s="17">
        <v>0.163196283290507</v>
      </c>
      <c r="AU12" s="17">
        <v>0.17615472057175099</v>
      </c>
    </row>
    <row r="13" spans="2:47" x14ac:dyDescent="0.35">
      <c r="B13" s="18" t="s">
        <v>198</v>
      </c>
      <c r="C13" s="17">
        <v>3.0557039677125E-2</v>
      </c>
      <c r="D13" s="17">
        <v>2.3870863467511799E-2</v>
      </c>
      <c r="E13" s="17">
        <v>3.6920283971302502E-2</v>
      </c>
      <c r="F13" s="17"/>
      <c r="G13" s="17">
        <v>4.3257502738952701E-2</v>
      </c>
      <c r="H13" s="17">
        <v>5.6472252485417498E-2</v>
      </c>
      <c r="I13" s="17">
        <v>2.62443057155488E-2</v>
      </c>
      <c r="J13" s="17">
        <v>3.5150434554589202E-2</v>
      </c>
      <c r="K13" s="17">
        <v>1.7210363625095201E-2</v>
      </c>
      <c r="L13" s="17">
        <v>1.48824289201355E-2</v>
      </c>
      <c r="M13" s="17"/>
      <c r="N13" s="17">
        <v>7.8748103790903905E-3</v>
      </c>
      <c r="O13" s="17">
        <v>5.0904713269288901E-2</v>
      </c>
      <c r="P13" s="17">
        <v>2.2669050754005798E-2</v>
      </c>
      <c r="Q13" s="17">
        <v>4.1156476197971303E-2</v>
      </c>
      <c r="R13" s="17"/>
      <c r="S13" s="17">
        <v>5.9270560443329803E-2</v>
      </c>
      <c r="T13" s="17">
        <v>2.4780749631619699E-2</v>
      </c>
      <c r="U13" s="17">
        <v>2.3257811118854499E-2</v>
      </c>
      <c r="V13" s="17">
        <v>3.20222210015444E-2</v>
      </c>
      <c r="W13" s="17">
        <v>2.53634920932286E-2</v>
      </c>
      <c r="X13" s="17">
        <v>1.9613826999973698E-2</v>
      </c>
      <c r="Y13" s="17">
        <v>1.8422484964866401E-2</v>
      </c>
      <c r="Z13" s="17">
        <v>0</v>
      </c>
      <c r="AA13" s="17">
        <v>4.0554625258061597E-2</v>
      </c>
      <c r="AB13" s="17"/>
      <c r="AC13" s="17">
        <v>3.1222398830093201E-2</v>
      </c>
      <c r="AD13" s="17">
        <v>2.0628981979699802E-2</v>
      </c>
      <c r="AE13" s="17">
        <v>5.2930364869819599E-2</v>
      </c>
      <c r="AF13" s="17"/>
      <c r="AG13" s="17">
        <v>8.9371120153662505E-3</v>
      </c>
      <c r="AH13" s="17">
        <v>4.9346547597355302E-2</v>
      </c>
      <c r="AI13" s="17">
        <v>9.16852650120022E-3</v>
      </c>
      <c r="AJ13" s="17">
        <v>0.19206862010189901</v>
      </c>
      <c r="AK13" s="17">
        <v>4.46755345280829E-2</v>
      </c>
      <c r="AL13" s="17"/>
      <c r="AM13" s="17">
        <v>6.2587240425932902E-3</v>
      </c>
      <c r="AN13" s="17">
        <v>4.50788346585815E-2</v>
      </c>
      <c r="AO13" s="17">
        <v>3.3216913735170703E-2</v>
      </c>
      <c r="AP13" s="17"/>
      <c r="AQ13" s="17">
        <v>2.2334953196275899E-2</v>
      </c>
      <c r="AR13" s="17">
        <v>4.7931252770376701E-2</v>
      </c>
      <c r="AS13" s="17"/>
      <c r="AT13" s="17">
        <v>3.7707255654586901E-2</v>
      </c>
      <c r="AU13" s="17">
        <v>2.8290021747259499E-2</v>
      </c>
    </row>
    <row r="14" spans="2:47" x14ac:dyDescent="0.35">
      <c r="B14" s="18" t="s">
        <v>70</v>
      </c>
      <c r="C14" s="19">
        <v>0.14331400094316099</v>
      </c>
      <c r="D14" s="19">
        <v>0.12911028080526399</v>
      </c>
      <c r="E14" s="19">
        <v>0.15713239393974099</v>
      </c>
      <c r="F14" s="19"/>
      <c r="G14" s="19">
        <v>7.1541013739434403E-2</v>
      </c>
      <c r="H14" s="19">
        <v>5.9423097909100803E-2</v>
      </c>
      <c r="I14" s="19">
        <v>6.7551442848525406E-2</v>
      </c>
      <c r="J14" s="19">
        <v>0.15119668287090801</v>
      </c>
      <c r="K14" s="19">
        <v>0.25436982719661899</v>
      </c>
      <c r="L14" s="19">
        <v>0.20808797407395099</v>
      </c>
      <c r="M14" s="19"/>
      <c r="N14" s="19">
        <v>0.11360287955512501</v>
      </c>
      <c r="O14" s="19">
        <v>0.16040473228983401</v>
      </c>
      <c r="P14" s="19">
        <v>0.13891941823323201</v>
      </c>
      <c r="Q14" s="19">
        <v>0.15552835993627101</v>
      </c>
      <c r="R14" s="19"/>
      <c r="S14" s="19">
        <v>9.8852128362327804E-2</v>
      </c>
      <c r="T14" s="19">
        <v>0.15803978214890499</v>
      </c>
      <c r="U14" s="19">
        <v>0.186652669553273</v>
      </c>
      <c r="V14" s="19">
        <v>0.16961841666327501</v>
      </c>
      <c r="W14" s="19">
        <v>0.109099062860002</v>
      </c>
      <c r="X14" s="19">
        <v>0.136754064561356</v>
      </c>
      <c r="Y14" s="19">
        <v>0.18275012401864099</v>
      </c>
      <c r="Z14" s="19">
        <v>6.8804436360546103E-2</v>
      </c>
      <c r="AA14" s="19">
        <v>0.14823595775506801</v>
      </c>
      <c r="AB14" s="19"/>
      <c r="AC14" s="19">
        <v>0.16612848519449</v>
      </c>
      <c r="AD14" s="19">
        <v>0.13708671486028701</v>
      </c>
      <c r="AE14" s="19">
        <v>0.120442637828943</v>
      </c>
      <c r="AF14" s="19"/>
      <c r="AG14" s="19">
        <v>0.16836800975883701</v>
      </c>
      <c r="AH14" s="19">
        <v>9.6253528748962605E-2</v>
      </c>
      <c r="AI14" s="19">
        <v>0.148492487278401</v>
      </c>
      <c r="AJ14" s="19">
        <v>0.21600469420705801</v>
      </c>
      <c r="AK14" s="19">
        <v>0.17644295718442299</v>
      </c>
      <c r="AL14" s="19"/>
      <c r="AM14" s="19">
        <v>0.13363139113297501</v>
      </c>
      <c r="AN14" s="19">
        <v>0.10711473230971801</v>
      </c>
      <c r="AO14" s="19">
        <v>8.8235966808304894E-2</v>
      </c>
      <c r="AP14" s="19"/>
      <c r="AQ14" s="19">
        <v>0.14169786717798499</v>
      </c>
      <c r="AR14" s="19">
        <v>0.14742609883115201</v>
      </c>
      <c r="AS14" s="19"/>
      <c r="AT14" s="19">
        <v>9.0803557651654404E-2</v>
      </c>
      <c r="AU14" s="19">
        <v>0.15996274509610101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5.5853259727599497E-2</v>
      </c>
      <c r="D9" s="17">
        <v>5.7826781218257198E-2</v>
      </c>
      <c r="E9" s="17">
        <v>5.4223863280641799E-2</v>
      </c>
      <c r="F9" s="17"/>
      <c r="G9" s="17">
        <v>7.3632512906236097E-2</v>
      </c>
      <c r="H9" s="17">
        <v>9.8756374384833798E-2</v>
      </c>
      <c r="I9" s="17">
        <v>8.7978214113162201E-2</v>
      </c>
      <c r="J9" s="17">
        <v>2.53715897073628E-2</v>
      </c>
      <c r="K9" s="17">
        <v>4.9926091295376299E-2</v>
      </c>
      <c r="L9" s="17">
        <v>2.0112045952966302E-2</v>
      </c>
      <c r="M9" s="17"/>
      <c r="N9" s="17">
        <v>5.0317407877274199E-2</v>
      </c>
      <c r="O9" s="17">
        <v>4.1998241849445797E-2</v>
      </c>
      <c r="P9" s="17">
        <v>6.7277395380338001E-2</v>
      </c>
      <c r="Q9" s="17">
        <v>6.6802471305233896E-2</v>
      </c>
      <c r="R9" s="17"/>
      <c r="S9" s="17">
        <v>7.8659887890357202E-2</v>
      </c>
      <c r="T9" s="17">
        <v>6.2445745228083001E-2</v>
      </c>
      <c r="U9" s="17">
        <v>3.9923686042712701E-2</v>
      </c>
      <c r="V9" s="17">
        <v>3.0722141644374101E-2</v>
      </c>
      <c r="W9" s="17">
        <v>4.0636333278350402E-2</v>
      </c>
      <c r="X9" s="17">
        <v>7.2823402056566094E-2</v>
      </c>
      <c r="Y9" s="17">
        <v>4.7322886575685001E-2</v>
      </c>
      <c r="Z9" s="17">
        <v>8.4197974566782796E-2</v>
      </c>
      <c r="AA9" s="17">
        <v>4.6151280711705697E-2</v>
      </c>
      <c r="AB9" s="17"/>
      <c r="AC9" s="17">
        <v>4.8495857649375702E-2</v>
      </c>
      <c r="AD9" s="17">
        <v>5.2375733920529001E-2</v>
      </c>
      <c r="AE9" s="17">
        <v>8.8625052211817198E-2</v>
      </c>
      <c r="AF9" s="17"/>
      <c r="AG9" s="17">
        <v>4.4682059775744097E-2</v>
      </c>
      <c r="AH9" s="17">
        <v>8.7319993450928501E-2</v>
      </c>
      <c r="AI9" s="17">
        <v>0</v>
      </c>
      <c r="AJ9" s="17">
        <v>0</v>
      </c>
      <c r="AK9" s="17">
        <v>4.4034219283925903E-2</v>
      </c>
      <c r="AL9" s="17"/>
      <c r="AM9" s="17">
        <v>6.0446904342367401E-2</v>
      </c>
      <c r="AN9" s="17">
        <v>7.8884099448762499E-2</v>
      </c>
      <c r="AO9" s="17">
        <v>2.2080065278272901E-2</v>
      </c>
      <c r="AP9" s="17"/>
      <c r="AQ9" s="17">
        <v>6.3955342527968598E-2</v>
      </c>
      <c r="AR9" s="17">
        <v>3.6502092377718599E-2</v>
      </c>
      <c r="AS9" s="17"/>
      <c r="AT9" s="17">
        <v>6.4121853642498006E-2</v>
      </c>
      <c r="AU9" s="17">
        <v>5.3231653510537401E-2</v>
      </c>
    </row>
    <row r="10" spans="2:47" x14ac:dyDescent="0.35">
      <c r="B10" s="18" t="s">
        <v>195</v>
      </c>
      <c r="C10" s="17">
        <v>0.30334100745516901</v>
      </c>
      <c r="D10" s="17">
        <v>0.29676346667241499</v>
      </c>
      <c r="E10" s="17">
        <v>0.31064898038381999</v>
      </c>
      <c r="F10" s="17"/>
      <c r="G10" s="17">
        <v>0.28699321824496998</v>
      </c>
      <c r="H10" s="17">
        <v>0.36592478310360699</v>
      </c>
      <c r="I10" s="17">
        <v>0.34951965681208702</v>
      </c>
      <c r="J10" s="17">
        <v>0.27354286146198897</v>
      </c>
      <c r="K10" s="17">
        <v>0.265349983618894</v>
      </c>
      <c r="L10" s="17">
        <v>0.28016301702843099</v>
      </c>
      <c r="M10" s="17"/>
      <c r="N10" s="17">
        <v>0.31299228547639302</v>
      </c>
      <c r="O10" s="17">
        <v>0.31858084851985202</v>
      </c>
      <c r="P10" s="17">
        <v>0.297742294557793</v>
      </c>
      <c r="Q10" s="17">
        <v>0.28569911741965898</v>
      </c>
      <c r="R10" s="17"/>
      <c r="S10" s="17">
        <v>0.351808835459618</v>
      </c>
      <c r="T10" s="17">
        <v>0.27143956061630697</v>
      </c>
      <c r="U10" s="17">
        <v>0.22245610074608599</v>
      </c>
      <c r="V10" s="17">
        <v>0.26606603981654398</v>
      </c>
      <c r="W10" s="17">
        <v>0.36036743554386003</v>
      </c>
      <c r="X10" s="17">
        <v>0.36492883924527297</v>
      </c>
      <c r="Y10" s="17">
        <v>0.26758799316099302</v>
      </c>
      <c r="Z10" s="17">
        <v>0.27505061451030799</v>
      </c>
      <c r="AA10" s="17">
        <v>0.32993610561082498</v>
      </c>
      <c r="AB10" s="17"/>
      <c r="AC10" s="17">
        <v>0.283625676697627</v>
      </c>
      <c r="AD10" s="17">
        <v>0.338676679898056</v>
      </c>
      <c r="AE10" s="17">
        <v>0.315848721257797</v>
      </c>
      <c r="AF10" s="17"/>
      <c r="AG10" s="17">
        <v>0.31445551329342702</v>
      </c>
      <c r="AH10" s="17">
        <v>0.33869012037701401</v>
      </c>
      <c r="AI10" s="17">
        <v>0.29278338530410097</v>
      </c>
      <c r="AJ10" s="17">
        <v>0.16535292528444201</v>
      </c>
      <c r="AK10" s="17">
        <v>0.26645624224855402</v>
      </c>
      <c r="AL10" s="17"/>
      <c r="AM10" s="17">
        <v>0.37303963881817198</v>
      </c>
      <c r="AN10" s="17">
        <v>0.34006324398570897</v>
      </c>
      <c r="AO10" s="17">
        <v>0.31760513000377599</v>
      </c>
      <c r="AP10" s="17"/>
      <c r="AQ10" s="17">
        <v>0.32084908770548198</v>
      </c>
      <c r="AR10" s="17">
        <v>0.265805168456476</v>
      </c>
      <c r="AS10" s="17"/>
      <c r="AT10" s="17">
        <v>0.32860553061773801</v>
      </c>
      <c r="AU10" s="17">
        <v>0.29533074214575999</v>
      </c>
    </row>
    <row r="11" spans="2:47" ht="29" x14ac:dyDescent="0.35">
      <c r="B11" s="18" t="s">
        <v>196</v>
      </c>
      <c r="C11" s="17">
        <v>0.36793155366575098</v>
      </c>
      <c r="D11" s="17">
        <v>0.41630683514497202</v>
      </c>
      <c r="E11" s="17">
        <v>0.32415178370825698</v>
      </c>
      <c r="F11" s="17"/>
      <c r="G11" s="17">
        <v>0.26571009808111701</v>
      </c>
      <c r="H11" s="17">
        <v>0.34582404820908003</v>
      </c>
      <c r="I11" s="17">
        <v>0.30047652516011603</v>
      </c>
      <c r="J11" s="17">
        <v>0.40004428638958101</v>
      </c>
      <c r="K11" s="17">
        <v>0.40168655883389898</v>
      </c>
      <c r="L11" s="17">
        <v>0.43106123557519299</v>
      </c>
      <c r="M11" s="17"/>
      <c r="N11" s="17">
        <v>0.35221889048441202</v>
      </c>
      <c r="O11" s="17">
        <v>0.39531562551299099</v>
      </c>
      <c r="P11" s="17">
        <v>0.41127813169076499</v>
      </c>
      <c r="Q11" s="17">
        <v>0.32283270401290198</v>
      </c>
      <c r="R11" s="17"/>
      <c r="S11" s="17">
        <v>0.28917024105412698</v>
      </c>
      <c r="T11" s="17">
        <v>0.37161409040681997</v>
      </c>
      <c r="U11" s="17">
        <v>0.33513541546946901</v>
      </c>
      <c r="V11" s="17">
        <v>0.44365382347138199</v>
      </c>
      <c r="W11" s="17">
        <v>0.36150461023262298</v>
      </c>
      <c r="X11" s="17">
        <v>0.39379127648926998</v>
      </c>
      <c r="Y11" s="17">
        <v>0.35379794143674098</v>
      </c>
      <c r="Z11" s="17">
        <v>0.37172315032041198</v>
      </c>
      <c r="AA11" s="17">
        <v>0.41251910427559302</v>
      </c>
      <c r="AB11" s="17"/>
      <c r="AC11" s="17">
        <v>0.39588761016736601</v>
      </c>
      <c r="AD11" s="17">
        <v>0.35949997105329101</v>
      </c>
      <c r="AE11" s="17">
        <v>0.34813057306562301</v>
      </c>
      <c r="AF11" s="17"/>
      <c r="AG11" s="17">
        <v>0.37408899700311798</v>
      </c>
      <c r="AH11" s="17">
        <v>0.32945715778609203</v>
      </c>
      <c r="AI11" s="17">
        <v>0.421129243811947</v>
      </c>
      <c r="AJ11" s="17">
        <v>0.57999514706574895</v>
      </c>
      <c r="AK11" s="17">
        <v>0.36620741421462399</v>
      </c>
      <c r="AL11" s="17"/>
      <c r="AM11" s="17">
        <v>0.344260108540201</v>
      </c>
      <c r="AN11" s="17">
        <v>0.33004941855569198</v>
      </c>
      <c r="AO11" s="17">
        <v>0.40875169596691902</v>
      </c>
      <c r="AP11" s="17"/>
      <c r="AQ11" s="17">
        <v>0.366558051194595</v>
      </c>
      <c r="AR11" s="17">
        <v>0.37267575797239899</v>
      </c>
      <c r="AS11" s="17"/>
      <c r="AT11" s="17">
        <v>0.34160840408278897</v>
      </c>
      <c r="AU11" s="17">
        <v>0.37627746269328299</v>
      </c>
    </row>
    <row r="12" spans="2:47" x14ac:dyDescent="0.35">
      <c r="B12" s="18" t="s">
        <v>197</v>
      </c>
      <c r="C12" s="17">
        <v>0.15343455194567901</v>
      </c>
      <c r="D12" s="17">
        <v>0.125400910020699</v>
      </c>
      <c r="E12" s="17">
        <v>0.17869741329795599</v>
      </c>
      <c r="F12" s="17"/>
      <c r="G12" s="17">
        <v>0.22078909786619599</v>
      </c>
      <c r="H12" s="17">
        <v>0.11543078587478101</v>
      </c>
      <c r="I12" s="17">
        <v>0.16678013976539</v>
      </c>
      <c r="J12" s="17">
        <v>0.161177575303589</v>
      </c>
      <c r="K12" s="17">
        <v>0.141127345336548</v>
      </c>
      <c r="L12" s="17">
        <v>0.144304283944161</v>
      </c>
      <c r="M12" s="17"/>
      <c r="N12" s="17">
        <v>0.181885971160512</v>
      </c>
      <c r="O12" s="17">
        <v>0.13564079970958301</v>
      </c>
      <c r="P12" s="17">
        <v>0.118914507777527</v>
      </c>
      <c r="Q12" s="17">
        <v>0.169058470491458</v>
      </c>
      <c r="R12" s="17"/>
      <c r="S12" s="17">
        <v>0.15757883269422401</v>
      </c>
      <c r="T12" s="17">
        <v>0.119331808015369</v>
      </c>
      <c r="U12" s="17">
        <v>0.22246554702944299</v>
      </c>
      <c r="V12" s="17">
        <v>0.13918397687015699</v>
      </c>
      <c r="W12" s="17">
        <v>0.131821381039566</v>
      </c>
      <c r="X12" s="17">
        <v>0.13445179491154799</v>
      </c>
      <c r="Y12" s="17">
        <v>0.20592987222855599</v>
      </c>
      <c r="Z12" s="17">
        <v>0.22694219209671301</v>
      </c>
      <c r="AA12" s="17">
        <v>0.11147940979774</v>
      </c>
      <c r="AB12" s="17"/>
      <c r="AC12" s="17">
        <v>0.15022384665438701</v>
      </c>
      <c r="AD12" s="17">
        <v>0.14282273304691601</v>
      </c>
      <c r="AE12" s="17">
        <v>0.127900310343213</v>
      </c>
      <c r="AF12" s="17"/>
      <c r="AG12" s="17">
        <v>0.159509715550291</v>
      </c>
      <c r="AH12" s="17">
        <v>0.147425380462851</v>
      </c>
      <c r="AI12" s="17">
        <v>0.120220869600852</v>
      </c>
      <c r="AJ12" s="17">
        <v>4.8569959264958398E-2</v>
      </c>
      <c r="AK12" s="17">
        <v>0.17005735421318799</v>
      </c>
      <c r="AL12" s="17"/>
      <c r="AM12" s="17">
        <v>0.144047786638</v>
      </c>
      <c r="AN12" s="17">
        <v>0.16226752913793199</v>
      </c>
      <c r="AO12" s="17">
        <v>0.115460656884014</v>
      </c>
      <c r="AP12" s="17"/>
      <c r="AQ12" s="17">
        <v>0.15914844075974699</v>
      </c>
      <c r="AR12" s="17">
        <v>0.142247134097607</v>
      </c>
      <c r="AS12" s="17"/>
      <c r="AT12" s="17">
        <v>0.18620369531976</v>
      </c>
      <c r="AU12" s="17">
        <v>0.14304490276451701</v>
      </c>
    </row>
    <row r="13" spans="2:47" x14ac:dyDescent="0.35">
      <c r="B13" s="18" t="s">
        <v>198</v>
      </c>
      <c r="C13" s="17">
        <v>3.9852622646644E-2</v>
      </c>
      <c r="D13" s="17">
        <v>4.0663273657301102E-2</v>
      </c>
      <c r="E13" s="17">
        <v>3.6926757555577401E-2</v>
      </c>
      <c r="F13" s="17"/>
      <c r="G13" s="17">
        <v>0.14468944707457099</v>
      </c>
      <c r="H13" s="17">
        <v>3.7459681450711102E-2</v>
      </c>
      <c r="I13" s="17">
        <v>4.4374199393250102E-2</v>
      </c>
      <c r="J13" s="17">
        <v>4.4943176377533499E-2</v>
      </c>
      <c r="K13" s="17">
        <v>1.11209674986288E-2</v>
      </c>
      <c r="L13" s="17">
        <v>7.3642170459593597E-3</v>
      </c>
      <c r="M13" s="17"/>
      <c r="N13" s="17">
        <v>2.8308249918445001E-2</v>
      </c>
      <c r="O13" s="17">
        <v>3.5462079645754097E-2</v>
      </c>
      <c r="P13" s="17">
        <v>3.9488221285779002E-2</v>
      </c>
      <c r="Q13" s="17">
        <v>5.7608762731030203E-2</v>
      </c>
      <c r="R13" s="17"/>
      <c r="S13" s="17">
        <v>6.10084875011455E-2</v>
      </c>
      <c r="T13" s="17">
        <v>6.6994023498329294E-2</v>
      </c>
      <c r="U13" s="17">
        <v>2.85825844651003E-2</v>
      </c>
      <c r="V13" s="17">
        <v>2.42462485690133E-2</v>
      </c>
      <c r="W13" s="17">
        <v>4.2979423383679799E-2</v>
      </c>
      <c r="X13" s="17">
        <v>0</v>
      </c>
      <c r="Y13" s="17">
        <v>3.8148961203877299E-2</v>
      </c>
      <c r="Z13" s="17">
        <v>2.5896934456531899E-2</v>
      </c>
      <c r="AA13" s="17">
        <v>3.9105015387303099E-2</v>
      </c>
      <c r="AB13" s="17"/>
      <c r="AC13" s="17">
        <v>3.1029902394589901E-2</v>
      </c>
      <c r="AD13" s="17">
        <v>3.4729375179208301E-2</v>
      </c>
      <c r="AE13" s="17">
        <v>1.6770705890478601E-2</v>
      </c>
      <c r="AF13" s="17"/>
      <c r="AG13" s="17">
        <v>1.66287238178922E-2</v>
      </c>
      <c r="AH13" s="17">
        <v>5.1844381649281901E-2</v>
      </c>
      <c r="AI13" s="17">
        <v>3.2011132341238598E-2</v>
      </c>
      <c r="AJ13" s="17">
        <v>8.8317536224360393E-2</v>
      </c>
      <c r="AK13" s="17">
        <v>6.6228584876883698E-2</v>
      </c>
      <c r="AL13" s="17"/>
      <c r="AM13" s="17">
        <v>1.3978896017721801E-2</v>
      </c>
      <c r="AN13" s="17">
        <v>4.7372770858519701E-2</v>
      </c>
      <c r="AO13" s="17">
        <v>2.6996944024410299E-2</v>
      </c>
      <c r="AP13" s="17"/>
      <c r="AQ13" s="17">
        <v>2.6572973872529399E-2</v>
      </c>
      <c r="AR13" s="17">
        <v>6.7865817234297299E-2</v>
      </c>
      <c r="AS13" s="17"/>
      <c r="AT13" s="17">
        <v>3.6353682195804302E-2</v>
      </c>
      <c r="AU13" s="17">
        <v>4.0961982246771902E-2</v>
      </c>
    </row>
    <row r="14" spans="2:47" x14ac:dyDescent="0.35">
      <c r="B14" s="18" t="s">
        <v>70</v>
      </c>
      <c r="C14" s="19">
        <v>7.9587004559157806E-2</v>
      </c>
      <c r="D14" s="19">
        <v>6.3038733286356799E-2</v>
      </c>
      <c r="E14" s="19">
        <v>9.5351201773748007E-2</v>
      </c>
      <c r="F14" s="19"/>
      <c r="G14" s="19">
        <v>8.1856258269103702E-3</v>
      </c>
      <c r="H14" s="19">
        <v>3.66043269769874E-2</v>
      </c>
      <c r="I14" s="19">
        <v>5.0871264755994801E-2</v>
      </c>
      <c r="J14" s="19">
        <v>9.4920510759944995E-2</v>
      </c>
      <c r="K14" s="19">
        <v>0.13078905341665401</v>
      </c>
      <c r="L14" s="19">
        <v>0.116995200453289</v>
      </c>
      <c r="M14" s="19"/>
      <c r="N14" s="19">
        <v>7.4277195082963696E-2</v>
      </c>
      <c r="O14" s="19">
        <v>7.3002404762374004E-2</v>
      </c>
      <c r="P14" s="19">
        <v>6.5299449307798102E-2</v>
      </c>
      <c r="Q14" s="19">
        <v>9.7998474039716496E-2</v>
      </c>
      <c r="R14" s="19"/>
      <c r="S14" s="19">
        <v>6.1773715400528E-2</v>
      </c>
      <c r="T14" s="19">
        <v>0.108174772235092</v>
      </c>
      <c r="U14" s="19">
        <v>0.15143666624718899</v>
      </c>
      <c r="V14" s="19">
        <v>9.6127769628529494E-2</v>
      </c>
      <c r="W14" s="19">
        <v>6.2690816521920906E-2</v>
      </c>
      <c r="X14" s="19">
        <v>3.4004687297342899E-2</v>
      </c>
      <c r="Y14" s="19">
        <v>8.7212345394147295E-2</v>
      </c>
      <c r="Z14" s="19">
        <v>1.6189134049251999E-2</v>
      </c>
      <c r="AA14" s="19">
        <v>6.0809084216832399E-2</v>
      </c>
      <c r="AB14" s="19"/>
      <c r="AC14" s="19">
        <v>9.0737106436654599E-2</v>
      </c>
      <c r="AD14" s="19">
        <v>7.1895506902E-2</v>
      </c>
      <c r="AE14" s="19">
        <v>0.102724637231071</v>
      </c>
      <c r="AF14" s="19"/>
      <c r="AG14" s="19">
        <v>9.0634990559528297E-2</v>
      </c>
      <c r="AH14" s="19">
        <v>4.5262966273832902E-2</v>
      </c>
      <c r="AI14" s="19">
        <v>0.13385536894186201</v>
      </c>
      <c r="AJ14" s="19">
        <v>0.11776443216049</v>
      </c>
      <c r="AK14" s="19">
        <v>8.7016185162824597E-2</v>
      </c>
      <c r="AL14" s="19"/>
      <c r="AM14" s="19">
        <v>6.4226665643538294E-2</v>
      </c>
      <c r="AN14" s="19">
        <v>4.13629380133851E-2</v>
      </c>
      <c r="AO14" s="19">
        <v>0.109105507842608</v>
      </c>
      <c r="AP14" s="19"/>
      <c r="AQ14" s="19">
        <v>6.2916103939679405E-2</v>
      </c>
      <c r="AR14" s="19">
        <v>0.114904029861502</v>
      </c>
      <c r="AS14" s="19"/>
      <c r="AT14" s="19">
        <v>4.3106834141410803E-2</v>
      </c>
      <c r="AU14" s="19">
        <v>9.1153256639131403E-2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I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9" width="20.7265625" customWidth="1"/>
  </cols>
  <sheetData>
    <row r="2" spans="2:9" ht="40" customHeight="1" x14ac:dyDescent="0.35">
      <c r="D2" s="32" t="s">
        <v>214</v>
      </c>
      <c r="E2" s="28"/>
      <c r="F2" s="28"/>
      <c r="G2" s="28"/>
      <c r="H2" s="28"/>
      <c r="I2" s="28"/>
    </row>
    <row r="6" spans="2:9" ht="50" customHeight="1" x14ac:dyDescent="0.35">
      <c r="B6" s="20" t="s">
        <v>15</v>
      </c>
      <c r="C6" s="20" t="s">
        <v>208</v>
      </c>
      <c r="D6" s="20" t="s">
        <v>209</v>
      </c>
      <c r="E6" s="20" t="s">
        <v>210</v>
      </c>
      <c r="F6" s="20" t="s">
        <v>211</v>
      </c>
      <c r="G6" s="20" t="s">
        <v>212</v>
      </c>
      <c r="H6" s="20" t="s">
        <v>213</v>
      </c>
    </row>
    <row r="7" spans="2:9" x14ac:dyDescent="0.35">
      <c r="B7" s="18" t="s">
        <v>108</v>
      </c>
      <c r="C7" s="17">
        <v>0.17635035892464401</v>
      </c>
      <c r="D7" s="17">
        <v>0.23493126150867699</v>
      </c>
      <c r="E7" s="17">
        <v>0.225147448631353</v>
      </c>
      <c r="F7" s="17">
        <v>0.16925061375716499</v>
      </c>
      <c r="G7" s="17">
        <v>0.25397903543985101</v>
      </c>
      <c r="H7" s="17">
        <v>0.26826811097999098</v>
      </c>
    </row>
    <row r="8" spans="2:9" x14ac:dyDescent="0.35">
      <c r="B8" s="18" t="s">
        <v>109</v>
      </c>
      <c r="C8" s="17">
        <v>0.27945145259382098</v>
      </c>
      <c r="D8" s="17">
        <v>0.31740178542660002</v>
      </c>
      <c r="E8" s="17">
        <v>0.27703792881153499</v>
      </c>
      <c r="F8" s="17">
        <v>0.211648014240717</v>
      </c>
      <c r="G8" s="17">
        <v>0.321601280919313</v>
      </c>
      <c r="H8" s="17">
        <v>0.30707280146925098</v>
      </c>
    </row>
    <row r="9" spans="2:9" x14ac:dyDescent="0.35">
      <c r="B9" s="18" t="s">
        <v>73</v>
      </c>
      <c r="C9" s="17">
        <v>0.223047691612756</v>
      </c>
      <c r="D9" s="17">
        <v>0.12786646071826799</v>
      </c>
      <c r="E9" s="17">
        <v>0.213862632410557</v>
      </c>
      <c r="F9" s="17">
        <v>0.17444139368019199</v>
      </c>
      <c r="G9" s="17">
        <v>0.26931684680638202</v>
      </c>
      <c r="H9" s="17">
        <v>0.158443028369772</v>
      </c>
    </row>
    <row r="10" spans="2:9" x14ac:dyDescent="0.35">
      <c r="B10" s="18" t="s">
        <v>110</v>
      </c>
      <c r="C10" s="17">
        <v>0.251424357031787</v>
      </c>
      <c r="D10" s="17">
        <v>0.23955542549068501</v>
      </c>
      <c r="E10" s="17">
        <v>0.20686565213415301</v>
      </c>
      <c r="F10" s="17">
        <v>0.320378673989486</v>
      </c>
      <c r="G10" s="17">
        <v>0.11828317042803101</v>
      </c>
      <c r="H10" s="17">
        <v>0.152406888812611</v>
      </c>
    </row>
    <row r="11" spans="2:9" x14ac:dyDescent="0.35">
      <c r="B11" s="18" t="s">
        <v>111</v>
      </c>
      <c r="C11" s="17">
        <v>6.9726139836992093E-2</v>
      </c>
      <c r="D11" s="17">
        <v>8.0245066855771194E-2</v>
      </c>
      <c r="E11" s="17">
        <v>7.7086338012402E-2</v>
      </c>
      <c r="F11" s="17">
        <v>0.124281304332441</v>
      </c>
      <c r="G11" s="17">
        <v>3.6819666406424298E-2</v>
      </c>
      <c r="H11" s="17">
        <v>0.113809170368375</v>
      </c>
    </row>
    <row r="12" spans="2:9" x14ac:dyDescent="0.35">
      <c r="B12" s="16"/>
      <c r="C12" s="16"/>
      <c r="D12" s="16"/>
      <c r="E12" s="16"/>
      <c r="F12" s="16"/>
      <c r="G12" s="16"/>
      <c r="H12" s="16"/>
    </row>
    <row r="13" spans="2:9" x14ac:dyDescent="0.35">
      <c r="B13" t="s">
        <v>77</v>
      </c>
    </row>
    <row r="14" spans="2:9" x14ac:dyDescent="0.35">
      <c r="B14" t="s">
        <v>78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0.17635035892464401</v>
      </c>
      <c r="D9" s="17">
        <v>0.20473551022022901</v>
      </c>
      <c r="E9" s="17">
        <v>0.15051006344592099</v>
      </c>
      <c r="F9" s="17"/>
      <c r="G9" s="17">
        <v>0.100121124755427</v>
      </c>
      <c r="H9" s="17">
        <v>0.18036614806995499</v>
      </c>
      <c r="I9" s="17">
        <v>0.185212028988057</v>
      </c>
      <c r="J9" s="17">
        <v>0.153942574687565</v>
      </c>
      <c r="K9" s="17">
        <v>0.17900596859022599</v>
      </c>
      <c r="L9" s="17">
        <v>0.21568998931889799</v>
      </c>
      <c r="M9" s="17"/>
      <c r="N9" s="17">
        <v>0.15171208798754399</v>
      </c>
      <c r="O9" s="17">
        <v>0.17431455565947299</v>
      </c>
      <c r="P9" s="17">
        <v>0.18052229110467899</v>
      </c>
      <c r="Q9" s="17">
        <v>0.20339547853238299</v>
      </c>
      <c r="R9" s="17"/>
      <c r="S9" s="17">
        <v>0.174538663907814</v>
      </c>
      <c r="T9" s="17">
        <v>0.16397615783102101</v>
      </c>
      <c r="U9" s="17">
        <v>0.22512076465898101</v>
      </c>
      <c r="V9" s="17">
        <v>0.15426864960106501</v>
      </c>
      <c r="W9" s="17">
        <v>0.24200969390885199</v>
      </c>
      <c r="X9" s="17">
        <v>0.19194134503539001</v>
      </c>
      <c r="Y9" s="17">
        <v>0.147839058369896</v>
      </c>
      <c r="Z9" s="17">
        <v>0.130660621290804</v>
      </c>
      <c r="AA9" s="17">
        <v>0.15681975508795601</v>
      </c>
      <c r="AB9" s="17"/>
      <c r="AC9" s="17">
        <v>0.249867790436343</v>
      </c>
      <c r="AD9" s="17">
        <v>0.125339066810878</v>
      </c>
      <c r="AE9" s="17">
        <v>0.158491185889993</v>
      </c>
      <c r="AF9" s="17"/>
      <c r="AG9" s="17">
        <v>0.22180039012955999</v>
      </c>
      <c r="AH9" s="17">
        <v>0.10689622785578901</v>
      </c>
      <c r="AI9" s="17">
        <v>0.125366137695679</v>
      </c>
      <c r="AJ9" s="17">
        <v>0.50407215744872502</v>
      </c>
      <c r="AK9" s="17">
        <v>0.15855322458196699</v>
      </c>
      <c r="AL9" s="17"/>
      <c r="AM9" s="17">
        <v>0.24124708804192499</v>
      </c>
      <c r="AN9" s="17">
        <v>0.134048172654751</v>
      </c>
      <c r="AO9" s="17">
        <v>0.109210430480184</v>
      </c>
      <c r="AP9" s="17"/>
      <c r="AQ9" s="17">
        <v>0.196502923307671</v>
      </c>
      <c r="AR9" s="17">
        <v>0.132374169819888</v>
      </c>
      <c r="AS9" s="17"/>
      <c r="AT9" s="17">
        <v>0.18431595563783501</v>
      </c>
      <c r="AU9" s="17">
        <v>0.17382481974823299</v>
      </c>
    </row>
    <row r="10" spans="2:47" x14ac:dyDescent="0.35">
      <c r="B10" s="18" t="s">
        <v>109</v>
      </c>
      <c r="C10" s="17">
        <v>0.27945145259382098</v>
      </c>
      <c r="D10" s="17">
        <v>0.31253998510207898</v>
      </c>
      <c r="E10" s="17">
        <v>0.24961280858366</v>
      </c>
      <c r="F10" s="17"/>
      <c r="G10" s="17">
        <v>0.17480338609450199</v>
      </c>
      <c r="H10" s="17">
        <v>0.24350634788992301</v>
      </c>
      <c r="I10" s="17">
        <v>0.245644563650807</v>
      </c>
      <c r="J10" s="17">
        <v>0.308464691840871</v>
      </c>
      <c r="K10" s="17">
        <v>0.35091840447407202</v>
      </c>
      <c r="L10" s="17">
        <v>0.306561432404104</v>
      </c>
      <c r="M10" s="17"/>
      <c r="N10" s="17">
        <v>0.28315713143836702</v>
      </c>
      <c r="O10" s="17">
        <v>0.25383191629136498</v>
      </c>
      <c r="P10" s="17">
        <v>0.27209967517158901</v>
      </c>
      <c r="Q10" s="17">
        <v>0.303813742657153</v>
      </c>
      <c r="R10" s="17"/>
      <c r="S10" s="17">
        <v>0.19024776884595901</v>
      </c>
      <c r="T10" s="17">
        <v>0.30983652835516201</v>
      </c>
      <c r="U10" s="17">
        <v>0.18056028112044201</v>
      </c>
      <c r="V10" s="17">
        <v>0.39596260284897</v>
      </c>
      <c r="W10" s="17">
        <v>0.31064534149925599</v>
      </c>
      <c r="X10" s="17">
        <v>0.20176254349529099</v>
      </c>
      <c r="Y10" s="17">
        <v>0.31995046226336199</v>
      </c>
      <c r="Z10" s="17">
        <v>0.34127245762759001</v>
      </c>
      <c r="AA10" s="17">
        <v>0.31634832415027098</v>
      </c>
      <c r="AB10" s="17"/>
      <c r="AC10" s="17">
        <v>0.30382679559468401</v>
      </c>
      <c r="AD10" s="17">
        <v>0.26053928153607198</v>
      </c>
      <c r="AE10" s="17">
        <v>0.28115468234095198</v>
      </c>
      <c r="AF10" s="17"/>
      <c r="AG10" s="17">
        <v>0.34619048180259099</v>
      </c>
      <c r="AH10" s="17">
        <v>0.196347111899563</v>
      </c>
      <c r="AI10" s="17">
        <v>0.29051792578554497</v>
      </c>
      <c r="AJ10" s="17">
        <v>9.8240262046567703E-2</v>
      </c>
      <c r="AK10" s="17">
        <v>0.30196229201691199</v>
      </c>
      <c r="AL10" s="17"/>
      <c r="AM10" s="17">
        <v>0.335029504260349</v>
      </c>
      <c r="AN10" s="17">
        <v>0.232694856049006</v>
      </c>
      <c r="AO10" s="17">
        <v>0.242698106245472</v>
      </c>
      <c r="AP10" s="17"/>
      <c r="AQ10" s="17">
        <v>0.27766374926646198</v>
      </c>
      <c r="AR10" s="17">
        <v>0.28220451398721802</v>
      </c>
      <c r="AS10" s="17"/>
      <c r="AT10" s="17">
        <v>0.27638131119294401</v>
      </c>
      <c r="AU10" s="17">
        <v>0.28042485893916103</v>
      </c>
    </row>
    <row r="11" spans="2:47" x14ac:dyDescent="0.35">
      <c r="B11" s="18" t="s">
        <v>73</v>
      </c>
      <c r="C11" s="17">
        <v>0.223047691612756</v>
      </c>
      <c r="D11" s="17">
        <v>0.19059687970304801</v>
      </c>
      <c r="E11" s="17">
        <v>0.25421783743486898</v>
      </c>
      <c r="F11" s="17"/>
      <c r="G11" s="17">
        <v>0.14908334405464199</v>
      </c>
      <c r="H11" s="17">
        <v>0.23960886332781201</v>
      </c>
      <c r="I11" s="17">
        <v>0.201808039087844</v>
      </c>
      <c r="J11" s="17">
        <v>0.227895088486119</v>
      </c>
      <c r="K11" s="17">
        <v>0.23471209061571</v>
      </c>
      <c r="L11" s="17">
        <v>0.24765349158421401</v>
      </c>
      <c r="M11" s="17"/>
      <c r="N11" s="17">
        <v>0.21462564290789801</v>
      </c>
      <c r="O11" s="17">
        <v>0.24354502467528499</v>
      </c>
      <c r="P11" s="17">
        <v>0.238367483990086</v>
      </c>
      <c r="Q11" s="17">
        <v>0.19615205791969301</v>
      </c>
      <c r="R11" s="17"/>
      <c r="S11" s="17">
        <v>0.20944018325990599</v>
      </c>
      <c r="T11" s="17">
        <v>0.18152393998444799</v>
      </c>
      <c r="U11" s="17">
        <v>0.20371337186563501</v>
      </c>
      <c r="V11" s="17">
        <v>0.20514436331543601</v>
      </c>
      <c r="W11" s="17">
        <v>0.210848644499739</v>
      </c>
      <c r="X11" s="17">
        <v>0.24754010968805601</v>
      </c>
      <c r="Y11" s="17">
        <v>0.29125452319998202</v>
      </c>
      <c r="Z11" s="17">
        <v>0.245960670843451</v>
      </c>
      <c r="AA11" s="17">
        <v>0.249999915870664</v>
      </c>
      <c r="AB11" s="17"/>
      <c r="AC11" s="17">
        <v>0.19933479026651399</v>
      </c>
      <c r="AD11" s="17">
        <v>0.25358793438188199</v>
      </c>
      <c r="AE11" s="17">
        <v>0.21171017998243299</v>
      </c>
      <c r="AF11" s="17"/>
      <c r="AG11" s="17">
        <v>0.19351701540428901</v>
      </c>
      <c r="AH11" s="17">
        <v>0.235452198358373</v>
      </c>
      <c r="AI11" s="17">
        <v>0.35129337079302297</v>
      </c>
      <c r="AJ11" s="17">
        <v>0.24470714585072001</v>
      </c>
      <c r="AK11" s="17">
        <v>0.22579339850062299</v>
      </c>
      <c r="AL11" s="17"/>
      <c r="AM11" s="17">
        <v>0.16651017454311901</v>
      </c>
      <c r="AN11" s="17">
        <v>0.22157335558174901</v>
      </c>
      <c r="AO11" s="17">
        <v>0.344517941013259</v>
      </c>
      <c r="AP11" s="17"/>
      <c r="AQ11" s="17">
        <v>0.20757851359138199</v>
      </c>
      <c r="AR11" s="17">
        <v>0.256576267056986</v>
      </c>
      <c r="AS11" s="17"/>
      <c r="AT11" s="17">
        <v>0.18132218667863001</v>
      </c>
      <c r="AU11" s="17">
        <v>0.23627700777838201</v>
      </c>
    </row>
    <row r="12" spans="2:47" x14ac:dyDescent="0.35">
      <c r="B12" s="18" t="s">
        <v>110</v>
      </c>
      <c r="C12" s="17">
        <v>0.251424357031787</v>
      </c>
      <c r="D12" s="17">
        <v>0.223856443389331</v>
      </c>
      <c r="E12" s="17">
        <v>0.27662796934043399</v>
      </c>
      <c r="F12" s="17"/>
      <c r="G12" s="17">
        <v>0.46431650601692598</v>
      </c>
      <c r="H12" s="17">
        <v>0.267040281279878</v>
      </c>
      <c r="I12" s="17">
        <v>0.27814484915262699</v>
      </c>
      <c r="J12" s="17">
        <v>0.26264652273372502</v>
      </c>
      <c r="K12" s="17">
        <v>0.17741297473789899</v>
      </c>
      <c r="L12" s="17">
        <v>0.16833378940833399</v>
      </c>
      <c r="M12" s="17"/>
      <c r="N12" s="17">
        <v>0.27310105800995699</v>
      </c>
      <c r="O12" s="17">
        <v>0.27227740246887899</v>
      </c>
      <c r="P12" s="17">
        <v>0.22241384369620801</v>
      </c>
      <c r="Q12" s="17">
        <v>0.23495041137342601</v>
      </c>
      <c r="R12" s="17"/>
      <c r="S12" s="17">
        <v>0.279662850714404</v>
      </c>
      <c r="T12" s="17">
        <v>0.29788707918716101</v>
      </c>
      <c r="U12" s="17">
        <v>0.26462075273799501</v>
      </c>
      <c r="V12" s="17">
        <v>0.15529387820076801</v>
      </c>
      <c r="W12" s="17">
        <v>0.216314078535187</v>
      </c>
      <c r="X12" s="17">
        <v>0.30442218734177201</v>
      </c>
      <c r="Y12" s="17">
        <v>0.229261734665136</v>
      </c>
      <c r="Z12" s="17">
        <v>0.22002618420374701</v>
      </c>
      <c r="AA12" s="17">
        <v>0.239271027104137</v>
      </c>
      <c r="AB12" s="17"/>
      <c r="AC12" s="17">
        <v>0.191117736172948</v>
      </c>
      <c r="AD12" s="17">
        <v>0.287744298146626</v>
      </c>
      <c r="AE12" s="17">
        <v>0.268186165229026</v>
      </c>
      <c r="AF12" s="17"/>
      <c r="AG12" s="17">
        <v>0.18716408517281499</v>
      </c>
      <c r="AH12" s="17">
        <v>0.35790317708307801</v>
      </c>
      <c r="AI12" s="17">
        <v>0.22268111291558401</v>
      </c>
      <c r="AJ12" s="17">
        <v>0.152980434653987</v>
      </c>
      <c r="AK12" s="17">
        <v>0.227993900100525</v>
      </c>
      <c r="AL12" s="17"/>
      <c r="AM12" s="17">
        <v>0.192738518400773</v>
      </c>
      <c r="AN12" s="17">
        <v>0.32503072057266202</v>
      </c>
      <c r="AO12" s="17">
        <v>0.28476524439412099</v>
      </c>
      <c r="AP12" s="17"/>
      <c r="AQ12" s="17">
        <v>0.252375299097434</v>
      </c>
      <c r="AR12" s="17">
        <v>0.25070916510004798</v>
      </c>
      <c r="AS12" s="17"/>
      <c r="AT12" s="17">
        <v>0.27758805896956001</v>
      </c>
      <c r="AU12" s="17">
        <v>0.243129001815728</v>
      </c>
    </row>
    <row r="13" spans="2:47" x14ac:dyDescent="0.35">
      <c r="B13" s="18" t="s">
        <v>111</v>
      </c>
      <c r="C13" s="19">
        <v>6.9726139836992093E-2</v>
      </c>
      <c r="D13" s="19">
        <v>6.8271181585313506E-2</v>
      </c>
      <c r="E13" s="19">
        <v>6.9031321195116596E-2</v>
      </c>
      <c r="F13" s="19"/>
      <c r="G13" s="19">
        <v>0.111675639078503</v>
      </c>
      <c r="H13" s="19">
        <v>6.9478359432433398E-2</v>
      </c>
      <c r="I13" s="19">
        <v>8.9190519120665598E-2</v>
      </c>
      <c r="J13" s="19">
        <v>4.7051122251719701E-2</v>
      </c>
      <c r="K13" s="19">
        <v>5.7950561582093101E-2</v>
      </c>
      <c r="L13" s="19">
        <v>6.1761297284449103E-2</v>
      </c>
      <c r="M13" s="19"/>
      <c r="N13" s="19">
        <v>7.7404079656232999E-2</v>
      </c>
      <c r="O13" s="19">
        <v>5.6031100904997203E-2</v>
      </c>
      <c r="P13" s="19">
        <v>8.6596706037438395E-2</v>
      </c>
      <c r="Q13" s="19">
        <v>6.1688309517344199E-2</v>
      </c>
      <c r="R13" s="19"/>
      <c r="S13" s="19">
        <v>0.146110533271917</v>
      </c>
      <c r="T13" s="19">
        <v>4.6776294642208102E-2</v>
      </c>
      <c r="U13" s="19">
        <v>0.12598482961694599</v>
      </c>
      <c r="V13" s="19">
        <v>8.9330506033761303E-2</v>
      </c>
      <c r="W13" s="19">
        <v>2.01822415569653E-2</v>
      </c>
      <c r="X13" s="19">
        <v>5.4333814439490501E-2</v>
      </c>
      <c r="Y13" s="19">
        <v>1.1694221501624099E-2</v>
      </c>
      <c r="Z13" s="19">
        <v>6.2080066034407598E-2</v>
      </c>
      <c r="AA13" s="19">
        <v>3.7560977786971803E-2</v>
      </c>
      <c r="AB13" s="19"/>
      <c r="AC13" s="19">
        <v>5.5852887529511903E-2</v>
      </c>
      <c r="AD13" s="19">
        <v>7.2789419124542801E-2</v>
      </c>
      <c r="AE13" s="19">
        <v>8.0457786557595598E-2</v>
      </c>
      <c r="AF13" s="19"/>
      <c r="AG13" s="19">
        <v>5.1328027490744603E-2</v>
      </c>
      <c r="AH13" s="19">
        <v>0.103401284803197</v>
      </c>
      <c r="AI13" s="19">
        <v>1.01414528101695E-2</v>
      </c>
      <c r="AJ13" s="19">
        <v>0</v>
      </c>
      <c r="AK13" s="19">
        <v>8.5697184799972403E-2</v>
      </c>
      <c r="AL13" s="19"/>
      <c r="AM13" s="19">
        <v>6.44747147538344E-2</v>
      </c>
      <c r="AN13" s="19">
        <v>8.6652895141831998E-2</v>
      </c>
      <c r="AO13" s="19">
        <v>1.88082778669648E-2</v>
      </c>
      <c r="AP13" s="19"/>
      <c r="AQ13" s="19">
        <v>6.5879514737051698E-2</v>
      </c>
      <c r="AR13" s="19">
        <v>7.8135884035859804E-2</v>
      </c>
      <c r="AS13" s="19"/>
      <c r="AT13" s="19">
        <v>8.0392487521031994E-2</v>
      </c>
      <c r="AU13" s="19">
        <v>6.6344311718496501E-2</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0.23493126150867699</v>
      </c>
      <c r="D9" s="17">
        <v>0.28060078503107999</v>
      </c>
      <c r="E9" s="17">
        <v>0.19316904055237799</v>
      </c>
      <c r="F9" s="17"/>
      <c r="G9" s="17">
        <v>0.114720635232023</v>
      </c>
      <c r="H9" s="17">
        <v>0.18932786452321701</v>
      </c>
      <c r="I9" s="17">
        <v>0.22285272402092801</v>
      </c>
      <c r="J9" s="17">
        <v>0.200053390186231</v>
      </c>
      <c r="K9" s="17">
        <v>0.32497853990439501</v>
      </c>
      <c r="L9" s="17">
        <v>0.29399068870714401</v>
      </c>
      <c r="M9" s="17"/>
      <c r="N9" s="17">
        <v>0.213946296106518</v>
      </c>
      <c r="O9" s="17">
        <v>0.21929629249979701</v>
      </c>
      <c r="P9" s="17">
        <v>0.257364891842493</v>
      </c>
      <c r="Q9" s="17">
        <v>0.253162192483738</v>
      </c>
      <c r="R9" s="17"/>
      <c r="S9" s="17">
        <v>0.27046402670434</v>
      </c>
      <c r="T9" s="17">
        <v>0.25132873096810598</v>
      </c>
      <c r="U9" s="17">
        <v>0.182413651780478</v>
      </c>
      <c r="V9" s="17">
        <v>0.23876294975472601</v>
      </c>
      <c r="W9" s="17">
        <v>0.26422934014229499</v>
      </c>
      <c r="X9" s="17">
        <v>0.23780291587632801</v>
      </c>
      <c r="Y9" s="17">
        <v>0.231651331128502</v>
      </c>
      <c r="Z9" s="17">
        <v>0.17942349181265499</v>
      </c>
      <c r="AA9" s="17">
        <v>0.211070462745514</v>
      </c>
      <c r="AB9" s="17"/>
      <c r="AC9" s="17">
        <v>0.32821776149713</v>
      </c>
      <c r="AD9" s="17">
        <v>0.18907527344686001</v>
      </c>
      <c r="AE9" s="17">
        <v>0.14483553051753001</v>
      </c>
      <c r="AF9" s="17"/>
      <c r="AG9" s="17">
        <v>0.307637736411777</v>
      </c>
      <c r="AH9" s="17">
        <v>0.153620100841353</v>
      </c>
      <c r="AI9" s="17">
        <v>0.243676589715009</v>
      </c>
      <c r="AJ9" s="17">
        <v>0.42862716848900601</v>
      </c>
      <c r="AK9" s="17">
        <v>0.175240770359646</v>
      </c>
      <c r="AL9" s="17"/>
      <c r="AM9" s="17">
        <v>0.29690076011899103</v>
      </c>
      <c r="AN9" s="17">
        <v>0.180807604241185</v>
      </c>
      <c r="AO9" s="17">
        <v>0.17388100613142701</v>
      </c>
      <c r="AP9" s="17"/>
      <c r="AQ9" s="17">
        <v>0.249662393128502</v>
      </c>
      <c r="AR9" s="17">
        <v>0.20527319912299299</v>
      </c>
      <c r="AS9" s="17"/>
      <c r="AT9" s="17">
        <v>0.23185091844865699</v>
      </c>
      <c r="AU9" s="17">
        <v>0.235907902349906</v>
      </c>
    </row>
    <row r="10" spans="2:47" x14ac:dyDescent="0.35">
      <c r="B10" s="18" t="s">
        <v>109</v>
      </c>
      <c r="C10" s="17">
        <v>0.31740178542660002</v>
      </c>
      <c r="D10" s="17">
        <v>0.32272398784830603</v>
      </c>
      <c r="E10" s="17">
        <v>0.31364726161429601</v>
      </c>
      <c r="F10" s="17"/>
      <c r="G10" s="17">
        <v>0.32533873697784799</v>
      </c>
      <c r="H10" s="17">
        <v>0.26684803775344701</v>
      </c>
      <c r="I10" s="17">
        <v>0.21345439581846401</v>
      </c>
      <c r="J10" s="17">
        <v>0.35413970818089702</v>
      </c>
      <c r="K10" s="17">
        <v>0.30684541776178198</v>
      </c>
      <c r="L10" s="17">
        <v>0.40434993872312602</v>
      </c>
      <c r="M10" s="17"/>
      <c r="N10" s="17">
        <v>0.348868265784397</v>
      </c>
      <c r="O10" s="17">
        <v>0.30236584948834899</v>
      </c>
      <c r="P10" s="17">
        <v>0.32003111474193402</v>
      </c>
      <c r="Q10" s="17">
        <v>0.29235617467600999</v>
      </c>
      <c r="R10" s="17"/>
      <c r="S10" s="17">
        <v>0.282068195779272</v>
      </c>
      <c r="T10" s="17">
        <v>0.34076983321021298</v>
      </c>
      <c r="U10" s="17">
        <v>0.291183529608319</v>
      </c>
      <c r="V10" s="17">
        <v>0.33491483708205</v>
      </c>
      <c r="W10" s="17">
        <v>0.30405242641879099</v>
      </c>
      <c r="X10" s="17">
        <v>0.24845626510166699</v>
      </c>
      <c r="Y10" s="17">
        <v>0.36282576525621502</v>
      </c>
      <c r="Z10" s="17">
        <v>0.414047641761221</v>
      </c>
      <c r="AA10" s="17">
        <v>0.33065669029197098</v>
      </c>
      <c r="AB10" s="17"/>
      <c r="AC10" s="17">
        <v>0.32384577359935102</v>
      </c>
      <c r="AD10" s="17">
        <v>0.30987060857623999</v>
      </c>
      <c r="AE10" s="17">
        <v>0.32037150741195097</v>
      </c>
      <c r="AF10" s="17"/>
      <c r="AG10" s="17">
        <v>0.33792690269720499</v>
      </c>
      <c r="AH10" s="17">
        <v>0.31745736841216299</v>
      </c>
      <c r="AI10" s="17">
        <v>0.29395300983885803</v>
      </c>
      <c r="AJ10" s="17">
        <v>0.228866375618867</v>
      </c>
      <c r="AK10" s="17">
        <v>0.296468171997887</v>
      </c>
      <c r="AL10" s="17"/>
      <c r="AM10" s="17">
        <v>0.31178336567044301</v>
      </c>
      <c r="AN10" s="17">
        <v>0.306838924399085</v>
      </c>
      <c r="AO10" s="17">
        <v>0.27763286703606999</v>
      </c>
      <c r="AP10" s="17"/>
      <c r="AQ10" s="17">
        <v>0.31337660973120401</v>
      </c>
      <c r="AR10" s="17">
        <v>0.32503331976799399</v>
      </c>
      <c r="AS10" s="17"/>
      <c r="AT10" s="17">
        <v>0.26282756910724597</v>
      </c>
      <c r="AU10" s="17">
        <v>0.33470486092729901</v>
      </c>
    </row>
    <row r="11" spans="2:47" x14ac:dyDescent="0.35">
      <c r="B11" s="18" t="s">
        <v>73</v>
      </c>
      <c r="C11" s="17">
        <v>0.12786646071826799</v>
      </c>
      <c r="D11" s="17">
        <v>0.11490232111969</v>
      </c>
      <c r="E11" s="17">
        <v>0.13895373121121199</v>
      </c>
      <c r="F11" s="17"/>
      <c r="G11" s="17">
        <v>0.113323552398309</v>
      </c>
      <c r="H11" s="17">
        <v>0.16293542256283899</v>
      </c>
      <c r="I11" s="17">
        <v>0.14826687500361799</v>
      </c>
      <c r="J11" s="17">
        <v>0.161639107028553</v>
      </c>
      <c r="K11" s="17">
        <v>8.4078639828001595E-2</v>
      </c>
      <c r="L11" s="17">
        <v>0.100250483262008</v>
      </c>
      <c r="M11" s="17"/>
      <c r="N11" s="17">
        <v>0.113830402032218</v>
      </c>
      <c r="O11" s="17">
        <v>0.14524254896755701</v>
      </c>
      <c r="P11" s="17">
        <v>0.10793513087874999</v>
      </c>
      <c r="Q11" s="17">
        <v>0.14396581051010601</v>
      </c>
      <c r="R11" s="17"/>
      <c r="S11" s="17">
        <v>9.8201834744147898E-2</v>
      </c>
      <c r="T11" s="17">
        <v>0.14328659194781099</v>
      </c>
      <c r="U11" s="17">
        <v>0.12566109002912801</v>
      </c>
      <c r="V11" s="17">
        <v>8.6313506155714703E-2</v>
      </c>
      <c r="W11" s="17">
        <v>0.14545055707041199</v>
      </c>
      <c r="X11" s="17">
        <v>0.149010628608263</v>
      </c>
      <c r="Y11" s="17">
        <v>0.14251340765655399</v>
      </c>
      <c r="Z11" s="17">
        <v>0.139201669666629</v>
      </c>
      <c r="AA11" s="17">
        <v>0.13720262829102201</v>
      </c>
      <c r="AB11" s="17"/>
      <c r="AC11" s="17">
        <v>9.9100824153709202E-2</v>
      </c>
      <c r="AD11" s="17">
        <v>0.13572568046580999</v>
      </c>
      <c r="AE11" s="17">
        <v>0.22268174059115001</v>
      </c>
      <c r="AF11" s="17"/>
      <c r="AG11" s="17">
        <v>8.7028005350788903E-2</v>
      </c>
      <c r="AH11" s="17">
        <v>0.13128069330051101</v>
      </c>
      <c r="AI11" s="17">
        <v>0.184630013114572</v>
      </c>
      <c r="AJ11" s="17">
        <v>0.18952602123814</v>
      </c>
      <c r="AK11" s="17">
        <v>0.20529385853294299</v>
      </c>
      <c r="AL11" s="17"/>
      <c r="AM11" s="17">
        <v>6.7273045126456599E-2</v>
      </c>
      <c r="AN11" s="17">
        <v>0.12668864404327401</v>
      </c>
      <c r="AO11" s="17">
        <v>0.18687483393142201</v>
      </c>
      <c r="AP11" s="17"/>
      <c r="AQ11" s="17">
        <v>0.114196518926756</v>
      </c>
      <c r="AR11" s="17">
        <v>0.157143814813309</v>
      </c>
      <c r="AS11" s="17"/>
      <c r="AT11" s="17">
        <v>0.13149656890487299</v>
      </c>
      <c r="AU11" s="17">
        <v>0.126715513617883</v>
      </c>
    </row>
    <row r="12" spans="2:47" x14ac:dyDescent="0.35">
      <c r="B12" s="18" t="s">
        <v>110</v>
      </c>
      <c r="C12" s="17">
        <v>0.23955542549068501</v>
      </c>
      <c r="D12" s="17">
        <v>0.21411211071640901</v>
      </c>
      <c r="E12" s="17">
        <v>0.26424266585996298</v>
      </c>
      <c r="F12" s="17"/>
      <c r="G12" s="17">
        <v>0.351173228035632</v>
      </c>
      <c r="H12" s="17">
        <v>0.28163008052920302</v>
      </c>
      <c r="I12" s="17">
        <v>0.24843597710337501</v>
      </c>
      <c r="J12" s="17">
        <v>0.240727928785817</v>
      </c>
      <c r="K12" s="17">
        <v>0.24129334165247501</v>
      </c>
      <c r="L12" s="17">
        <v>0.15066269702479501</v>
      </c>
      <c r="M12" s="17"/>
      <c r="N12" s="17">
        <v>0.259472761726873</v>
      </c>
      <c r="O12" s="17">
        <v>0.24225975171636299</v>
      </c>
      <c r="P12" s="17">
        <v>0.208690439467489</v>
      </c>
      <c r="Q12" s="17">
        <v>0.24525542915214901</v>
      </c>
      <c r="R12" s="17"/>
      <c r="S12" s="17">
        <v>0.24854986273500801</v>
      </c>
      <c r="T12" s="17">
        <v>0.22807724048157299</v>
      </c>
      <c r="U12" s="17">
        <v>0.27503242985474202</v>
      </c>
      <c r="V12" s="17">
        <v>0.28273265985525903</v>
      </c>
      <c r="W12" s="17">
        <v>0.21315129905173999</v>
      </c>
      <c r="X12" s="17">
        <v>0.21848100448584501</v>
      </c>
      <c r="Y12" s="17">
        <v>0.21245559942501999</v>
      </c>
      <c r="Z12" s="17">
        <v>0.18317736644236199</v>
      </c>
      <c r="AA12" s="17">
        <v>0.25473038655533398</v>
      </c>
      <c r="AB12" s="17"/>
      <c r="AC12" s="17">
        <v>0.19546370272369801</v>
      </c>
      <c r="AD12" s="17">
        <v>0.27818668368184402</v>
      </c>
      <c r="AE12" s="17">
        <v>0.19712459498212501</v>
      </c>
      <c r="AF12" s="17"/>
      <c r="AG12" s="17">
        <v>0.190537727622859</v>
      </c>
      <c r="AH12" s="17">
        <v>0.307839856831851</v>
      </c>
      <c r="AI12" s="17">
        <v>0.20912340698006701</v>
      </c>
      <c r="AJ12" s="17">
        <v>6.46628984296269E-2</v>
      </c>
      <c r="AK12" s="17">
        <v>0.24211729403520399</v>
      </c>
      <c r="AL12" s="17"/>
      <c r="AM12" s="17">
        <v>0.22197576896948401</v>
      </c>
      <c r="AN12" s="17">
        <v>0.29915615120510702</v>
      </c>
      <c r="AO12" s="17">
        <v>0.27841666509923402</v>
      </c>
      <c r="AP12" s="17"/>
      <c r="AQ12" s="17">
        <v>0.241000073226869</v>
      </c>
      <c r="AR12" s="17">
        <v>0.23774604021958701</v>
      </c>
      <c r="AS12" s="17"/>
      <c r="AT12" s="17">
        <v>0.25468340378562399</v>
      </c>
      <c r="AU12" s="17">
        <v>0.23475901120818701</v>
      </c>
    </row>
    <row r="13" spans="2:47" x14ac:dyDescent="0.35">
      <c r="B13" s="18" t="s">
        <v>111</v>
      </c>
      <c r="C13" s="19">
        <v>8.0245066855771194E-2</v>
      </c>
      <c r="D13" s="19">
        <v>6.7660795284513894E-2</v>
      </c>
      <c r="E13" s="19">
        <v>8.9987300762151098E-2</v>
      </c>
      <c r="F13" s="19"/>
      <c r="G13" s="19">
        <v>9.5443847356188299E-2</v>
      </c>
      <c r="H13" s="19">
        <v>9.9258594631293398E-2</v>
      </c>
      <c r="I13" s="19">
        <v>0.16699002805361499</v>
      </c>
      <c r="J13" s="19">
        <v>4.3439865818501303E-2</v>
      </c>
      <c r="K13" s="19">
        <v>4.2804060853346197E-2</v>
      </c>
      <c r="L13" s="19">
        <v>5.0746192282927302E-2</v>
      </c>
      <c r="M13" s="19"/>
      <c r="N13" s="19">
        <v>6.3882274349993995E-2</v>
      </c>
      <c r="O13" s="19">
        <v>9.0835557327934496E-2</v>
      </c>
      <c r="P13" s="19">
        <v>0.105978423069334</v>
      </c>
      <c r="Q13" s="19">
        <v>6.52603931779972E-2</v>
      </c>
      <c r="R13" s="19"/>
      <c r="S13" s="19">
        <v>0.10071608003723299</v>
      </c>
      <c r="T13" s="19">
        <v>3.6537603392297002E-2</v>
      </c>
      <c r="U13" s="19">
        <v>0.125709298727334</v>
      </c>
      <c r="V13" s="19">
        <v>5.72760471522493E-2</v>
      </c>
      <c r="W13" s="19">
        <v>7.3116377316763195E-2</v>
      </c>
      <c r="X13" s="19">
        <v>0.14624918592789601</v>
      </c>
      <c r="Y13" s="19">
        <v>5.0553896533708398E-2</v>
      </c>
      <c r="Z13" s="19">
        <v>8.4149830317133495E-2</v>
      </c>
      <c r="AA13" s="19">
        <v>6.6339832116159597E-2</v>
      </c>
      <c r="AB13" s="19"/>
      <c r="AC13" s="19">
        <v>5.3371938026111801E-2</v>
      </c>
      <c r="AD13" s="19">
        <v>8.7141753829246105E-2</v>
      </c>
      <c r="AE13" s="19">
        <v>0.11498662649724301</v>
      </c>
      <c r="AF13" s="19"/>
      <c r="AG13" s="19">
        <v>7.6869627917369607E-2</v>
      </c>
      <c r="AH13" s="19">
        <v>8.9801980614122701E-2</v>
      </c>
      <c r="AI13" s="19">
        <v>6.8616980351493898E-2</v>
      </c>
      <c r="AJ13" s="19">
        <v>8.8317536224360393E-2</v>
      </c>
      <c r="AK13" s="19">
        <v>8.0879905074319594E-2</v>
      </c>
      <c r="AL13" s="19"/>
      <c r="AM13" s="19">
        <v>0.10206706011462501</v>
      </c>
      <c r="AN13" s="19">
        <v>8.6508676111348798E-2</v>
      </c>
      <c r="AO13" s="19">
        <v>8.3194627801846804E-2</v>
      </c>
      <c r="AP13" s="19"/>
      <c r="AQ13" s="19">
        <v>8.1764404986668607E-2</v>
      </c>
      <c r="AR13" s="19">
        <v>7.4803626076116306E-2</v>
      </c>
      <c r="AS13" s="19"/>
      <c r="AT13" s="19">
        <v>0.11914153975360101</v>
      </c>
      <c r="AU13" s="19">
        <v>6.7912711896724903E-2</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0.225147448631353</v>
      </c>
      <c r="D9" s="17">
        <v>0.26460363798936798</v>
      </c>
      <c r="E9" s="17">
        <v>0.18915203552552501</v>
      </c>
      <c r="F9" s="17"/>
      <c r="G9" s="17">
        <v>0.108145500138843</v>
      </c>
      <c r="H9" s="17">
        <v>0.19574026051715199</v>
      </c>
      <c r="I9" s="17">
        <v>0.180353992536228</v>
      </c>
      <c r="J9" s="17">
        <v>0.184296751537848</v>
      </c>
      <c r="K9" s="17">
        <v>0.254106405537039</v>
      </c>
      <c r="L9" s="17">
        <v>0.33999662493223898</v>
      </c>
      <c r="M9" s="17"/>
      <c r="N9" s="17">
        <v>0.20997618475051999</v>
      </c>
      <c r="O9" s="17">
        <v>0.18321573940421901</v>
      </c>
      <c r="P9" s="17">
        <v>0.270431808421012</v>
      </c>
      <c r="Q9" s="17">
        <v>0.243915097570125</v>
      </c>
      <c r="R9" s="17"/>
      <c r="S9" s="17">
        <v>0.23472430402061001</v>
      </c>
      <c r="T9" s="17">
        <v>0.196801686328931</v>
      </c>
      <c r="U9" s="17">
        <v>0.253977454085272</v>
      </c>
      <c r="V9" s="17">
        <v>0.267164332824401</v>
      </c>
      <c r="W9" s="17">
        <v>0.34680306539164102</v>
      </c>
      <c r="X9" s="17">
        <v>0.124803070538463</v>
      </c>
      <c r="Y9" s="17">
        <v>0.245011589285628</v>
      </c>
      <c r="Z9" s="17">
        <v>0.159294468127681</v>
      </c>
      <c r="AA9" s="17">
        <v>0.200767556152321</v>
      </c>
      <c r="AB9" s="17"/>
      <c r="AC9" s="17">
        <v>0.32221994867928</v>
      </c>
      <c r="AD9" s="17">
        <v>0.17496814094436</v>
      </c>
      <c r="AE9" s="17">
        <v>0.18119492353525099</v>
      </c>
      <c r="AF9" s="17"/>
      <c r="AG9" s="17">
        <v>0.31300292420905101</v>
      </c>
      <c r="AH9" s="17">
        <v>0.137498383411083</v>
      </c>
      <c r="AI9" s="17">
        <v>0.21304726394537599</v>
      </c>
      <c r="AJ9" s="17">
        <v>0.49540640135573799</v>
      </c>
      <c r="AK9" s="17">
        <v>0.18524161023022701</v>
      </c>
      <c r="AL9" s="17"/>
      <c r="AM9" s="17">
        <v>0.30999978075298401</v>
      </c>
      <c r="AN9" s="17">
        <v>0.15173843380844701</v>
      </c>
      <c r="AO9" s="17">
        <v>0.12805814124128101</v>
      </c>
      <c r="AP9" s="17"/>
      <c r="AQ9" s="17">
        <v>0.234287060375552</v>
      </c>
      <c r="AR9" s="17">
        <v>0.20448283361970601</v>
      </c>
      <c r="AS9" s="17"/>
      <c r="AT9" s="17">
        <v>0.205129674891776</v>
      </c>
      <c r="AU9" s="17">
        <v>0.231494201250666</v>
      </c>
    </row>
    <row r="10" spans="2:47" x14ac:dyDescent="0.35">
      <c r="B10" s="18" t="s">
        <v>109</v>
      </c>
      <c r="C10" s="17">
        <v>0.27703792881153499</v>
      </c>
      <c r="D10" s="17">
        <v>0.31350656600531002</v>
      </c>
      <c r="E10" s="17">
        <v>0.24403242408406001</v>
      </c>
      <c r="F10" s="17"/>
      <c r="G10" s="17">
        <v>0.191599975676119</v>
      </c>
      <c r="H10" s="17">
        <v>0.23458030704902699</v>
      </c>
      <c r="I10" s="17">
        <v>0.26523043100660298</v>
      </c>
      <c r="J10" s="17">
        <v>0.30916318388557201</v>
      </c>
      <c r="K10" s="17">
        <v>0.33613449100350501</v>
      </c>
      <c r="L10" s="17">
        <v>0.29103452997651003</v>
      </c>
      <c r="M10" s="17"/>
      <c r="N10" s="17">
        <v>0.29674924761812099</v>
      </c>
      <c r="O10" s="17">
        <v>0.30599743432693899</v>
      </c>
      <c r="P10" s="17">
        <v>0.23359339846334301</v>
      </c>
      <c r="Q10" s="17">
        <v>0.26359244169621898</v>
      </c>
      <c r="R10" s="17"/>
      <c r="S10" s="17">
        <v>0.22064779680294699</v>
      </c>
      <c r="T10" s="17">
        <v>0.35348520667328298</v>
      </c>
      <c r="U10" s="17">
        <v>0.21574119919524601</v>
      </c>
      <c r="V10" s="17">
        <v>0.326003075408344</v>
      </c>
      <c r="W10" s="17">
        <v>0.25936871082998397</v>
      </c>
      <c r="X10" s="17">
        <v>0.24549476194365699</v>
      </c>
      <c r="Y10" s="17">
        <v>0.22884626914610301</v>
      </c>
      <c r="Z10" s="17">
        <v>0.38595601782161398</v>
      </c>
      <c r="AA10" s="17">
        <v>0.288932147813172</v>
      </c>
      <c r="AB10" s="17"/>
      <c r="AC10" s="17">
        <v>0.335538442983006</v>
      </c>
      <c r="AD10" s="17">
        <v>0.24856054007241499</v>
      </c>
      <c r="AE10" s="17">
        <v>0.18964135726244899</v>
      </c>
      <c r="AF10" s="17"/>
      <c r="AG10" s="17">
        <v>0.32639408201036901</v>
      </c>
      <c r="AH10" s="17">
        <v>0.23058504046519299</v>
      </c>
      <c r="AI10" s="17">
        <v>0.24414814972610999</v>
      </c>
      <c r="AJ10" s="17">
        <v>0.116948414436431</v>
      </c>
      <c r="AK10" s="17">
        <v>0.25573077529419502</v>
      </c>
      <c r="AL10" s="17"/>
      <c r="AM10" s="17">
        <v>0.32301908999915002</v>
      </c>
      <c r="AN10" s="17">
        <v>0.24137281762893401</v>
      </c>
      <c r="AO10" s="17">
        <v>0.27305615727024402</v>
      </c>
      <c r="AP10" s="17"/>
      <c r="AQ10" s="17">
        <v>0.29298695302333599</v>
      </c>
      <c r="AR10" s="17">
        <v>0.24263361752461801</v>
      </c>
      <c r="AS10" s="17"/>
      <c r="AT10" s="17">
        <v>0.286078572046848</v>
      </c>
      <c r="AU10" s="17">
        <v>0.274171539827402</v>
      </c>
    </row>
    <row r="11" spans="2:47" x14ac:dyDescent="0.35">
      <c r="B11" s="18" t="s">
        <v>73</v>
      </c>
      <c r="C11" s="17">
        <v>0.213862632410557</v>
      </c>
      <c r="D11" s="17">
        <v>0.20529156100841001</v>
      </c>
      <c r="E11" s="17">
        <v>0.22268973080948201</v>
      </c>
      <c r="F11" s="17"/>
      <c r="G11" s="17">
        <v>0.18206479783388299</v>
      </c>
      <c r="H11" s="17">
        <v>0.20162016927867199</v>
      </c>
      <c r="I11" s="17">
        <v>0.22635503519698699</v>
      </c>
      <c r="J11" s="17">
        <v>0.26147499217516901</v>
      </c>
      <c r="K11" s="17">
        <v>0.17443793566156801</v>
      </c>
      <c r="L11" s="17">
        <v>0.220979531344145</v>
      </c>
      <c r="M11" s="17"/>
      <c r="N11" s="17">
        <v>0.243912435276564</v>
      </c>
      <c r="O11" s="17">
        <v>0.197376493843329</v>
      </c>
      <c r="P11" s="17">
        <v>0.18674226119537701</v>
      </c>
      <c r="Q11" s="17">
        <v>0.220643326280719</v>
      </c>
      <c r="R11" s="17"/>
      <c r="S11" s="17">
        <v>0.182775047049508</v>
      </c>
      <c r="T11" s="17">
        <v>0.19997738989758701</v>
      </c>
      <c r="U11" s="17">
        <v>0.250747461497772</v>
      </c>
      <c r="V11" s="17">
        <v>0.19099625715309099</v>
      </c>
      <c r="W11" s="17">
        <v>0.16962764860214299</v>
      </c>
      <c r="X11" s="17">
        <v>0.277040476649075</v>
      </c>
      <c r="Y11" s="17">
        <v>0.25939099384982001</v>
      </c>
      <c r="Z11" s="17">
        <v>0.15754881974204701</v>
      </c>
      <c r="AA11" s="17">
        <v>0.224080195556117</v>
      </c>
      <c r="AB11" s="17"/>
      <c r="AC11" s="17">
        <v>0.150167281977651</v>
      </c>
      <c r="AD11" s="17">
        <v>0.25662472895859301</v>
      </c>
      <c r="AE11" s="17">
        <v>0.296483626047578</v>
      </c>
      <c r="AF11" s="17"/>
      <c r="AG11" s="17">
        <v>0.180898293778299</v>
      </c>
      <c r="AH11" s="17">
        <v>0.227815877094626</v>
      </c>
      <c r="AI11" s="17">
        <v>0.316974714064583</v>
      </c>
      <c r="AJ11" s="17">
        <v>0.32298228577820498</v>
      </c>
      <c r="AK11" s="17">
        <v>0.25391909383933098</v>
      </c>
      <c r="AL11" s="17"/>
      <c r="AM11" s="17">
        <v>0.16216218712568001</v>
      </c>
      <c r="AN11" s="17">
        <v>0.222820213297488</v>
      </c>
      <c r="AO11" s="17">
        <v>0.28198324749739401</v>
      </c>
      <c r="AP11" s="17"/>
      <c r="AQ11" s="17">
        <v>0.20355071264763799</v>
      </c>
      <c r="AR11" s="17">
        <v>0.23654399925953801</v>
      </c>
      <c r="AS11" s="17"/>
      <c r="AT11" s="17">
        <v>0.230109915226554</v>
      </c>
      <c r="AU11" s="17">
        <v>0.208711336062088</v>
      </c>
    </row>
    <row r="12" spans="2:47" x14ac:dyDescent="0.35">
      <c r="B12" s="18" t="s">
        <v>110</v>
      </c>
      <c r="C12" s="17">
        <v>0.20686565213415301</v>
      </c>
      <c r="D12" s="17">
        <v>0.16495164136759299</v>
      </c>
      <c r="E12" s="17">
        <v>0.24681400392379299</v>
      </c>
      <c r="F12" s="17"/>
      <c r="G12" s="17">
        <v>0.39086877975165002</v>
      </c>
      <c r="H12" s="17">
        <v>0.255098756257637</v>
      </c>
      <c r="I12" s="17">
        <v>0.22627099376202101</v>
      </c>
      <c r="J12" s="17">
        <v>0.18967551652866199</v>
      </c>
      <c r="K12" s="17">
        <v>0.17439780120716999</v>
      </c>
      <c r="L12" s="17">
        <v>0.110204734826422</v>
      </c>
      <c r="M12" s="17"/>
      <c r="N12" s="17">
        <v>0.189326639548972</v>
      </c>
      <c r="O12" s="17">
        <v>0.23808194337740801</v>
      </c>
      <c r="P12" s="17">
        <v>0.219965445868224</v>
      </c>
      <c r="Q12" s="17">
        <v>0.184370266964579</v>
      </c>
      <c r="R12" s="17"/>
      <c r="S12" s="17">
        <v>0.230692514825557</v>
      </c>
      <c r="T12" s="17">
        <v>0.169582022501747</v>
      </c>
      <c r="U12" s="17">
        <v>0.18701593898121699</v>
      </c>
      <c r="V12" s="17">
        <v>0.13817245120471899</v>
      </c>
      <c r="W12" s="17">
        <v>0.166385676079638</v>
      </c>
      <c r="X12" s="17">
        <v>0.24775216628645499</v>
      </c>
      <c r="Y12" s="17">
        <v>0.24926208490478199</v>
      </c>
      <c r="Z12" s="17">
        <v>0.280352585017352</v>
      </c>
      <c r="AA12" s="17">
        <v>0.23292754180683201</v>
      </c>
      <c r="AB12" s="17"/>
      <c r="AC12" s="17">
        <v>0.15732781373777099</v>
      </c>
      <c r="AD12" s="17">
        <v>0.233327806906689</v>
      </c>
      <c r="AE12" s="17">
        <v>0.217432900856322</v>
      </c>
      <c r="AF12" s="17"/>
      <c r="AG12" s="17">
        <v>0.13661735005950501</v>
      </c>
      <c r="AH12" s="17">
        <v>0.30399245618151799</v>
      </c>
      <c r="AI12" s="17">
        <v>0.17340317708808001</v>
      </c>
      <c r="AJ12" s="17">
        <v>6.46628984296269E-2</v>
      </c>
      <c r="AK12" s="17">
        <v>0.17789743781923401</v>
      </c>
      <c r="AL12" s="17"/>
      <c r="AM12" s="17">
        <v>0.12003691359098</v>
      </c>
      <c r="AN12" s="17">
        <v>0.292469050413039</v>
      </c>
      <c r="AO12" s="17">
        <v>0.24028619802992601</v>
      </c>
      <c r="AP12" s="17"/>
      <c r="AQ12" s="17">
        <v>0.19487385965788201</v>
      </c>
      <c r="AR12" s="17">
        <v>0.23302957133563401</v>
      </c>
      <c r="AS12" s="17"/>
      <c r="AT12" s="17">
        <v>0.204981104151683</v>
      </c>
      <c r="AU12" s="17">
        <v>0.20746315912966501</v>
      </c>
    </row>
    <row r="13" spans="2:47" x14ac:dyDescent="0.35">
      <c r="B13" s="18" t="s">
        <v>111</v>
      </c>
      <c r="C13" s="19">
        <v>7.7086338012402E-2</v>
      </c>
      <c r="D13" s="19">
        <v>5.1646593629320399E-2</v>
      </c>
      <c r="E13" s="19">
        <v>9.7311805657139996E-2</v>
      </c>
      <c r="F13" s="19"/>
      <c r="G13" s="19">
        <v>0.12732094659950499</v>
      </c>
      <c r="H13" s="19">
        <v>0.112960506897513</v>
      </c>
      <c r="I13" s="19">
        <v>0.10178954749816101</v>
      </c>
      <c r="J13" s="19">
        <v>5.5389555872749303E-2</v>
      </c>
      <c r="K13" s="19">
        <v>6.0923366590717398E-2</v>
      </c>
      <c r="L13" s="19">
        <v>3.77845789206828E-2</v>
      </c>
      <c r="M13" s="19"/>
      <c r="N13" s="19">
        <v>6.00354928058228E-2</v>
      </c>
      <c r="O13" s="19">
        <v>7.5328389048104502E-2</v>
      </c>
      <c r="P13" s="19">
        <v>8.9267086052044198E-2</v>
      </c>
      <c r="Q13" s="19">
        <v>8.7478867488358106E-2</v>
      </c>
      <c r="R13" s="19"/>
      <c r="S13" s="19">
        <v>0.13116033730137899</v>
      </c>
      <c r="T13" s="19">
        <v>8.0153694598451203E-2</v>
      </c>
      <c r="U13" s="19">
        <v>9.25179462404917E-2</v>
      </c>
      <c r="V13" s="19">
        <v>7.7663883409445703E-2</v>
      </c>
      <c r="W13" s="19">
        <v>5.78148990965947E-2</v>
      </c>
      <c r="X13" s="19">
        <v>0.104909524582351</v>
      </c>
      <c r="Y13" s="19">
        <v>1.7489062813667099E-2</v>
      </c>
      <c r="Z13" s="19">
        <v>1.68481092913066E-2</v>
      </c>
      <c r="AA13" s="19">
        <v>5.3292558671557598E-2</v>
      </c>
      <c r="AB13" s="19"/>
      <c r="AC13" s="19">
        <v>3.4746512622291399E-2</v>
      </c>
      <c r="AD13" s="19">
        <v>8.6518783117944198E-2</v>
      </c>
      <c r="AE13" s="19">
        <v>0.115247192298401</v>
      </c>
      <c r="AF13" s="19"/>
      <c r="AG13" s="19">
        <v>4.3087349942776E-2</v>
      </c>
      <c r="AH13" s="19">
        <v>0.10010824284758101</v>
      </c>
      <c r="AI13" s="19">
        <v>5.2426695175850198E-2</v>
      </c>
      <c r="AJ13" s="19">
        <v>0</v>
      </c>
      <c r="AK13" s="19">
        <v>0.12721108281701299</v>
      </c>
      <c r="AL13" s="19"/>
      <c r="AM13" s="19">
        <v>8.4782028531206297E-2</v>
      </c>
      <c r="AN13" s="19">
        <v>9.1599484852092197E-2</v>
      </c>
      <c r="AO13" s="19">
        <v>7.66162559611549E-2</v>
      </c>
      <c r="AP13" s="19"/>
      <c r="AQ13" s="19">
        <v>7.4301414295592796E-2</v>
      </c>
      <c r="AR13" s="19">
        <v>8.3309978260504805E-2</v>
      </c>
      <c r="AS13" s="19"/>
      <c r="AT13" s="19">
        <v>7.3700733683140202E-2</v>
      </c>
      <c r="AU13" s="19">
        <v>7.8159763730178897E-2</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U18"/>
  <sheetViews>
    <sheetView showGridLines="0" workbookViewId="0">
      <pane xSplit="2" topLeftCell="W1" activePane="topRight" state="frozen"/>
      <selection activeCell="AF8" sqref="AF8"/>
      <selection pane="topRight" activeCell="AT8" sqref="AT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0.16925061375716499</v>
      </c>
      <c r="D9" s="17">
        <v>0.21523178417954</v>
      </c>
      <c r="E9" s="17">
        <v>0.12694535443845001</v>
      </c>
      <c r="F9" s="17"/>
      <c r="G9" s="17">
        <v>6.5807379172640498E-2</v>
      </c>
      <c r="H9" s="17">
        <v>0.15438130908065201</v>
      </c>
      <c r="I9" s="17">
        <v>0.16220412863358599</v>
      </c>
      <c r="J9" s="17">
        <v>0.136804098751593</v>
      </c>
      <c r="K9" s="17">
        <v>0.215551478976757</v>
      </c>
      <c r="L9" s="17">
        <v>0.22307432834015101</v>
      </c>
      <c r="M9" s="17"/>
      <c r="N9" s="17">
        <v>0.181081624480501</v>
      </c>
      <c r="O9" s="17">
        <v>0.133272776043242</v>
      </c>
      <c r="P9" s="17">
        <v>0.17897199474782</v>
      </c>
      <c r="Q9" s="17">
        <v>0.18362727633377801</v>
      </c>
      <c r="R9" s="17"/>
      <c r="S9" s="17">
        <v>0.175106705537627</v>
      </c>
      <c r="T9" s="17">
        <v>0.178017254287437</v>
      </c>
      <c r="U9" s="17">
        <v>0.15516383672237299</v>
      </c>
      <c r="V9" s="17">
        <v>0.13902317644951701</v>
      </c>
      <c r="W9" s="17">
        <v>0.20603986719588899</v>
      </c>
      <c r="X9" s="17">
        <v>0.17983641492636199</v>
      </c>
      <c r="Y9" s="17">
        <v>0.17001234113803301</v>
      </c>
      <c r="Z9" s="17">
        <v>0.12690456686278601</v>
      </c>
      <c r="AA9" s="17">
        <v>0.17018216579070899</v>
      </c>
      <c r="AB9" s="17"/>
      <c r="AC9" s="17">
        <v>0.24773662939013799</v>
      </c>
      <c r="AD9" s="17">
        <v>0.141206193357344</v>
      </c>
      <c r="AE9" s="17">
        <v>9.9527841803677505E-2</v>
      </c>
      <c r="AF9" s="17"/>
      <c r="AG9" s="17">
        <v>0.23989335092804301</v>
      </c>
      <c r="AH9" s="17">
        <v>0.110446616740105</v>
      </c>
      <c r="AI9" s="17">
        <v>0.18523416649647401</v>
      </c>
      <c r="AJ9" s="17">
        <v>0.42862716848900601</v>
      </c>
      <c r="AK9" s="17">
        <v>9.4348122465612902E-2</v>
      </c>
      <c r="AL9" s="17"/>
      <c r="AM9" s="17">
        <v>0.26500911084088402</v>
      </c>
      <c r="AN9" s="17">
        <v>0.12028711325088599</v>
      </c>
      <c r="AO9" s="17">
        <v>0.11168236300873401</v>
      </c>
      <c r="AP9" s="17"/>
      <c r="AQ9" s="17">
        <v>0.18279399287345299</v>
      </c>
      <c r="AR9" s="17">
        <v>0.14174658287268499</v>
      </c>
      <c r="AS9" s="17"/>
      <c r="AT9" s="17">
        <v>0.191471633068129</v>
      </c>
      <c r="AU9" s="17">
        <v>0.16220530920180201</v>
      </c>
    </row>
    <row r="10" spans="2:47" x14ac:dyDescent="0.35">
      <c r="B10" s="18" t="s">
        <v>109</v>
      </c>
      <c r="C10" s="17">
        <v>0.211648014240717</v>
      </c>
      <c r="D10" s="17">
        <v>0.230361048654951</v>
      </c>
      <c r="E10" s="17">
        <v>0.194978531347758</v>
      </c>
      <c r="F10" s="17"/>
      <c r="G10" s="17">
        <v>0.18133453885744999</v>
      </c>
      <c r="H10" s="17">
        <v>0.213415491578724</v>
      </c>
      <c r="I10" s="17">
        <v>0.17988881602064299</v>
      </c>
      <c r="J10" s="17">
        <v>0.186852614780529</v>
      </c>
      <c r="K10" s="17">
        <v>0.21202257186053999</v>
      </c>
      <c r="L10" s="17">
        <v>0.26381339941999299</v>
      </c>
      <c r="M10" s="17"/>
      <c r="N10" s="17">
        <v>0.20382793011963399</v>
      </c>
      <c r="O10" s="17">
        <v>0.20633563262475699</v>
      </c>
      <c r="P10" s="17">
        <v>0.18313369928904299</v>
      </c>
      <c r="Q10" s="17">
        <v>0.244833734304055</v>
      </c>
      <c r="R10" s="17"/>
      <c r="S10" s="17">
        <v>0.21653166589558401</v>
      </c>
      <c r="T10" s="17">
        <v>0.20207068170526701</v>
      </c>
      <c r="U10" s="17">
        <v>0.22591990390963901</v>
      </c>
      <c r="V10" s="17">
        <v>0.28505772699709198</v>
      </c>
      <c r="W10" s="17">
        <v>0.25830434614186998</v>
      </c>
      <c r="X10" s="17">
        <v>0.15962925174069201</v>
      </c>
      <c r="Y10" s="17">
        <v>0.16058799670051299</v>
      </c>
      <c r="Z10" s="17">
        <v>0.18814326167760201</v>
      </c>
      <c r="AA10" s="17">
        <v>0.20275377059744401</v>
      </c>
      <c r="AB10" s="17"/>
      <c r="AC10" s="17">
        <v>0.26019950126706298</v>
      </c>
      <c r="AD10" s="17">
        <v>0.16479703605254101</v>
      </c>
      <c r="AE10" s="17">
        <v>0.20818315918598601</v>
      </c>
      <c r="AF10" s="17"/>
      <c r="AG10" s="17">
        <v>0.23213528270884701</v>
      </c>
      <c r="AH10" s="17">
        <v>0.18516659113108599</v>
      </c>
      <c r="AI10" s="17">
        <v>0.16547665090994701</v>
      </c>
      <c r="AJ10" s="17">
        <v>0.130626113572299</v>
      </c>
      <c r="AK10" s="17">
        <v>0.231517601163306</v>
      </c>
      <c r="AL10" s="17"/>
      <c r="AM10" s="17">
        <v>0.24039694291612199</v>
      </c>
      <c r="AN10" s="17">
        <v>0.17271539745456799</v>
      </c>
      <c r="AO10" s="17">
        <v>0.21590770961106701</v>
      </c>
      <c r="AP10" s="17"/>
      <c r="AQ10" s="17">
        <v>0.20503547386207799</v>
      </c>
      <c r="AR10" s="17">
        <v>0.22416129115072</v>
      </c>
      <c r="AS10" s="17"/>
      <c r="AT10" s="17">
        <v>0.16083216166476599</v>
      </c>
      <c r="AU10" s="17">
        <v>0.227759478464203</v>
      </c>
    </row>
    <row r="11" spans="2:47" x14ac:dyDescent="0.35">
      <c r="B11" s="18" t="s">
        <v>73</v>
      </c>
      <c r="C11" s="17">
        <v>0.17444139368019199</v>
      </c>
      <c r="D11" s="17">
        <v>0.179898162199601</v>
      </c>
      <c r="E11" s="17">
        <v>0.17001286338150501</v>
      </c>
      <c r="F11" s="17"/>
      <c r="G11" s="17">
        <v>0.15329092147041701</v>
      </c>
      <c r="H11" s="17">
        <v>0.17104934956519699</v>
      </c>
      <c r="I11" s="17">
        <v>0.146953723323937</v>
      </c>
      <c r="J11" s="17">
        <v>0.19887714733082701</v>
      </c>
      <c r="K11" s="17">
        <v>0.163804532662122</v>
      </c>
      <c r="L11" s="17">
        <v>0.19540051494251501</v>
      </c>
      <c r="M11" s="17"/>
      <c r="N11" s="17">
        <v>0.18645752079184999</v>
      </c>
      <c r="O11" s="17">
        <v>0.18349962910711501</v>
      </c>
      <c r="P11" s="17">
        <v>0.187589741727474</v>
      </c>
      <c r="Q11" s="17">
        <v>0.14268333562029001</v>
      </c>
      <c r="R11" s="17"/>
      <c r="S11" s="17">
        <v>0.140448444648864</v>
      </c>
      <c r="T11" s="17">
        <v>0.23426558432231201</v>
      </c>
      <c r="U11" s="17">
        <v>0.16731683687941201</v>
      </c>
      <c r="V11" s="17">
        <v>0.18435498066443401</v>
      </c>
      <c r="W11" s="17">
        <v>0.13218658538745601</v>
      </c>
      <c r="X11" s="17">
        <v>0.10257287464174999</v>
      </c>
      <c r="Y11" s="17">
        <v>0.207258982873162</v>
      </c>
      <c r="Z11" s="17">
        <v>0.201175935431088</v>
      </c>
      <c r="AA11" s="17">
        <v>0.18911328335020799</v>
      </c>
      <c r="AB11" s="17"/>
      <c r="AC11" s="17">
        <v>0.14591567576315101</v>
      </c>
      <c r="AD11" s="17">
        <v>0.20038733044476401</v>
      </c>
      <c r="AE11" s="17">
        <v>0.21542172971707399</v>
      </c>
      <c r="AF11" s="17"/>
      <c r="AG11" s="17">
        <v>0.154967394506836</v>
      </c>
      <c r="AH11" s="17">
        <v>0.17865583914840499</v>
      </c>
      <c r="AI11" s="17">
        <v>0.245223191542534</v>
      </c>
      <c r="AJ11" s="17">
        <v>0.23467945074725599</v>
      </c>
      <c r="AK11" s="17">
        <v>0.17357512494500801</v>
      </c>
      <c r="AL11" s="17"/>
      <c r="AM11" s="17">
        <v>0.14543040023538301</v>
      </c>
      <c r="AN11" s="17">
        <v>0.167858981517889</v>
      </c>
      <c r="AO11" s="17">
        <v>0.224820612679594</v>
      </c>
      <c r="AP11" s="17"/>
      <c r="AQ11" s="17">
        <v>0.165733524671002</v>
      </c>
      <c r="AR11" s="17">
        <v>0.19356336322293299</v>
      </c>
      <c r="AS11" s="17"/>
      <c r="AT11" s="17">
        <v>0.135873586999923</v>
      </c>
      <c r="AU11" s="17">
        <v>0.186669543086497</v>
      </c>
    </row>
    <row r="12" spans="2:47" x14ac:dyDescent="0.35">
      <c r="B12" s="18" t="s">
        <v>110</v>
      </c>
      <c r="C12" s="17">
        <v>0.320378673989486</v>
      </c>
      <c r="D12" s="17">
        <v>0.27572036973159803</v>
      </c>
      <c r="E12" s="17">
        <v>0.36181213728801997</v>
      </c>
      <c r="F12" s="17"/>
      <c r="G12" s="17">
        <v>0.45952273060087401</v>
      </c>
      <c r="H12" s="17">
        <v>0.313105105262587</v>
      </c>
      <c r="I12" s="17">
        <v>0.34708824127462701</v>
      </c>
      <c r="J12" s="17">
        <v>0.33831129840812502</v>
      </c>
      <c r="K12" s="17">
        <v>0.34057803155347099</v>
      </c>
      <c r="L12" s="17">
        <v>0.21781396220805199</v>
      </c>
      <c r="M12" s="17"/>
      <c r="N12" s="17">
        <v>0.32051597134826898</v>
      </c>
      <c r="O12" s="17">
        <v>0.377049845667557</v>
      </c>
      <c r="P12" s="17">
        <v>0.29116253483325699</v>
      </c>
      <c r="Q12" s="17">
        <v>0.29097200487555103</v>
      </c>
      <c r="R12" s="17"/>
      <c r="S12" s="17">
        <v>0.31257851971051598</v>
      </c>
      <c r="T12" s="17">
        <v>0.31125727984471502</v>
      </c>
      <c r="U12" s="17">
        <v>0.26591888341858599</v>
      </c>
      <c r="V12" s="17">
        <v>0.26417929626984199</v>
      </c>
      <c r="W12" s="17">
        <v>0.29148730841645598</v>
      </c>
      <c r="X12" s="17">
        <v>0.41849557729216003</v>
      </c>
      <c r="Y12" s="17">
        <v>0.330229112825909</v>
      </c>
      <c r="Z12" s="17">
        <v>0.38090158821797798</v>
      </c>
      <c r="AA12" s="17">
        <v>0.34142231687757801</v>
      </c>
      <c r="AB12" s="17"/>
      <c r="AC12" s="17">
        <v>0.26350500771979002</v>
      </c>
      <c r="AD12" s="17">
        <v>0.36827638638745103</v>
      </c>
      <c r="AE12" s="17">
        <v>0.28111353003164302</v>
      </c>
      <c r="AF12" s="17"/>
      <c r="AG12" s="17">
        <v>0.27885390001632498</v>
      </c>
      <c r="AH12" s="17">
        <v>0.38536738624343098</v>
      </c>
      <c r="AI12" s="17">
        <v>0.340250997943702</v>
      </c>
      <c r="AJ12" s="17">
        <v>0.20606726719144</v>
      </c>
      <c r="AK12" s="17">
        <v>0.31938987990689599</v>
      </c>
      <c r="AL12" s="17"/>
      <c r="AM12" s="17">
        <v>0.23817288394828001</v>
      </c>
      <c r="AN12" s="17">
        <v>0.39657513805039601</v>
      </c>
      <c r="AO12" s="17">
        <v>0.36083614171927603</v>
      </c>
      <c r="AP12" s="17"/>
      <c r="AQ12" s="17">
        <v>0.31198022840773598</v>
      </c>
      <c r="AR12" s="17">
        <v>0.33692654169212499</v>
      </c>
      <c r="AS12" s="17"/>
      <c r="AT12" s="17">
        <v>0.35448281744101501</v>
      </c>
      <c r="AU12" s="17">
        <v>0.30956575520059598</v>
      </c>
    </row>
    <row r="13" spans="2:47" x14ac:dyDescent="0.35">
      <c r="B13" s="18" t="s">
        <v>111</v>
      </c>
      <c r="C13" s="19">
        <v>0.124281304332441</v>
      </c>
      <c r="D13" s="19">
        <v>9.87886352343091E-2</v>
      </c>
      <c r="E13" s="19">
        <v>0.14625111354426801</v>
      </c>
      <c r="F13" s="19"/>
      <c r="G13" s="19">
        <v>0.14004442989861801</v>
      </c>
      <c r="H13" s="19">
        <v>0.14804874451284</v>
      </c>
      <c r="I13" s="19">
        <v>0.16386509074720801</v>
      </c>
      <c r="J13" s="19">
        <v>0.13915484072892501</v>
      </c>
      <c r="K13" s="19">
        <v>6.8043384947109903E-2</v>
      </c>
      <c r="L13" s="19">
        <v>9.9897795089288505E-2</v>
      </c>
      <c r="M13" s="19"/>
      <c r="N13" s="19">
        <v>0.108116953259746</v>
      </c>
      <c r="O13" s="19">
        <v>9.9842116557328497E-2</v>
      </c>
      <c r="P13" s="19">
        <v>0.15914202940240599</v>
      </c>
      <c r="Q13" s="19">
        <v>0.13788364886632701</v>
      </c>
      <c r="R13" s="19"/>
      <c r="S13" s="19">
        <v>0.15533466420740799</v>
      </c>
      <c r="T13" s="19">
        <v>7.4389199840268996E-2</v>
      </c>
      <c r="U13" s="19">
        <v>0.18568053906998899</v>
      </c>
      <c r="V13" s="19">
        <v>0.12738481961911399</v>
      </c>
      <c r="W13" s="19">
        <v>0.11198189285833</v>
      </c>
      <c r="X13" s="19">
        <v>0.13946588139903601</v>
      </c>
      <c r="Y13" s="19">
        <v>0.131911566462384</v>
      </c>
      <c r="Z13" s="19">
        <v>0.10287464781054501</v>
      </c>
      <c r="AA13" s="19">
        <v>9.6528463384061194E-2</v>
      </c>
      <c r="AB13" s="19"/>
      <c r="AC13" s="19">
        <v>8.2643185859857193E-2</v>
      </c>
      <c r="AD13" s="19">
        <v>0.12533305375789999</v>
      </c>
      <c r="AE13" s="19">
        <v>0.19575373926162001</v>
      </c>
      <c r="AF13" s="19"/>
      <c r="AG13" s="19">
        <v>9.4150071839949501E-2</v>
      </c>
      <c r="AH13" s="19">
        <v>0.14036356673697301</v>
      </c>
      <c r="AI13" s="19">
        <v>6.3814993107343801E-2</v>
      </c>
      <c r="AJ13" s="19">
        <v>0</v>
      </c>
      <c r="AK13" s="19">
        <v>0.181169271519177</v>
      </c>
      <c r="AL13" s="19"/>
      <c r="AM13" s="19">
        <v>0.11099066205933</v>
      </c>
      <c r="AN13" s="19">
        <v>0.14256336972625999</v>
      </c>
      <c r="AO13" s="19">
        <v>8.6753172981328994E-2</v>
      </c>
      <c r="AP13" s="19"/>
      <c r="AQ13" s="19">
        <v>0.13445678018573201</v>
      </c>
      <c r="AR13" s="19">
        <v>0.10360222106153601</v>
      </c>
      <c r="AS13" s="19"/>
      <c r="AT13" s="19">
        <v>0.157339800826167</v>
      </c>
      <c r="AU13" s="19">
        <v>0.113799914046902</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U18"/>
  <sheetViews>
    <sheetView showGridLines="0" workbookViewId="0">
      <pane xSplit="2" topLeftCell="E1" activePane="topRight" state="frozen"/>
      <selection activeCell="AF8" sqref="AF8"/>
      <selection pane="topRight" activeCell="Z14" sqref="Z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0.25397903543985101</v>
      </c>
      <c r="D9" s="17">
        <v>0.27385836964874</v>
      </c>
      <c r="E9" s="17">
        <v>0.23638237911433299</v>
      </c>
      <c r="F9" s="17"/>
      <c r="G9" s="17">
        <v>0.114240579866843</v>
      </c>
      <c r="H9" s="17">
        <v>0.227826515029391</v>
      </c>
      <c r="I9" s="17">
        <v>0.213983035356512</v>
      </c>
      <c r="J9" s="17">
        <v>0.202230163373465</v>
      </c>
      <c r="K9" s="17">
        <v>0.32697597539677598</v>
      </c>
      <c r="L9" s="17">
        <v>0.35103653502986798</v>
      </c>
      <c r="M9" s="17"/>
      <c r="N9" s="17">
        <v>0.236747314618514</v>
      </c>
      <c r="O9" s="17">
        <v>0.24615948250362399</v>
      </c>
      <c r="P9" s="17">
        <v>0.27710069223335199</v>
      </c>
      <c r="Q9" s="17">
        <v>0.263355029939427</v>
      </c>
      <c r="R9" s="17"/>
      <c r="S9" s="17">
        <v>0.25478863591374601</v>
      </c>
      <c r="T9" s="17">
        <v>0.269647733629506</v>
      </c>
      <c r="U9" s="17">
        <v>0.31757985636621999</v>
      </c>
      <c r="V9" s="17">
        <v>0.21844739911035499</v>
      </c>
      <c r="W9" s="17">
        <v>0.26387359532059401</v>
      </c>
      <c r="X9" s="17">
        <v>0.26498921450166701</v>
      </c>
      <c r="Y9" s="17">
        <v>0.237478289111166</v>
      </c>
      <c r="Z9" s="17">
        <v>0.22942610074470901</v>
      </c>
      <c r="AA9" s="17">
        <v>0.219684369891227</v>
      </c>
      <c r="AB9" s="17"/>
      <c r="AC9" s="17">
        <v>0.34837044456883898</v>
      </c>
      <c r="AD9" s="17">
        <v>0.21080311740332</v>
      </c>
      <c r="AE9" s="17">
        <v>0.17456877103188201</v>
      </c>
      <c r="AF9" s="17"/>
      <c r="AG9" s="17">
        <v>0.33564753327906199</v>
      </c>
      <c r="AH9" s="17">
        <v>0.17713650478251999</v>
      </c>
      <c r="AI9" s="17">
        <v>0.24541021019999101</v>
      </c>
      <c r="AJ9" s="17">
        <v>0.42654757760728901</v>
      </c>
      <c r="AK9" s="17">
        <v>0.172154618888712</v>
      </c>
      <c r="AL9" s="17"/>
      <c r="AM9" s="17">
        <v>0.36567966904473298</v>
      </c>
      <c r="AN9" s="17">
        <v>0.17977036869143001</v>
      </c>
      <c r="AO9" s="17">
        <v>0.22511004899512299</v>
      </c>
      <c r="AP9" s="17"/>
      <c r="AQ9" s="17">
        <v>0.27467052376989898</v>
      </c>
      <c r="AR9" s="17">
        <v>0.21193519613849099</v>
      </c>
      <c r="AS9" s="17"/>
      <c r="AT9" s="17">
        <v>0.22329850999575901</v>
      </c>
      <c r="AU9" s="17">
        <v>0.26370647605125203</v>
      </c>
    </row>
    <row r="10" spans="2:47" x14ac:dyDescent="0.35">
      <c r="B10" s="18" t="s">
        <v>109</v>
      </c>
      <c r="C10" s="17">
        <v>0.321601280919313</v>
      </c>
      <c r="D10" s="17">
        <v>0.31337818111501697</v>
      </c>
      <c r="E10" s="17">
        <v>0.33051652534827702</v>
      </c>
      <c r="F10" s="17"/>
      <c r="G10" s="17">
        <v>0.31030927536334002</v>
      </c>
      <c r="H10" s="17">
        <v>0.24727573646620499</v>
      </c>
      <c r="I10" s="17">
        <v>0.26777414804150901</v>
      </c>
      <c r="J10" s="17">
        <v>0.42839302755250702</v>
      </c>
      <c r="K10" s="17">
        <v>0.34553555069956998</v>
      </c>
      <c r="L10" s="17">
        <v>0.32536556930528399</v>
      </c>
      <c r="M10" s="17"/>
      <c r="N10" s="17">
        <v>0.33479739704002898</v>
      </c>
      <c r="O10" s="17">
        <v>0.35196533971114702</v>
      </c>
      <c r="P10" s="17">
        <v>0.319916314524267</v>
      </c>
      <c r="Q10" s="17">
        <v>0.276959113986045</v>
      </c>
      <c r="R10" s="17"/>
      <c r="S10" s="17">
        <v>0.23442428694327799</v>
      </c>
      <c r="T10" s="17">
        <v>0.36073644341113498</v>
      </c>
      <c r="U10" s="17">
        <v>0.32038347253563598</v>
      </c>
      <c r="V10" s="17">
        <v>0.37782716654503801</v>
      </c>
      <c r="W10" s="17">
        <v>0.34458983766519102</v>
      </c>
      <c r="X10" s="17">
        <v>0.33151339033900801</v>
      </c>
      <c r="Y10" s="17">
        <v>0.27290180783336998</v>
      </c>
      <c r="Z10" s="17">
        <v>0.27595720412337499</v>
      </c>
      <c r="AA10" s="17">
        <v>0.36162090852545598</v>
      </c>
      <c r="AB10" s="17"/>
      <c r="AC10" s="17">
        <v>0.31404921645161599</v>
      </c>
      <c r="AD10" s="17">
        <v>0.331302460756141</v>
      </c>
      <c r="AE10" s="17">
        <v>0.30309222962950599</v>
      </c>
      <c r="AF10" s="17"/>
      <c r="AG10" s="17">
        <v>0.33424230760208901</v>
      </c>
      <c r="AH10" s="17">
        <v>0.3355263105838</v>
      </c>
      <c r="AI10" s="17">
        <v>0.25297318258944801</v>
      </c>
      <c r="AJ10" s="17">
        <v>0.195289012001926</v>
      </c>
      <c r="AK10" s="17">
        <v>0.30679215876517502</v>
      </c>
      <c r="AL10" s="17"/>
      <c r="AM10" s="17">
        <v>0.31650886226596397</v>
      </c>
      <c r="AN10" s="17">
        <v>0.36156164670937302</v>
      </c>
      <c r="AO10" s="17">
        <v>0.31532182172064599</v>
      </c>
      <c r="AP10" s="17"/>
      <c r="AQ10" s="17">
        <v>0.33765230836793803</v>
      </c>
      <c r="AR10" s="17">
        <v>0.28720956852844998</v>
      </c>
      <c r="AS10" s="17"/>
      <c r="AT10" s="17">
        <v>0.36723987197265201</v>
      </c>
      <c r="AU10" s="17">
        <v>0.30713129783938298</v>
      </c>
    </row>
    <row r="11" spans="2:47" x14ac:dyDescent="0.35">
      <c r="B11" s="18" t="s">
        <v>73</v>
      </c>
      <c r="C11" s="17">
        <v>0.26931684680638202</v>
      </c>
      <c r="D11" s="17">
        <v>0.26877485267908902</v>
      </c>
      <c r="E11" s="17">
        <v>0.26702076187510099</v>
      </c>
      <c r="F11" s="17"/>
      <c r="G11" s="17">
        <v>0.317324430144936</v>
      </c>
      <c r="H11" s="17">
        <v>0.32513644297312699</v>
      </c>
      <c r="I11" s="17">
        <v>0.27618714826161</v>
      </c>
      <c r="J11" s="17">
        <v>0.222940695574323</v>
      </c>
      <c r="K11" s="17">
        <v>0.27134242599729802</v>
      </c>
      <c r="L11" s="17">
        <v>0.234347783938855</v>
      </c>
      <c r="M11" s="17"/>
      <c r="N11" s="17">
        <v>0.26933645051265998</v>
      </c>
      <c r="O11" s="17">
        <v>0.27811915198287901</v>
      </c>
      <c r="P11" s="17">
        <v>0.252799175061104</v>
      </c>
      <c r="Q11" s="17">
        <v>0.27392756831773801</v>
      </c>
      <c r="R11" s="17"/>
      <c r="S11" s="17">
        <v>0.27580265956230199</v>
      </c>
      <c r="T11" s="17">
        <v>0.21864201058118901</v>
      </c>
      <c r="U11" s="17">
        <v>0.26096766766943302</v>
      </c>
      <c r="V11" s="17">
        <v>0.250819741857566</v>
      </c>
      <c r="W11" s="17">
        <v>0.30166564707608501</v>
      </c>
      <c r="X11" s="17">
        <v>0.22150997001929201</v>
      </c>
      <c r="Y11" s="17">
        <v>0.36157733204625297</v>
      </c>
      <c r="Z11" s="17">
        <v>0.25128932366587498</v>
      </c>
      <c r="AA11" s="17">
        <v>0.30136858300061897</v>
      </c>
      <c r="AB11" s="17"/>
      <c r="AC11" s="17">
        <v>0.20731220453949201</v>
      </c>
      <c r="AD11" s="17">
        <v>0.29202161158451201</v>
      </c>
      <c r="AE11" s="17">
        <v>0.31137193325749801</v>
      </c>
      <c r="AF11" s="17"/>
      <c r="AG11" s="17">
        <v>0.20210206041991199</v>
      </c>
      <c r="AH11" s="17">
        <v>0.29370301831537998</v>
      </c>
      <c r="AI11" s="17">
        <v>0.34218312237292398</v>
      </c>
      <c r="AJ11" s="17">
        <v>0.37816341039078499</v>
      </c>
      <c r="AK11" s="17">
        <v>0.37296853107530198</v>
      </c>
      <c r="AL11" s="17"/>
      <c r="AM11" s="17">
        <v>0.170945637310289</v>
      </c>
      <c r="AN11" s="17">
        <v>0.26358404138334501</v>
      </c>
      <c r="AO11" s="17">
        <v>0.31559406968057901</v>
      </c>
      <c r="AP11" s="17"/>
      <c r="AQ11" s="17">
        <v>0.238181610992101</v>
      </c>
      <c r="AR11" s="17">
        <v>0.33588892366815098</v>
      </c>
      <c r="AS11" s="17"/>
      <c r="AT11" s="17">
        <v>0.246095851849779</v>
      </c>
      <c r="AU11" s="17">
        <v>0.27667919950759601</v>
      </c>
    </row>
    <row r="12" spans="2:47" x14ac:dyDescent="0.35">
      <c r="B12" s="18" t="s">
        <v>110</v>
      </c>
      <c r="C12" s="17">
        <v>0.11828317042803101</v>
      </c>
      <c r="D12" s="17">
        <v>0.11820019744268399</v>
      </c>
      <c r="E12" s="17">
        <v>0.11881433503368501</v>
      </c>
      <c r="F12" s="17"/>
      <c r="G12" s="17">
        <v>0.228789519437963</v>
      </c>
      <c r="H12" s="17">
        <v>0.14794754739074301</v>
      </c>
      <c r="I12" s="17">
        <v>0.176944535046206</v>
      </c>
      <c r="J12" s="17">
        <v>0.13637240350861299</v>
      </c>
      <c r="K12" s="17">
        <v>3.7418854402556302E-2</v>
      </c>
      <c r="L12" s="17">
        <v>4.8241485529381602E-2</v>
      </c>
      <c r="M12" s="17"/>
      <c r="N12" s="17">
        <v>0.12173728548068</v>
      </c>
      <c r="O12" s="17">
        <v>9.1572606947724899E-2</v>
      </c>
      <c r="P12" s="17">
        <v>0.13300445945323799</v>
      </c>
      <c r="Q12" s="17">
        <v>0.127078476441781</v>
      </c>
      <c r="R12" s="17"/>
      <c r="S12" s="17">
        <v>0.19972366905264299</v>
      </c>
      <c r="T12" s="17">
        <v>0.112500842631793</v>
      </c>
      <c r="U12" s="17">
        <v>8.5406055678613202E-2</v>
      </c>
      <c r="V12" s="17">
        <v>0.152905692487042</v>
      </c>
      <c r="W12" s="17">
        <v>3.66712977410961E-2</v>
      </c>
      <c r="X12" s="17">
        <v>0.102791035642132</v>
      </c>
      <c r="Y12" s="17">
        <v>9.8186191711044105E-2</v>
      </c>
      <c r="Z12" s="17">
        <v>0.18219360653358299</v>
      </c>
      <c r="AA12" s="17">
        <v>8.1832638310481695E-2</v>
      </c>
      <c r="AB12" s="17"/>
      <c r="AC12" s="17">
        <v>0.10036304766201801</v>
      </c>
      <c r="AD12" s="17">
        <v>0.126432999404548</v>
      </c>
      <c r="AE12" s="17">
        <v>0.13329703770197199</v>
      </c>
      <c r="AF12" s="17"/>
      <c r="AG12" s="17">
        <v>8.2519591467501402E-2</v>
      </c>
      <c r="AH12" s="17">
        <v>0.154621666341338</v>
      </c>
      <c r="AI12" s="17">
        <v>0.14669992900198101</v>
      </c>
      <c r="AJ12" s="17">
        <v>0</v>
      </c>
      <c r="AK12" s="17">
        <v>0.11139052633096599</v>
      </c>
      <c r="AL12" s="17"/>
      <c r="AM12" s="17">
        <v>8.8360924658981502E-2</v>
      </c>
      <c r="AN12" s="17">
        <v>0.15399356042592</v>
      </c>
      <c r="AO12" s="17">
        <v>0.11758128041525601</v>
      </c>
      <c r="AP12" s="17"/>
      <c r="AQ12" s="17">
        <v>0.111914258576464</v>
      </c>
      <c r="AR12" s="17">
        <v>0.132221703045031</v>
      </c>
      <c r="AS12" s="17"/>
      <c r="AT12" s="17">
        <v>0.121975043527054</v>
      </c>
      <c r="AU12" s="17">
        <v>0.117112640399755</v>
      </c>
    </row>
    <row r="13" spans="2:47" x14ac:dyDescent="0.35">
      <c r="B13" s="18" t="s">
        <v>111</v>
      </c>
      <c r="C13" s="19">
        <v>3.6819666406424298E-2</v>
      </c>
      <c r="D13" s="19">
        <v>2.5788399114469601E-2</v>
      </c>
      <c r="E13" s="19">
        <v>4.7265998628604103E-2</v>
      </c>
      <c r="F13" s="19"/>
      <c r="G13" s="19">
        <v>2.93361951869178E-2</v>
      </c>
      <c r="H13" s="19">
        <v>5.1813758140534703E-2</v>
      </c>
      <c r="I13" s="19">
        <v>6.5111133294162196E-2</v>
      </c>
      <c r="J13" s="19">
        <v>1.0063709991092899E-2</v>
      </c>
      <c r="K13" s="19">
        <v>1.8727193503800602E-2</v>
      </c>
      <c r="L13" s="19">
        <v>4.1008626196610901E-2</v>
      </c>
      <c r="M13" s="19"/>
      <c r="N13" s="19">
        <v>3.7381552348116603E-2</v>
      </c>
      <c r="O13" s="19">
        <v>3.2183418854625098E-2</v>
      </c>
      <c r="P13" s="19">
        <v>1.7179358728038701E-2</v>
      </c>
      <c r="Q13" s="19">
        <v>5.8679811315009503E-2</v>
      </c>
      <c r="R13" s="19"/>
      <c r="S13" s="19">
        <v>3.5260748528031502E-2</v>
      </c>
      <c r="T13" s="19">
        <v>3.84729697463774E-2</v>
      </c>
      <c r="U13" s="19">
        <v>1.5662947750097401E-2</v>
      </c>
      <c r="V13" s="19">
        <v>0</v>
      </c>
      <c r="W13" s="19">
        <v>5.3199622197034301E-2</v>
      </c>
      <c r="X13" s="19">
        <v>7.9196389497900796E-2</v>
      </c>
      <c r="Y13" s="19">
        <v>2.9856379298165901E-2</v>
      </c>
      <c r="Z13" s="19">
        <v>6.1133764932457701E-2</v>
      </c>
      <c r="AA13" s="19">
        <v>3.5493500272216698E-2</v>
      </c>
      <c r="AB13" s="19"/>
      <c r="AC13" s="19">
        <v>2.99050867780347E-2</v>
      </c>
      <c r="AD13" s="19">
        <v>3.9439810851478199E-2</v>
      </c>
      <c r="AE13" s="19">
        <v>7.76700283791419E-2</v>
      </c>
      <c r="AF13" s="19"/>
      <c r="AG13" s="19">
        <v>4.5488507231435202E-2</v>
      </c>
      <c r="AH13" s="19">
        <v>3.9012499976961802E-2</v>
      </c>
      <c r="AI13" s="19">
        <v>1.2733555835656499E-2</v>
      </c>
      <c r="AJ13" s="19">
        <v>0</v>
      </c>
      <c r="AK13" s="19">
        <v>3.6694164939845203E-2</v>
      </c>
      <c r="AL13" s="19"/>
      <c r="AM13" s="19">
        <v>5.8504906720032099E-2</v>
      </c>
      <c r="AN13" s="19">
        <v>4.1090382789932198E-2</v>
      </c>
      <c r="AO13" s="19">
        <v>2.63927791883963E-2</v>
      </c>
      <c r="AP13" s="19"/>
      <c r="AQ13" s="19">
        <v>3.7581298293598103E-2</v>
      </c>
      <c r="AR13" s="19">
        <v>3.2744608619876901E-2</v>
      </c>
      <c r="AS13" s="19"/>
      <c r="AT13" s="19">
        <v>4.13907226547564E-2</v>
      </c>
      <c r="AU13" s="19">
        <v>3.5370386202014201E-2</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U18"/>
  <sheetViews>
    <sheetView showGridLines="0" workbookViewId="0">
      <pane xSplit="2" topLeftCell="X1" activePane="topRight" state="frozen"/>
      <selection activeCell="AF8" sqref="AF8"/>
      <selection pane="topRight" activeCell="AV8" sqref="AV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0.26826811097999098</v>
      </c>
      <c r="D9" s="17">
        <v>0.28637855116660998</v>
      </c>
      <c r="E9" s="17">
        <v>0.250057287766905</v>
      </c>
      <c r="F9" s="17"/>
      <c r="G9" s="17">
        <v>0.24685559706093099</v>
      </c>
      <c r="H9" s="17">
        <v>0.27578377298928097</v>
      </c>
      <c r="I9" s="17">
        <v>0.31205085283289502</v>
      </c>
      <c r="J9" s="17">
        <v>0.259420946425584</v>
      </c>
      <c r="K9" s="17">
        <v>0.25060480724912199</v>
      </c>
      <c r="L9" s="17">
        <v>0.26010343267763197</v>
      </c>
      <c r="M9" s="17"/>
      <c r="N9" s="17">
        <v>0.25609875099094997</v>
      </c>
      <c r="O9" s="17">
        <v>0.28097605755720301</v>
      </c>
      <c r="P9" s="17">
        <v>0.27700501493796398</v>
      </c>
      <c r="Q9" s="17">
        <v>0.26372474216493402</v>
      </c>
      <c r="R9" s="17"/>
      <c r="S9" s="17">
        <v>0.27649800118414702</v>
      </c>
      <c r="T9" s="17">
        <v>0.22278811964216999</v>
      </c>
      <c r="U9" s="17">
        <v>0.33136849408562202</v>
      </c>
      <c r="V9" s="17">
        <v>0.27041397241668302</v>
      </c>
      <c r="W9" s="17">
        <v>0.30349431431222301</v>
      </c>
      <c r="X9" s="17">
        <v>0.282799259362846</v>
      </c>
      <c r="Y9" s="17">
        <v>0.265244734464606</v>
      </c>
      <c r="Z9" s="17">
        <v>0.24786621617469601</v>
      </c>
      <c r="AA9" s="17">
        <v>0.23862533714071499</v>
      </c>
      <c r="AB9" s="17"/>
      <c r="AC9" s="17">
        <v>0.26125640008704598</v>
      </c>
      <c r="AD9" s="17">
        <v>0.25552072898091999</v>
      </c>
      <c r="AE9" s="17">
        <v>0.30839096397587601</v>
      </c>
      <c r="AF9" s="17"/>
      <c r="AG9" s="17">
        <v>0.25197700312423299</v>
      </c>
      <c r="AH9" s="17">
        <v>0.30645324273115299</v>
      </c>
      <c r="AI9" s="17">
        <v>0.195573043356816</v>
      </c>
      <c r="AJ9" s="17">
        <v>0.101671492995822</v>
      </c>
      <c r="AK9" s="17">
        <v>0.27810482839336198</v>
      </c>
      <c r="AL9" s="17"/>
      <c r="AM9" s="17">
        <v>0.26397362294029197</v>
      </c>
      <c r="AN9" s="17">
        <v>0.31113871918573499</v>
      </c>
      <c r="AO9" s="17">
        <v>0.250057580922804</v>
      </c>
      <c r="AP9" s="17"/>
      <c r="AQ9" s="17">
        <v>0.287161140509123</v>
      </c>
      <c r="AR9" s="17">
        <v>0.22739630770015701</v>
      </c>
      <c r="AS9" s="17"/>
      <c r="AT9" s="17">
        <v>0.28481429447199202</v>
      </c>
      <c r="AU9" s="17">
        <v>0.26302204641838201</v>
      </c>
    </row>
    <row r="10" spans="2:47" x14ac:dyDescent="0.35">
      <c r="B10" s="18" t="s">
        <v>109</v>
      </c>
      <c r="C10" s="17">
        <v>0.30707280146925098</v>
      </c>
      <c r="D10" s="17">
        <v>0.29358064848367998</v>
      </c>
      <c r="E10" s="17">
        <v>0.32085453421563798</v>
      </c>
      <c r="F10" s="17"/>
      <c r="G10" s="17">
        <v>0.371215453155405</v>
      </c>
      <c r="H10" s="17">
        <v>0.296419886764477</v>
      </c>
      <c r="I10" s="17">
        <v>0.20361978168197101</v>
      </c>
      <c r="J10" s="17">
        <v>0.36554084259219799</v>
      </c>
      <c r="K10" s="17">
        <v>0.31221564637819998</v>
      </c>
      <c r="L10" s="17">
        <v>0.31314204739615398</v>
      </c>
      <c r="M10" s="17"/>
      <c r="N10" s="17">
        <v>0.33902951837914802</v>
      </c>
      <c r="O10" s="17">
        <v>0.34255921698569303</v>
      </c>
      <c r="P10" s="17">
        <v>0.262657242325955</v>
      </c>
      <c r="Q10" s="17">
        <v>0.27030792707656398</v>
      </c>
      <c r="R10" s="17"/>
      <c r="S10" s="17">
        <v>0.278105190281417</v>
      </c>
      <c r="T10" s="17">
        <v>0.35534917669083699</v>
      </c>
      <c r="U10" s="17">
        <v>0.27316678171547298</v>
      </c>
      <c r="V10" s="17">
        <v>0.32266106513689102</v>
      </c>
      <c r="W10" s="17">
        <v>0.31897592327329799</v>
      </c>
      <c r="X10" s="17">
        <v>0.26658754094616299</v>
      </c>
      <c r="Y10" s="17">
        <v>0.309935746214069</v>
      </c>
      <c r="Z10" s="17">
        <v>0.23354082561373199</v>
      </c>
      <c r="AA10" s="17">
        <v>0.34518245980461698</v>
      </c>
      <c r="AB10" s="17"/>
      <c r="AC10" s="17">
        <v>0.24768727070107099</v>
      </c>
      <c r="AD10" s="17">
        <v>0.360011941391223</v>
      </c>
      <c r="AE10" s="17">
        <v>0.297259566286942</v>
      </c>
      <c r="AF10" s="17"/>
      <c r="AG10" s="17">
        <v>0.26147051087532602</v>
      </c>
      <c r="AH10" s="17">
        <v>0.343801535435584</v>
      </c>
      <c r="AI10" s="17">
        <v>0.38922676514861099</v>
      </c>
      <c r="AJ10" s="17">
        <v>0.30430752923800702</v>
      </c>
      <c r="AK10" s="17">
        <v>0.328317599076907</v>
      </c>
      <c r="AL10" s="17"/>
      <c r="AM10" s="17">
        <v>0.27825504379441202</v>
      </c>
      <c r="AN10" s="17">
        <v>0.33190055043192801</v>
      </c>
      <c r="AO10" s="17">
        <v>0.42006051109099102</v>
      </c>
      <c r="AP10" s="17"/>
      <c r="AQ10" s="17">
        <v>0.29758209575640998</v>
      </c>
      <c r="AR10" s="17">
        <v>0.32609808211322999</v>
      </c>
      <c r="AS10" s="17"/>
      <c r="AT10" s="17">
        <v>0.26607108922224398</v>
      </c>
      <c r="AU10" s="17">
        <v>0.32007263491653998</v>
      </c>
    </row>
    <row r="11" spans="2:47" x14ac:dyDescent="0.35">
      <c r="B11" s="18" t="s">
        <v>73</v>
      </c>
      <c r="C11" s="17">
        <v>0.158443028369772</v>
      </c>
      <c r="D11" s="17">
        <v>0.15830855842794</v>
      </c>
      <c r="E11" s="17">
        <v>0.157662432798027</v>
      </c>
      <c r="F11" s="17"/>
      <c r="G11" s="17">
        <v>0.179978131497495</v>
      </c>
      <c r="H11" s="17">
        <v>0.16447701302440601</v>
      </c>
      <c r="I11" s="17">
        <v>0.16781099107389699</v>
      </c>
      <c r="J11" s="17">
        <v>0.125168986912256</v>
      </c>
      <c r="K11" s="17">
        <v>0.14293179969143299</v>
      </c>
      <c r="L11" s="17">
        <v>0.172326708264923</v>
      </c>
      <c r="M11" s="17"/>
      <c r="N11" s="17">
        <v>0.145142089656357</v>
      </c>
      <c r="O11" s="17">
        <v>0.12817472079262701</v>
      </c>
      <c r="P11" s="17">
        <v>0.162708404160401</v>
      </c>
      <c r="Q11" s="17">
        <v>0.198589235885685</v>
      </c>
      <c r="R11" s="17"/>
      <c r="S11" s="17">
        <v>0.137563759607786</v>
      </c>
      <c r="T11" s="17">
        <v>0.14867937920070501</v>
      </c>
      <c r="U11" s="17">
        <v>0.184146739183039</v>
      </c>
      <c r="V11" s="17">
        <v>0.18239105732584199</v>
      </c>
      <c r="W11" s="17">
        <v>0.137895980937668</v>
      </c>
      <c r="X11" s="17">
        <v>0.13741689882665001</v>
      </c>
      <c r="Y11" s="17">
        <v>0.20870184786298501</v>
      </c>
      <c r="Z11" s="17">
        <v>0.183427793639277</v>
      </c>
      <c r="AA11" s="17">
        <v>0.138669256110734</v>
      </c>
      <c r="AB11" s="17"/>
      <c r="AC11" s="17">
        <v>0.14271380141968201</v>
      </c>
      <c r="AD11" s="17">
        <v>0.177808363558044</v>
      </c>
      <c r="AE11" s="17">
        <v>0.140201191320421</v>
      </c>
      <c r="AF11" s="17"/>
      <c r="AG11" s="17">
        <v>0.14247950762936801</v>
      </c>
      <c r="AH11" s="17">
        <v>0.16077348681478101</v>
      </c>
      <c r="AI11" s="17">
        <v>0.244728666966994</v>
      </c>
      <c r="AJ11" s="17">
        <v>8.3337654969824607E-2</v>
      </c>
      <c r="AK11" s="17">
        <v>0.14314984714648399</v>
      </c>
      <c r="AL11" s="17"/>
      <c r="AM11" s="17">
        <v>0.15855903701257501</v>
      </c>
      <c r="AN11" s="17">
        <v>0.13011684000314799</v>
      </c>
      <c r="AO11" s="17">
        <v>0.18144682572505</v>
      </c>
      <c r="AP11" s="17"/>
      <c r="AQ11" s="17">
        <v>0.14260974620025901</v>
      </c>
      <c r="AR11" s="17">
        <v>0.192406172786423</v>
      </c>
      <c r="AS11" s="17"/>
      <c r="AT11" s="17">
        <v>0.11679858250237</v>
      </c>
      <c r="AU11" s="17">
        <v>0.17164664428267501</v>
      </c>
    </row>
    <row r="12" spans="2:47" x14ac:dyDescent="0.35">
      <c r="B12" s="18" t="s">
        <v>110</v>
      </c>
      <c r="C12" s="17">
        <v>0.152406888812611</v>
      </c>
      <c r="D12" s="17">
        <v>0.151752159606272</v>
      </c>
      <c r="E12" s="17">
        <v>0.153603048179904</v>
      </c>
      <c r="F12" s="17"/>
      <c r="G12" s="17">
        <v>0.15057087673151501</v>
      </c>
      <c r="H12" s="17">
        <v>0.15511837287819299</v>
      </c>
      <c r="I12" s="17">
        <v>0.19821877903945601</v>
      </c>
      <c r="J12" s="17">
        <v>0.140286787626207</v>
      </c>
      <c r="K12" s="17">
        <v>0.151232842882629</v>
      </c>
      <c r="L12" s="17">
        <v>0.128611535908598</v>
      </c>
      <c r="M12" s="17"/>
      <c r="N12" s="17">
        <v>0.139734847076881</v>
      </c>
      <c r="O12" s="17">
        <v>0.163198312993973</v>
      </c>
      <c r="P12" s="17">
        <v>0.16381071895566399</v>
      </c>
      <c r="Q12" s="17">
        <v>0.14667091978035299</v>
      </c>
      <c r="R12" s="17"/>
      <c r="S12" s="17">
        <v>0.195079234959288</v>
      </c>
      <c r="T12" s="17">
        <v>0.172161224201132</v>
      </c>
      <c r="U12" s="17">
        <v>9.0779929963399994E-2</v>
      </c>
      <c r="V12" s="17">
        <v>0.13174963450412899</v>
      </c>
      <c r="W12" s="17">
        <v>0.11324052566390599</v>
      </c>
      <c r="X12" s="17">
        <v>0.19665302091440401</v>
      </c>
      <c r="Y12" s="17">
        <v>0.118599316050451</v>
      </c>
      <c r="Z12" s="17">
        <v>0.207447925925658</v>
      </c>
      <c r="AA12" s="17">
        <v>0.13737604352799601</v>
      </c>
      <c r="AB12" s="17"/>
      <c r="AC12" s="17">
        <v>0.19544497802013899</v>
      </c>
      <c r="AD12" s="17">
        <v>0.109602201780964</v>
      </c>
      <c r="AE12" s="17">
        <v>0.17154136658886901</v>
      </c>
      <c r="AF12" s="17"/>
      <c r="AG12" s="17">
        <v>0.18473966000876299</v>
      </c>
      <c r="AH12" s="17">
        <v>0.11711243979159</v>
      </c>
      <c r="AI12" s="17">
        <v>6.5414859508367396E-2</v>
      </c>
      <c r="AJ12" s="17">
        <v>0.19816122927521601</v>
      </c>
      <c r="AK12" s="17">
        <v>0.18460874033786701</v>
      </c>
      <c r="AL12" s="17"/>
      <c r="AM12" s="17">
        <v>0.16253634697510499</v>
      </c>
      <c r="AN12" s="17">
        <v>0.12631200078229399</v>
      </c>
      <c r="AO12" s="17">
        <v>9.8655287234686195E-2</v>
      </c>
      <c r="AP12" s="17"/>
      <c r="AQ12" s="17">
        <v>0.15337784213581501</v>
      </c>
      <c r="AR12" s="17">
        <v>0.15114714126482301</v>
      </c>
      <c r="AS12" s="17"/>
      <c r="AT12" s="17">
        <v>0.215019950253514</v>
      </c>
      <c r="AU12" s="17">
        <v>0.13255505029784301</v>
      </c>
    </row>
    <row r="13" spans="2:47" x14ac:dyDescent="0.35">
      <c r="B13" s="18" t="s">
        <v>111</v>
      </c>
      <c r="C13" s="19">
        <v>0.113809170368375</v>
      </c>
      <c r="D13" s="19">
        <v>0.109980082315498</v>
      </c>
      <c r="E13" s="19">
        <v>0.117822697039526</v>
      </c>
      <c r="F13" s="19"/>
      <c r="G13" s="19">
        <v>5.1379941554652503E-2</v>
      </c>
      <c r="H13" s="19">
        <v>0.108200954343643</v>
      </c>
      <c r="I13" s="19">
        <v>0.11829959537178</v>
      </c>
      <c r="J13" s="19">
        <v>0.109582436443756</v>
      </c>
      <c r="K13" s="19">
        <v>0.14301490379861601</v>
      </c>
      <c r="L13" s="19">
        <v>0.125816275752694</v>
      </c>
      <c r="M13" s="19"/>
      <c r="N13" s="19">
        <v>0.119994793896664</v>
      </c>
      <c r="O13" s="19">
        <v>8.5091691670503303E-2</v>
      </c>
      <c r="P13" s="19">
        <v>0.13381861962001601</v>
      </c>
      <c r="Q13" s="19">
        <v>0.12070717509246399</v>
      </c>
      <c r="R13" s="19"/>
      <c r="S13" s="19">
        <v>0.112753813967362</v>
      </c>
      <c r="T13" s="19">
        <v>0.101022100265156</v>
      </c>
      <c r="U13" s="19">
        <v>0.120538055052465</v>
      </c>
      <c r="V13" s="19">
        <v>9.2784270616455097E-2</v>
      </c>
      <c r="W13" s="19">
        <v>0.126393255812905</v>
      </c>
      <c r="X13" s="19">
        <v>0.116543279949936</v>
      </c>
      <c r="Y13" s="19">
        <v>9.7518355407889501E-2</v>
      </c>
      <c r="Z13" s="19">
        <v>0.127717238646637</v>
      </c>
      <c r="AA13" s="19">
        <v>0.140146903415937</v>
      </c>
      <c r="AB13" s="19"/>
      <c r="AC13" s="19">
        <v>0.15289754977206299</v>
      </c>
      <c r="AD13" s="19">
        <v>9.7056764288849004E-2</v>
      </c>
      <c r="AE13" s="19">
        <v>8.2606911827892093E-2</v>
      </c>
      <c r="AF13" s="19"/>
      <c r="AG13" s="19">
        <v>0.15933331836230999</v>
      </c>
      <c r="AH13" s="19">
        <v>7.1859295226891898E-2</v>
      </c>
      <c r="AI13" s="19">
        <v>0.105056665019211</v>
      </c>
      <c r="AJ13" s="19">
        <v>0.31252209352112997</v>
      </c>
      <c r="AK13" s="19">
        <v>6.5818985045380002E-2</v>
      </c>
      <c r="AL13" s="19"/>
      <c r="AM13" s="19">
        <v>0.13667594927761501</v>
      </c>
      <c r="AN13" s="19">
        <v>0.100531889596896</v>
      </c>
      <c r="AO13" s="19">
        <v>4.9779795026469599E-2</v>
      </c>
      <c r="AP13" s="19"/>
      <c r="AQ13" s="19">
        <v>0.119269175398393</v>
      </c>
      <c r="AR13" s="19">
        <v>0.10295229613536799</v>
      </c>
      <c r="AS13" s="19"/>
      <c r="AT13" s="19">
        <v>0.117296083549881</v>
      </c>
      <c r="AU13" s="19">
        <v>0.11270362408456</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Q18"/>
  <sheetViews>
    <sheetView showGridLines="0" workbookViewId="0">
      <pane xSplit="2" topLeftCell="C1" activePane="topRight" state="frozen"/>
      <selection activeCell="AF8" sqref="AF8"/>
      <selection pane="topRight" activeCell="A8" sqref="A8"/>
    </sheetView>
  </sheetViews>
  <sheetFormatPr defaultColWidth="10.90625" defaultRowHeight="14.5" x14ac:dyDescent="0.35"/>
  <cols>
    <col min="2" max="2" width="25.7265625" customWidth="1"/>
    <col min="3" max="17" width="20.7265625" customWidth="1"/>
  </cols>
  <sheetData>
    <row r="2" spans="2:17" ht="40" customHeight="1" x14ac:dyDescent="0.35">
      <c r="D2" s="32" t="s">
        <v>239</v>
      </c>
      <c r="E2" s="28"/>
      <c r="F2" s="28"/>
      <c r="G2" s="28"/>
      <c r="H2" s="28"/>
      <c r="I2" s="28"/>
      <c r="J2" s="28"/>
      <c r="K2" s="28"/>
      <c r="L2" s="28"/>
      <c r="M2" s="28"/>
      <c r="N2" s="28"/>
      <c r="O2" s="28"/>
      <c r="P2" s="28"/>
      <c r="Q2" s="28"/>
    </row>
    <row r="6" spans="2:17" ht="50" customHeight="1" x14ac:dyDescent="0.35">
      <c r="B6" s="20" t="s">
        <v>15</v>
      </c>
      <c r="C6" s="20" t="s">
        <v>221</v>
      </c>
      <c r="D6" s="20" t="s">
        <v>222</v>
      </c>
      <c r="E6" s="20" t="s">
        <v>223</v>
      </c>
      <c r="F6" s="20" t="s">
        <v>224</v>
      </c>
      <c r="G6" s="20" t="s">
        <v>225</v>
      </c>
      <c r="H6" s="20" t="s">
        <v>226</v>
      </c>
      <c r="I6" s="20" t="s">
        <v>227</v>
      </c>
      <c r="J6" s="20" t="s">
        <v>228</v>
      </c>
      <c r="K6" s="20" t="s">
        <v>229</v>
      </c>
      <c r="L6" s="20" t="s">
        <v>230</v>
      </c>
      <c r="M6" s="20" t="s">
        <v>231</v>
      </c>
      <c r="N6" s="20" t="s">
        <v>232</v>
      </c>
      <c r="O6" s="20" t="s">
        <v>233</v>
      </c>
      <c r="P6" s="20" t="s">
        <v>234</v>
      </c>
    </row>
    <row r="7" spans="2:17" x14ac:dyDescent="0.35">
      <c r="B7" s="18" t="s">
        <v>235</v>
      </c>
      <c r="C7" s="17">
        <v>0.10346495280838899</v>
      </c>
      <c r="D7" s="17">
        <v>0.120298908854584</v>
      </c>
      <c r="E7" s="17">
        <v>0.175838309211825</v>
      </c>
      <c r="F7" s="17">
        <v>0.12034917747313099</v>
      </c>
      <c r="G7" s="17">
        <v>0.118313041708696</v>
      </c>
      <c r="H7" s="17">
        <v>7.3493147982797394E-2</v>
      </c>
      <c r="I7" s="17">
        <v>0.177172124780162</v>
      </c>
      <c r="J7" s="17">
        <v>9.5305324898325605E-2</v>
      </c>
      <c r="K7" s="17">
        <v>8.7968567483718701E-2</v>
      </c>
      <c r="L7" s="17">
        <v>0.12300130375151699</v>
      </c>
      <c r="M7" s="17">
        <v>0.13278844536710099</v>
      </c>
      <c r="N7" s="17">
        <v>9.0783316053164795E-2</v>
      </c>
      <c r="O7" s="17">
        <v>0.16879761579873101</v>
      </c>
      <c r="P7" s="17">
        <v>0.124246965171716</v>
      </c>
    </row>
    <row r="8" spans="2:17" x14ac:dyDescent="0.35">
      <c r="B8" s="18" t="s">
        <v>236</v>
      </c>
      <c r="C8" s="17">
        <v>0.43372307895492601</v>
      </c>
      <c r="D8" s="17">
        <v>0.473958940166259</v>
      </c>
      <c r="E8" s="17">
        <v>0.55222177188245902</v>
      </c>
      <c r="F8" s="17">
        <v>0.45685464990068197</v>
      </c>
      <c r="G8" s="17">
        <v>0.423425544901464</v>
      </c>
      <c r="H8" s="17">
        <v>0.272648380360486</v>
      </c>
      <c r="I8" s="17">
        <v>0.52027888666267796</v>
      </c>
      <c r="J8" s="17">
        <v>0.288787363369641</v>
      </c>
      <c r="K8" s="17">
        <v>0.31306523157952498</v>
      </c>
      <c r="L8" s="17">
        <v>0.38555887696747798</v>
      </c>
      <c r="M8" s="17">
        <v>0.40948862623907101</v>
      </c>
      <c r="N8" s="17">
        <v>0.40610120134892802</v>
      </c>
      <c r="O8" s="17">
        <v>0.51540702328087296</v>
      </c>
      <c r="P8" s="17">
        <v>0.500674644780149</v>
      </c>
    </row>
    <row r="9" spans="2:17" x14ac:dyDescent="0.35">
      <c r="B9" s="18" t="s">
        <v>237</v>
      </c>
      <c r="C9" s="17">
        <v>0.210920710334564</v>
      </c>
      <c r="D9" s="17">
        <v>0.193923783794893</v>
      </c>
      <c r="E9" s="17">
        <v>8.2579258739529704E-2</v>
      </c>
      <c r="F9" s="17">
        <v>0.157312610699711</v>
      </c>
      <c r="G9" s="17">
        <v>0.15781551665785401</v>
      </c>
      <c r="H9" s="17">
        <v>0.18782904569141201</v>
      </c>
      <c r="I9" s="17">
        <v>0.103232257412451</v>
      </c>
      <c r="J9" s="17">
        <v>0.16899049119187301</v>
      </c>
      <c r="K9" s="17">
        <v>0.259803992431349</v>
      </c>
      <c r="L9" s="17">
        <v>0.23250851232747299</v>
      </c>
      <c r="M9" s="17">
        <v>0.18820796783296601</v>
      </c>
      <c r="N9" s="17">
        <v>0.171097424115743</v>
      </c>
      <c r="O9" s="17">
        <v>0.12158629606018399</v>
      </c>
      <c r="P9" s="17">
        <v>0.163454600152735</v>
      </c>
    </row>
    <row r="10" spans="2:17" x14ac:dyDescent="0.35">
      <c r="B10" s="18" t="s">
        <v>238</v>
      </c>
      <c r="C10" s="17">
        <v>6.1568110290254302E-2</v>
      </c>
      <c r="D10" s="17">
        <v>4.4733070371144198E-2</v>
      </c>
      <c r="E10" s="17">
        <v>1.77362482986884E-2</v>
      </c>
      <c r="F10" s="17">
        <v>3.8378652907801999E-2</v>
      </c>
      <c r="G10" s="17">
        <v>4.1179169232773899E-2</v>
      </c>
      <c r="H10" s="17">
        <v>7.6000279350262295E-2</v>
      </c>
      <c r="I10" s="17">
        <v>2.8791690993518901E-2</v>
      </c>
      <c r="J10" s="17">
        <v>6.0509953807107199E-2</v>
      </c>
      <c r="K10" s="17">
        <v>8.8238585499856095E-2</v>
      </c>
      <c r="L10" s="17">
        <v>7.6314986773489205E-2</v>
      </c>
      <c r="M10" s="17">
        <v>5.3903505307633798E-2</v>
      </c>
      <c r="N10" s="17">
        <v>4.4104054092370497E-2</v>
      </c>
      <c r="O10" s="17">
        <v>2.8307813307345001E-2</v>
      </c>
      <c r="P10" s="17">
        <v>3.7995144000177998E-2</v>
      </c>
    </row>
    <row r="11" spans="2:17" x14ac:dyDescent="0.35">
      <c r="B11" s="18" t="s">
        <v>70</v>
      </c>
      <c r="C11" s="17">
        <v>0.190323147611867</v>
      </c>
      <c r="D11" s="17">
        <v>0.16708529681312001</v>
      </c>
      <c r="E11" s="17">
        <v>0.17162441186749799</v>
      </c>
      <c r="F11" s="17">
        <v>0.227104909018674</v>
      </c>
      <c r="G11" s="17">
        <v>0.25926672749921198</v>
      </c>
      <c r="H11" s="17">
        <v>0.39002914661504301</v>
      </c>
      <c r="I11" s="17">
        <v>0.17052504015118999</v>
      </c>
      <c r="J11" s="17">
        <v>0.38640686673305302</v>
      </c>
      <c r="K11" s="17">
        <v>0.25092362300555099</v>
      </c>
      <c r="L11" s="17">
        <v>0.18261632018004401</v>
      </c>
      <c r="M11" s="17">
        <v>0.215611455253228</v>
      </c>
      <c r="N11" s="17">
        <v>0.28791400438979398</v>
      </c>
      <c r="O11" s="17">
        <v>0.165901251552866</v>
      </c>
      <c r="P11" s="17">
        <v>0.173628645895223</v>
      </c>
    </row>
    <row r="12" spans="2:17" x14ac:dyDescent="0.35">
      <c r="B12" s="16"/>
      <c r="C12" s="16"/>
      <c r="D12" s="16"/>
      <c r="E12" s="16"/>
      <c r="F12" s="16"/>
      <c r="G12" s="16"/>
      <c r="H12" s="16"/>
      <c r="I12" s="16"/>
      <c r="J12" s="16"/>
      <c r="K12" s="16"/>
      <c r="L12" s="16"/>
      <c r="M12" s="16"/>
      <c r="N12" s="16"/>
      <c r="O12" s="16"/>
      <c r="P12" s="16"/>
    </row>
    <row r="13" spans="2:17" x14ac:dyDescent="0.35">
      <c r="B13" t="s">
        <v>77</v>
      </c>
    </row>
    <row r="14" spans="2:17" x14ac:dyDescent="0.35">
      <c r="B14" t="s">
        <v>78</v>
      </c>
    </row>
    <row r="18" spans="2:2" x14ac:dyDescent="0.35">
      <c r="B18"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U18"/>
  <sheetViews>
    <sheetView showGridLines="0" workbookViewId="0">
      <pane xSplit="2" topLeftCell="C1" activePane="topRight" state="frozen"/>
      <selection activeCell="AF8" sqref="AF8"/>
      <selection pane="topRight" activeCell="S16" sqref="S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0.10346495280838899</v>
      </c>
      <c r="D9" s="17">
        <v>0.107811942690789</v>
      </c>
      <c r="E9" s="17">
        <v>9.9800931114126398E-2</v>
      </c>
      <c r="F9" s="17"/>
      <c r="G9" s="17">
        <v>0.112561221137079</v>
      </c>
      <c r="H9" s="17">
        <v>0.13186193234804899</v>
      </c>
      <c r="I9" s="17">
        <v>0.12448021543611899</v>
      </c>
      <c r="J9" s="17">
        <v>8.8183663562326695E-2</v>
      </c>
      <c r="K9" s="17">
        <v>9.8026219940332407E-2</v>
      </c>
      <c r="L9" s="17">
        <v>7.8700145463545701E-2</v>
      </c>
      <c r="M9" s="17"/>
      <c r="N9" s="17">
        <v>0.101314208461106</v>
      </c>
      <c r="O9" s="17">
        <v>8.5377368587857105E-2</v>
      </c>
      <c r="P9" s="17">
        <v>0.119983724940721</v>
      </c>
      <c r="Q9" s="17">
        <v>0.111256450494312</v>
      </c>
      <c r="R9" s="17"/>
      <c r="S9" s="17">
        <v>0.13858188926669801</v>
      </c>
      <c r="T9" s="17">
        <v>9.2889750108998997E-2</v>
      </c>
      <c r="U9" s="17">
        <v>0.120325699656887</v>
      </c>
      <c r="V9" s="17">
        <v>5.8292826427617801E-2</v>
      </c>
      <c r="W9" s="17">
        <v>0.116253183516806</v>
      </c>
      <c r="X9" s="17">
        <v>0.115469888502832</v>
      </c>
      <c r="Y9" s="17">
        <v>7.8853902914847798E-2</v>
      </c>
      <c r="Z9" s="17">
        <v>0.108782676239551</v>
      </c>
      <c r="AA9" s="17">
        <v>9.7790269564040605E-2</v>
      </c>
      <c r="AB9" s="17"/>
      <c r="AC9" s="17">
        <v>0.105063779273982</v>
      </c>
      <c r="AD9" s="17">
        <v>0.107935952145159</v>
      </c>
      <c r="AE9" s="17">
        <v>0.13104551342558299</v>
      </c>
      <c r="AF9" s="17"/>
      <c r="AG9" s="17">
        <v>0.115469515845503</v>
      </c>
      <c r="AH9" s="17">
        <v>0.107514951568974</v>
      </c>
      <c r="AI9" s="17">
        <v>8.9097858949789999E-2</v>
      </c>
      <c r="AJ9" s="17">
        <v>6.7112663237874098E-2</v>
      </c>
      <c r="AK9" s="17">
        <v>0.10742894184565099</v>
      </c>
      <c r="AL9" s="17"/>
      <c r="AM9" s="17">
        <v>0.117717991320131</v>
      </c>
      <c r="AN9" s="17">
        <v>0.111136777843849</v>
      </c>
      <c r="AO9" s="17">
        <v>6.7266453793345796E-2</v>
      </c>
      <c r="AP9" s="17"/>
      <c r="AQ9" s="17">
        <v>0.12717183508683699</v>
      </c>
      <c r="AR9" s="17">
        <v>5.1675145991116299E-2</v>
      </c>
      <c r="AS9" s="17"/>
      <c r="AT9" s="17">
        <v>0.10619669772274801</v>
      </c>
      <c r="AU9" s="17">
        <v>0.102598837054657</v>
      </c>
    </row>
    <row r="10" spans="2:47" x14ac:dyDescent="0.35">
      <c r="B10" s="18" t="s">
        <v>236</v>
      </c>
      <c r="C10" s="17">
        <v>0.43372307895492601</v>
      </c>
      <c r="D10" s="17">
        <v>0.44316128576626301</v>
      </c>
      <c r="E10" s="17">
        <v>0.42656962210640298</v>
      </c>
      <c r="F10" s="17"/>
      <c r="G10" s="17">
        <v>0.32203611309770702</v>
      </c>
      <c r="H10" s="17">
        <v>0.41320874497202498</v>
      </c>
      <c r="I10" s="17">
        <v>0.43937034962701099</v>
      </c>
      <c r="J10" s="17">
        <v>0.41782215210530399</v>
      </c>
      <c r="K10" s="17">
        <v>0.40581844575212001</v>
      </c>
      <c r="L10" s="17">
        <v>0.52524699604838898</v>
      </c>
      <c r="M10" s="17"/>
      <c r="N10" s="17">
        <v>0.435630453161716</v>
      </c>
      <c r="O10" s="17">
        <v>0.44521034975735901</v>
      </c>
      <c r="P10" s="17">
        <v>0.48675393765140501</v>
      </c>
      <c r="Q10" s="17">
        <v>0.37843051298455899</v>
      </c>
      <c r="R10" s="17"/>
      <c r="S10" s="17">
        <v>0.37200339965138501</v>
      </c>
      <c r="T10" s="17">
        <v>0.40286242660627603</v>
      </c>
      <c r="U10" s="17">
        <v>0.40907005888247899</v>
      </c>
      <c r="V10" s="17">
        <v>0.52828591895456201</v>
      </c>
      <c r="W10" s="17">
        <v>0.38923994364383302</v>
      </c>
      <c r="X10" s="17">
        <v>0.49599550222615002</v>
      </c>
      <c r="Y10" s="17">
        <v>0.47233710659425698</v>
      </c>
      <c r="Z10" s="17">
        <v>0.47437820925778701</v>
      </c>
      <c r="AA10" s="17">
        <v>0.42083853878057198</v>
      </c>
      <c r="AB10" s="17"/>
      <c r="AC10" s="17">
        <v>0.50505907405113104</v>
      </c>
      <c r="AD10" s="17">
        <v>0.40306580731521602</v>
      </c>
      <c r="AE10" s="17">
        <v>0.35587218184505698</v>
      </c>
      <c r="AF10" s="17"/>
      <c r="AG10" s="17">
        <v>0.53537158782217698</v>
      </c>
      <c r="AH10" s="17">
        <v>0.35001242251093001</v>
      </c>
      <c r="AI10" s="17">
        <v>0.45123745155261002</v>
      </c>
      <c r="AJ10" s="17">
        <v>0.386273200508787</v>
      </c>
      <c r="AK10" s="17">
        <v>0.32196845545744601</v>
      </c>
      <c r="AL10" s="17"/>
      <c r="AM10" s="17">
        <v>0.57988948929710604</v>
      </c>
      <c r="AN10" s="17">
        <v>0.39810861195349101</v>
      </c>
      <c r="AO10" s="17">
        <v>0.47247392375949498</v>
      </c>
      <c r="AP10" s="17"/>
      <c r="AQ10" s="17">
        <v>0.460596266534603</v>
      </c>
      <c r="AR10" s="17">
        <v>0.37723623962709102</v>
      </c>
      <c r="AS10" s="17"/>
      <c r="AT10" s="17">
        <v>0.475609551570712</v>
      </c>
      <c r="AU10" s="17">
        <v>0.420442727041345</v>
      </c>
    </row>
    <row r="11" spans="2:47" x14ac:dyDescent="0.35">
      <c r="B11" s="18" t="s">
        <v>237</v>
      </c>
      <c r="C11" s="17">
        <v>0.210920710334564</v>
      </c>
      <c r="D11" s="17">
        <v>0.231833148149102</v>
      </c>
      <c r="E11" s="17">
        <v>0.190679920666497</v>
      </c>
      <c r="F11" s="17"/>
      <c r="G11" s="17">
        <v>0.31016518300219498</v>
      </c>
      <c r="H11" s="17">
        <v>0.20376274315380699</v>
      </c>
      <c r="I11" s="17">
        <v>0.221373310358813</v>
      </c>
      <c r="J11" s="17">
        <v>0.22741520962037301</v>
      </c>
      <c r="K11" s="17">
        <v>0.191452575585004</v>
      </c>
      <c r="L11" s="17">
        <v>0.16571660867119301</v>
      </c>
      <c r="M11" s="17"/>
      <c r="N11" s="17">
        <v>0.232324874570976</v>
      </c>
      <c r="O11" s="17">
        <v>0.22878043139170301</v>
      </c>
      <c r="P11" s="17">
        <v>0.152625640798392</v>
      </c>
      <c r="Q11" s="17">
        <v>0.21478767940145499</v>
      </c>
      <c r="R11" s="17"/>
      <c r="S11" s="17">
        <v>0.22953177033227601</v>
      </c>
      <c r="T11" s="17">
        <v>0.23230427883072199</v>
      </c>
      <c r="U11" s="17">
        <v>0.152927564275367</v>
      </c>
      <c r="V11" s="17">
        <v>0.174828093761728</v>
      </c>
      <c r="W11" s="17">
        <v>0.260169442899577</v>
      </c>
      <c r="X11" s="17">
        <v>0.20911133586394501</v>
      </c>
      <c r="Y11" s="17">
        <v>0.19702084931919001</v>
      </c>
      <c r="Z11" s="17">
        <v>0.23260249575269601</v>
      </c>
      <c r="AA11" s="17">
        <v>0.20903859357707499</v>
      </c>
      <c r="AB11" s="17"/>
      <c r="AC11" s="17">
        <v>0.169027959160852</v>
      </c>
      <c r="AD11" s="17">
        <v>0.24088946174711301</v>
      </c>
      <c r="AE11" s="17">
        <v>0.18750547295758199</v>
      </c>
      <c r="AF11" s="17"/>
      <c r="AG11" s="17">
        <v>0.16534656074681001</v>
      </c>
      <c r="AH11" s="17">
        <v>0.25374339085102998</v>
      </c>
      <c r="AI11" s="17">
        <v>0.227356097124187</v>
      </c>
      <c r="AJ11" s="17">
        <v>0.25675356089350299</v>
      </c>
      <c r="AK11" s="17">
        <v>0.202171060773851</v>
      </c>
      <c r="AL11" s="17"/>
      <c r="AM11" s="17">
        <v>0.14959406149482299</v>
      </c>
      <c r="AN11" s="17">
        <v>0.22854181437261401</v>
      </c>
      <c r="AO11" s="17">
        <v>0.224925604842274</v>
      </c>
      <c r="AP11" s="17"/>
      <c r="AQ11" s="17">
        <v>0.188635359561699</v>
      </c>
      <c r="AR11" s="17">
        <v>0.25866248678020298</v>
      </c>
      <c r="AS11" s="17"/>
      <c r="AT11" s="17">
        <v>0.22127855712223701</v>
      </c>
      <c r="AU11" s="17">
        <v>0.20763669423540401</v>
      </c>
    </row>
    <row r="12" spans="2:47" x14ac:dyDescent="0.35">
      <c r="B12" s="18" t="s">
        <v>238</v>
      </c>
      <c r="C12" s="17">
        <v>6.1568110290254302E-2</v>
      </c>
      <c r="D12" s="17">
        <v>4.9134825403951303E-2</v>
      </c>
      <c r="E12" s="17">
        <v>7.1097664395234905E-2</v>
      </c>
      <c r="F12" s="17"/>
      <c r="G12" s="17">
        <v>0.12970473669896401</v>
      </c>
      <c r="H12" s="17">
        <v>9.1487330003708706E-2</v>
      </c>
      <c r="I12" s="17">
        <v>5.39416543689532E-2</v>
      </c>
      <c r="J12" s="17">
        <v>6.2466430171557299E-2</v>
      </c>
      <c r="K12" s="17">
        <v>4.0563845611618E-2</v>
      </c>
      <c r="L12" s="17">
        <v>2.8331287128041002E-2</v>
      </c>
      <c r="M12" s="17"/>
      <c r="N12" s="17">
        <v>4.48218929220221E-2</v>
      </c>
      <c r="O12" s="17">
        <v>7.3336376834873596E-2</v>
      </c>
      <c r="P12" s="17">
        <v>5.1525111715123098E-2</v>
      </c>
      <c r="Q12" s="17">
        <v>7.6928881538746496E-2</v>
      </c>
      <c r="R12" s="17"/>
      <c r="S12" s="17">
        <v>0.13162377563427299</v>
      </c>
      <c r="T12" s="17">
        <v>5.7500704534477198E-2</v>
      </c>
      <c r="U12" s="17">
        <v>4.3119091795886001E-2</v>
      </c>
      <c r="V12" s="17">
        <v>4.3969385657111101E-2</v>
      </c>
      <c r="W12" s="17">
        <v>8.7940617032220794E-2</v>
      </c>
      <c r="X12" s="17">
        <v>1.9207569727777301E-2</v>
      </c>
      <c r="Y12" s="17">
        <v>4.4048528890023197E-2</v>
      </c>
      <c r="Z12" s="17">
        <v>7.6740350383725398E-2</v>
      </c>
      <c r="AA12" s="17">
        <v>3.5900029537965401E-2</v>
      </c>
      <c r="AB12" s="17"/>
      <c r="AC12" s="17">
        <v>3.7180431202326003E-2</v>
      </c>
      <c r="AD12" s="17">
        <v>5.6055778037183097E-2</v>
      </c>
      <c r="AE12" s="17">
        <v>9.9060894773802102E-2</v>
      </c>
      <c r="AF12" s="17"/>
      <c r="AG12" s="17">
        <v>2.8231639879635999E-2</v>
      </c>
      <c r="AH12" s="17">
        <v>9.3182076256040205E-2</v>
      </c>
      <c r="AI12" s="17">
        <v>1.09445695485777E-2</v>
      </c>
      <c r="AJ12" s="17">
        <v>5.51811246125797E-2</v>
      </c>
      <c r="AK12" s="17">
        <v>0.116008517375862</v>
      </c>
      <c r="AL12" s="17"/>
      <c r="AM12" s="17">
        <v>3.2817993600163103E-2</v>
      </c>
      <c r="AN12" s="17">
        <v>7.2628434133470907E-2</v>
      </c>
      <c r="AO12" s="17">
        <v>4.4804053755428903E-2</v>
      </c>
      <c r="AP12" s="17"/>
      <c r="AQ12" s="17">
        <v>4.5175350275247002E-2</v>
      </c>
      <c r="AR12" s="17">
        <v>9.6211169792341997E-2</v>
      </c>
      <c r="AS12" s="17"/>
      <c r="AT12" s="17">
        <v>4.2962403938587398E-2</v>
      </c>
      <c r="AU12" s="17">
        <v>6.7467158658862103E-2</v>
      </c>
    </row>
    <row r="13" spans="2:47" x14ac:dyDescent="0.35">
      <c r="B13" s="18" t="s">
        <v>70</v>
      </c>
      <c r="C13" s="19">
        <v>0.190323147611867</v>
      </c>
      <c r="D13" s="19">
        <v>0.16805879798989501</v>
      </c>
      <c r="E13" s="19">
        <v>0.21185186171773801</v>
      </c>
      <c r="F13" s="19"/>
      <c r="G13" s="19">
        <v>0.12553274606405501</v>
      </c>
      <c r="H13" s="19">
        <v>0.15967924952241</v>
      </c>
      <c r="I13" s="19">
        <v>0.16083447020910399</v>
      </c>
      <c r="J13" s="19">
        <v>0.20411254454043901</v>
      </c>
      <c r="K13" s="19">
        <v>0.26413891311092602</v>
      </c>
      <c r="L13" s="19">
        <v>0.202004962688832</v>
      </c>
      <c r="M13" s="19"/>
      <c r="N13" s="19">
        <v>0.18590857088418</v>
      </c>
      <c r="O13" s="19">
        <v>0.167295473428208</v>
      </c>
      <c r="P13" s="19">
        <v>0.189111584894359</v>
      </c>
      <c r="Q13" s="19">
        <v>0.21859647558092701</v>
      </c>
      <c r="R13" s="19"/>
      <c r="S13" s="19">
        <v>0.128259165115368</v>
      </c>
      <c r="T13" s="19">
        <v>0.21444283991952601</v>
      </c>
      <c r="U13" s="19">
        <v>0.27455758538938202</v>
      </c>
      <c r="V13" s="19">
        <v>0.194623775198981</v>
      </c>
      <c r="W13" s="19">
        <v>0.14639681290756301</v>
      </c>
      <c r="X13" s="19">
        <v>0.160215703679296</v>
      </c>
      <c r="Y13" s="19">
        <v>0.207739612281682</v>
      </c>
      <c r="Z13" s="19">
        <v>0.107496268366241</v>
      </c>
      <c r="AA13" s="19">
        <v>0.236432568540348</v>
      </c>
      <c r="AB13" s="19"/>
      <c r="AC13" s="19">
        <v>0.18366875631170901</v>
      </c>
      <c r="AD13" s="19">
        <v>0.192053000755329</v>
      </c>
      <c r="AE13" s="19">
        <v>0.22651593699797601</v>
      </c>
      <c r="AF13" s="19"/>
      <c r="AG13" s="19">
        <v>0.15558069570587399</v>
      </c>
      <c r="AH13" s="19">
        <v>0.19554715881302501</v>
      </c>
      <c r="AI13" s="19">
        <v>0.221364022824836</v>
      </c>
      <c r="AJ13" s="19">
        <v>0.23467945074725599</v>
      </c>
      <c r="AK13" s="19">
        <v>0.25242302454719001</v>
      </c>
      <c r="AL13" s="19"/>
      <c r="AM13" s="19">
        <v>0.11998046428777601</v>
      </c>
      <c r="AN13" s="19">
        <v>0.189584361696576</v>
      </c>
      <c r="AO13" s="19">
        <v>0.190529963849456</v>
      </c>
      <c r="AP13" s="19"/>
      <c r="AQ13" s="19">
        <v>0.17842118854161301</v>
      </c>
      <c r="AR13" s="19">
        <v>0.21621495780924799</v>
      </c>
      <c r="AS13" s="19"/>
      <c r="AT13" s="19">
        <v>0.15395278964571499</v>
      </c>
      <c r="AU13" s="19">
        <v>0.201854583009733</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U18"/>
  <sheetViews>
    <sheetView showGridLines="0" workbookViewId="0">
      <pane xSplit="2" topLeftCell="C1" activePane="topRight" state="frozen"/>
      <selection activeCell="AF8" sqref="AF8"/>
      <selection pane="topRight" activeCell="K10" sqref="K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0.120298908854584</v>
      </c>
      <c r="D9" s="17">
        <v>0.119290000064846</v>
      </c>
      <c r="E9" s="17">
        <v>0.121702789109919</v>
      </c>
      <c r="F9" s="17"/>
      <c r="G9" s="17">
        <v>0.14400072021885901</v>
      </c>
      <c r="H9" s="17">
        <v>0.19916950432882899</v>
      </c>
      <c r="I9" s="17">
        <v>0.119550614811391</v>
      </c>
      <c r="J9" s="17">
        <v>9.3026516179354299E-2</v>
      </c>
      <c r="K9" s="17">
        <v>8.5769525024400606E-2</v>
      </c>
      <c r="L9" s="17">
        <v>9.6087952141429095E-2</v>
      </c>
      <c r="M9" s="17"/>
      <c r="N9" s="17">
        <v>0.104187332417539</v>
      </c>
      <c r="O9" s="17">
        <v>9.6151424223618998E-2</v>
      </c>
      <c r="P9" s="17">
        <v>0.15346443059234699</v>
      </c>
      <c r="Q9" s="17">
        <v>0.13498163554363099</v>
      </c>
      <c r="R9" s="17"/>
      <c r="S9" s="17">
        <v>0.17913568421252099</v>
      </c>
      <c r="T9" s="17">
        <v>0.109008237796983</v>
      </c>
      <c r="U9" s="17">
        <v>6.9657020844438006E-2</v>
      </c>
      <c r="V9" s="17">
        <v>0.10058970897977</v>
      </c>
      <c r="W9" s="17">
        <v>8.4127867654800195E-2</v>
      </c>
      <c r="X9" s="17">
        <v>9.8688186908708703E-2</v>
      </c>
      <c r="Y9" s="17">
        <v>0.133265302091545</v>
      </c>
      <c r="Z9" s="17">
        <v>0.132326288488681</v>
      </c>
      <c r="AA9" s="17">
        <v>0.14719579283672901</v>
      </c>
      <c r="AB9" s="17"/>
      <c r="AC9" s="17">
        <v>0.11540185712150999</v>
      </c>
      <c r="AD9" s="17">
        <v>0.121362482936908</v>
      </c>
      <c r="AE9" s="17">
        <v>0.14386564342778399</v>
      </c>
      <c r="AF9" s="17"/>
      <c r="AG9" s="17">
        <v>0.12962976882781699</v>
      </c>
      <c r="AH9" s="17">
        <v>0.131908266995787</v>
      </c>
      <c r="AI9" s="17">
        <v>6.7305303999109695E-2</v>
      </c>
      <c r="AJ9" s="17">
        <v>6.7112663237874098E-2</v>
      </c>
      <c r="AK9" s="17">
        <v>0.13289263622774</v>
      </c>
      <c r="AL9" s="17"/>
      <c r="AM9" s="17">
        <v>0.131775445383678</v>
      </c>
      <c r="AN9" s="17">
        <v>0.15515129791631899</v>
      </c>
      <c r="AO9" s="17">
        <v>4.0405064703293102E-2</v>
      </c>
      <c r="AP9" s="17"/>
      <c r="AQ9" s="17">
        <v>0.13246749258129101</v>
      </c>
      <c r="AR9" s="17">
        <v>9.2758625221682905E-2</v>
      </c>
      <c r="AS9" s="17"/>
      <c r="AT9" s="17">
        <v>0.12060964238668601</v>
      </c>
      <c r="AU9" s="17">
        <v>0.120200388964989</v>
      </c>
    </row>
    <row r="10" spans="2:47" x14ac:dyDescent="0.35">
      <c r="B10" s="18" t="s">
        <v>236</v>
      </c>
      <c r="C10" s="17">
        <v>0.473958940166259</v>
      </c>
      <c r="D10" s="17">
        <v>0.50703686314555596</v>
      </c>
      <c r="E10" s="17">
        <v>0.44487620515457099</v>
      </c>
      <c r="F10" s="17"/>
      <c r="G10" s="17">
        <v>0.38790726874838699</v>
      </c>
      <c r="H10" s="17">
        <v>0.36724952354516099</v>
      </c>
      <c r="I10" s="17">
        <v>0.51060905824380498</v>
      </c>
      <c r="J10" s="17">
        <v>0.476563876259193</v>
      </c>
      <c r="K10" s="17">
        <v>0.42566354179259303</v>
      </c>
      <c r="L10" s="17">
        <v>0.59546655493666201</v>
      </c>
      <c r="M10" s="17"/>
      <c r="N10" s="17">
        <v>0.50302517345158204</v>
      </c>
      <c r="O10" s="17">
        <v>0.46319141778269701</v>
      </c>
      <c r="P10" s="17">
        <v>0.492447571359035</v>
      </c>
      <c r="Q10" s="17">
        <v>0.44328141416896599</v>
      </c>
      <c r="R10" s="17"/>
      <c r="S10" s="17">
        <v>0.41732001906038102</v>
      </c>
      <c r="T10" s="17">
        <v>0.46449906174118</v>
      </c>
      <c r="U10" s="17">
        <v>0.45689147474082598</v>
      </c>
      <c r="V10" s="17">
        <v>0.49558657023977798</v>
      </c>
      <c r="W10" s="17">
        <v>0.490249870090123</v>
      </c>
      <c r="X10" s="17">
        <v>0.57818207140989097</v>
      </c>
      <c r="Y10" s="17">
        <v>0.46124740392711</v>
      </c>
      <c r="Z10" s="17">
        <v>0.50281895000985</v>
      </c>
      <c r="AA10" s="17">
        <v>0.45291868506069799</v>
      </c>
      <c r="AB10" s="17"/>
      <c r="AC10" s="17">
        <v>0.52945634871621505</v>
      </c>
      <c r="AD10" s="17">
        <v>0.44944730704319602</v>
      </c>
      <c r="AE10" s="17">
        <v>0.44259354704942599</v>
      </c>
      <c r="AF10" s="17"/>
      <c r="AG10" s="17">
        <v>0.55874776568852802</v>
      </c>
      <c r="AH10" s="17">
        <v>0.38653514590781701</v>
      </c>
      <c r="AI10" s="17">
        <v>0.48751545152866299</v>
      </c>
      <c r="AJ10" s="17">
        <v>0.469236541114746</v>
      </c>
      <c r="AK10" s="17">
        <v>0.42034915048777699</v>
      </c>
      <c r="AL10" s="17"/>
      <c r="AM10" s="17">
        <v>0.61318829745655501</v>
      </c>
      <c r="AN10" s="17">
        <v>0.42405848258668299</v>
      </c>
      <c r="AO10" s="17">
        <v>0.481421175980836</v>
      </c>
      <c r="AP10" s="17"/>
      <c r="AQ10" s="17">
        <v>0.49947870178970499</v>
      </c>
      <c r="AR10" s="17">
        <v>0.42051076276385302</v>
      </c>
      <c r="AS10" s="17"/>
      <c r="AT10" s="17">
        <v>0.51538162425826595</v>
      </c>
      <c r="AU10" s="17">
        <v>0.460825635125441</v>
      </c>
    </row>
    <row r="11" spans="2:47" x14ac:dyDescent="0.35">
      <c r="B11" s="18" t="s">
        <v>237</v>
      </c>
      <c r="C11" s="17">
        <v>0.193923783794893</v>
      </c>
      <c r="D11" s="17">
        <v>0.19345511063397799</v>
      </c>
      <c r="E11" s="17">
        <v>0.19278394112264099</v>
      </c>
      <c r="F11" s="17"/>
      <c r="G11" s="17">
        <v>0.25235186366585599</v>
      </c>
      <c r="H11" s="17">
        <v>0.20510523499364799</v>
      </c>
      <c r="I11" s="17">
        <v>0.19283787161683899</v>
      </c>
      <c r="J11" s="17">
        <v>0.203769854033411</v>
      </c>
      <c r="K11" s="17">
        <v>0.215511123479771</v>
      </c>
      <c r="L11" s="17">
        <v>0.13853294971904101</v>
      </c>
      <c r="M11" s="17"/>
      <c r="N11" s="17">
        <v>0.20553322071119801</v>
      </c>
      <c r="O11" s="17">
        <v>0.235235103003018</v>
      </c>
      <c r="P11" s="17">
        <v>0.142901027897604</v>
      </c>
      <c r="Q11" s="17">
        <v>0.185707072235551</v>
      </c>
      <c r="R11" s="17"/>
      <c r="S11" s="17">
        <v>0.21362114230800699</v>
      </c>
      <c r="T11" s="17">
        <v>0.19557445847157001</v>
      </c>
      <c r="U11" s="17">
        <v>0.24302902561326001</v>
      </c>
      <c r="V11" s="17">
        <v>0.16194101536399799</v>
      </c>
      <c r="W11" s="17">
        <v>0.25056145616480902</v>
      </c>
      <c r="X11" s="17">
        <v>0.152827289757409</v>
      </c>
      <c r="Y11" s="17">
        <v>0.147435205477637</v>
      </c>
      <c r="Z11" s="17">
        <v>0.21345683765805201</v>
      </c>
      <c r="AA11" s="17">
        <v>0.180030128942746</v>
      </c>
      <c r="AB11" s="17"/>
      <c r="AC11" s="17">
        <v>0.15090546888961601</v>
      </c>
      <c r="AD11" s="17">
        <v>0.22688278091734901</v>
      </c>
      <c r="AE11" s="17">
        <v>0.18655879196415001</v>
      </c>
      <c r="AF11" s="17"/>
      <c r="AG11" s="17">
        <v>0.13890222530146101</v>
      </c>
      <c r="AH11" s="17">
        <v>0.26384336987036899</v>
      </c>
      <c r="AI11" s="17">
        <v>0.22361205187675201</v>
      </c>
      <c r="AJ11" s="17">
        <v>0.119866065404184</v>
      </c>
      <c r="AK11" s="17">
        <v>0.188722653483192</v>
      </c>
      <c r="AL11" s="17"/>
      <c r="AM11" s="17">
        <v>0.127661384640784</v>
      </c>
      <c r="AN11" s="17">
        <v>0.214747365411918</v>
      </c>
      <c r="AO11" s="17">
        <v>0.28205661937608101</v>
      </c>
      <c r="AP11" s="17"/>
      <c r="AQ11" s="17">
        <v>0.18468417888597499</v>
      </c>
      <c r="AR11" s="17">
        <v>0.214258240000096</v>
      </c>
      <c r="AS11" s="17"/>
      <c r="AT11" s="17">
        <v>0.19518754931968199</v>
      </c>
      <c r="AU11" s="17">
        <v>0.193523099520058</v>
      </c>
    </row>
    <row r="12" spans="2:47" x14ac:dyDescent="0.35">
      <c r="B12" s="18" t="s">
        <v>238</v>
      </c>
      <c r="C12" s="17">
        <v>4.4733070371144198E-2</v>
      </c>
      <c r="D12" s="17">
        <v>5.3781647750931298E-2</v>
      </c>
      <c r="E12" s="17">
        <v>3.4937801985163899E-2</v>
      </c>
      <c r="F12" s="17"/>
      <c r="G12" s="17">
        <v>8.0358748028238502E-2</v>
      </c>
      <c r="H12" s="17">
        <v>6.1993866710011301E-2</v>
      </c>
      <c r="I12" s="17">
        <v>1.9220745014985999E-2</v>
      </c>
      <c r="J12" s="17">
        <v>5.2834304189381197E-2</v>
      </c>
      <c r="K12" s="17">
        <v>5.6457352956482403E-2</v>
      </c>
      <c r="L12" s="17">
        <v>2.02936726998326E-2</v>
      </c>
      <c r="M12" s="17"/>
      <c r="N12" s="17">
        <v>5.2894815120675301E-2</v>
      </c>
      <c r="O12" s="17">
        <v>3.2877606586459003E-2</v>
      </c>
      <c r="P12" s="17">
        <v>3.6763207855017202E-2</v>
      </c>
      <c r="Q12" s="17">
        <v>5.5756808656292497E-2</v>
      </c>
      <c r="R12" s="17"/>
      <c r="S12" s="17">
        <v>4.4876426325267199E-2</v>
      </c>
      <c r="T12" s="17">
        <v>6.6198140787997906E-2</v>
      </c>
      <c r="U12" s="17">
        <v>2.4609349820213199E-2</v>
      </c>
      <c r="V12" s="17">
        <v>8.0997413269983998E-2</v>
      </c>
      <c r="W12" s="17">
        <v>2.2817069145170201E-2</v>
      </c>
      <c r="X12" s="17">
        <v>4.9457895693477097E-2</v>
      </c>
      <c r="Y12" s="17">
        <v>4.1936203222027402E-2</v>
      </c>
      <c r="Z12" s="17">
        <v>1.5309604087838101E-2</v>
      </c>
      <c r="AA12" s="17">
        <v>2.66395250474563E-2</v>
      </c>
      <c r="AB12" s="17"/>
      <c r="AC12" s="17">
        <v>4.3545750844739599E-2</v>
      </c>
      <c r="AD12" s="17">
        <v>3.6554497599000903E-2</v>
      </c>
      <c r="AE12" s="17">
        <v>3.4038614220818497E-2</v>
      </c>
      <c r="AF12" s="17"/>
      <c r="AG12" s="17">
        <v>3.7496395616384501E-2</v>
      </c>
      <c r="AH12" s="17">
        <v>6.3496765029051896E-2</v>
      </c>
      <c r="AI12" s="17">
        <v>0</v>
      </c>
      <c r="AJ12" s="17">
        <v>5.51811246125797E-2</v>
      </c>
      <c r="AK12" s="17">
        <v>4.5596182451559997E-2</v>
      </c>
      <c r="AL12" s="17"/>
      <c r="AM12" s="17">
        <v>2.9229375509386198E-2</v>
      </c>
      <c r="AN12" s="17">
        <v>4.8275179530054203E-2</v>
      </c>
      <c r="AO12" s="17">
        <v>1.1068302391350499E-2</v>
      </c>
      <c r="AP12" s="17"/>
      <c r="AQ12" s="17">
        <v>3.6840122466313803E-2</v>
      </c>
      <c r="AR12" s="17">
        <v>6.1489947844543903E-2</v>
      </c>
      <c r="AS12" s="17"/>
      <c r="AT12" s="17">
        <v>4.9057712000804901E-2</v>
      </c>
      <c r="AU12" s="17">
        <v>4.3361917367432598E-2</v>
      </c>
    </row>
    <row r="13" spans="2:47" x14ac:dyDescent="0.35">
      <c r="B13" s="18" t="s">
        <v>70</v>
      </c>
      <c r="C13" s="19">
        <v>0.16708529681312001</v>
      </c>
      <c r="D13" s="19">
        <v>0.12643637840468899</v>
      </c>
      <c r="E13" s="19">
        <v>0.20569926262770499</v>
      </c>
      <c r="F13" s="19"/>
      <c r="G13" s="19">
        <v>0.135381399338659</v>
      </c>
      <c r="H13" s="19">
        <v>0.16648187042234999</v>
      </c>
      <c r="I13" s="19">
        <v>0.157781710312979</v>
      </c>
      <c r="J13" s="19">
        <v>0.17380544933865999</v>
      </c>
      <c r="K13" s="19">
        <v>0.21659845674675299</v>
      </c>
      <c r="L13" s="19">
        <v>0.14961887050303499</v>
      </c>
      <c r="M13" s="19"/>
      <c r="N13" s="19">
        <v>0.134359458299006</v>
      </c>
      <c r="O13" s="19">
        <v>0.17254444840420699</v>
      </c>
      <c r="P13" s="19">
        <v>0.17442376229599699</v>
      </c>
      <c r="Q13" s="19">
        <v>0.18027306939556001</v>
      </c>
      <c r="R13" s="19"/>
      <c r="S13" s="19">
        <v>0.14504672809382399</v>
      </c>
      <c r="T13" s="19">
        <v>0.16472010120226899</v>
      </c>
      <c r="U13" s="19">
        <v>0.205813128981262</v>
      </c>
      <c r="V13" s="19">
        <v>0.16088529214646999</v>
      </c>
      <c r="W13" s="19">
        <v>0.15224373694509799</v>
      </c>
      <c r="X13" s="19">
        <v>0.120844556230515</v>
      </c>
      <c r="Y13" s="19">
        <v>0.21611588528167999</v>
      </c>
      <c r="Z13" s="19">
        <v>0.136088319755579</v>
      </c>
      <c r="AA13" s="19">
        <v>0.19321586811236999</v>
      </c>
      <c r="AB13" s="19"/>
      <c r="AC13" s="19">
        <v>0.16069057442791901</v>
      </c>
      <c r="AD13" s="19">
        <v>0.165752931503546</v>
      </c>
      <c r="AE13" s="19">
        <v>0.19294340333782101</v>
      </c>
      <c r="AF13" s="19"/>
      <c r="AG13" s="19">
        <v>0.13522384456580899</v>
      </c>
      <c r="AH13" s="19">
        <v>0.15421645219697599</v>
      </c>
      <c r="AI13" s="19">
        <v>0.221567192595476</v>
      </c>
      <c r="AJ13" s="19">
        <v>0.28860360563061599</v>
      </c>
      <c r="AK13" s="19">
        <v>0.21243937734973001</v>
      </c>
      <c r="AL13" s="19"/>
      <c r="AM13" s="19">
        <v>9.8145497009596502E-2</v>
      </c>
      <c r="AN13" s="19">
        <v>0.15776767455502599</v>
      </c>
      <c r="AO13" s="19">
        <v>0.18504883754843901</v>
      </c>
      <c r="AP13" s="19"/>
      <c r="AQ13" s="19">
        <v>0.14652950427671599</v>
      </c>
      <c r="AR13" s="19">
        <v>0.21098242416982399</v>
      </c>
      <c r="AS13" s="19"/>
      <c r="AT13" s="19">
        <v>0.119763472034561</v>
      </c>
      <c r="AU13" s="19">
        <v>0.18208895902208</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0.175838309211825</v>
      </c>
      <c r="D9" s="17">
        <v>0.16348702994494499</v>
      </c>
      <c r="E9" s="17">
        <v>0.18653704909050101</v>
      </c>
      <c r="F9" s="17"/>
      <c r="G9" s="17">
        <v>0.22223912296530199</v>
      </c>
      <c r="H9" s="17">
        <v>0.18666770009924999</v>
      </c>
      <c r="I9" s="17">
        <v>0.17858075927105799</v>
      </c>
      <c r="J9" s="17">
        <v>0.15750576370505801</v>
      </c>
      <c r="K9" s="17">
        <v>0.13429770648952299</v>
      </c>
      <c r="L9" s="17">
        <v>0.18678570584175</v>
      </c>
      <c r="M9" s="17"/>
      <c r="N9" s="17">
        <v>0.19591685462903699</v>
      </c>
      <c r="O9" s="17">
        <v>0.17595095459679899</v>
      </c>
      <c r="P9" s="17">
        <v>0.14982385757275299</v>
      </c>
      <c r="Q9" s="17">
        <v>0.179036811141698</v>
      </c>
      <c r="R9" s="17"/>
      <c r="S9" s="17">
        <v>0.220872470251743</v>
      </c>
      <c r="T9" s="17">
        <v>0.15836631459060699</v>
      </c>
      <c r="U9" s="17">
        <v>0.14284454340407299</v>
      </c>
      <c r="V9" s="17">
        <v>0.14971638419727501</v>
      </c>
      <c r="W9" s="17">
        <v>0.14484617382497</v>
      </c>
      <c r="X9" s="17">
        <v>0.19072471222818399</v>
      </c>
      <c r="Y9" s="17">
        <v>0.16026557834868899</v>
      </c>
      <c r="Z9" s="17">
        <v>0.150547380466591</v>
      </c>
      <c r="AA9" s="17">
        <v>0.22124874692032701</v>
      </c>
      <c r="AB9" s="17"/>
      <c r="AC9" s="17">
        <v>0.14654263334744599</v>
      </c>
      <c r="AD9" s="17">
        <v>0.20713957321193799</v>
      </c>
      <c r="AE9" s="17">
        <v>0.14945992080249401</v>
      </c>
      <c r="AF9" s="17"/>
      <c r="AG9" s="17">
        <v>0.17534933740621</v>
      </c>
      <c r="AH9" s="17">
        <v>0.21245273632025399</v>
      </c>
      <c r="AI9" s="17">
        <v>0.16837294687618201</v>
      </c>
      <c r="AJ9" s="17">
        <v>6.7112663237874098E-2</v>
      </c>
      <c r="AK9" s="17">
        <v>0.11722237939387301</v>
      </c>
      <c r="AL9" s="17"/>
      <c r="AM9" s="17">
        <v>0.181912264675784</v>
      </c>
      <c r="AN9" s="17">
        <v>0.21578376467304899</v>
      </c>
      <c r="AO9" s="17">
        <v>0.14816842971826599</v>
      </c>
      <c r="AP9" s="17"/>
      <c r="AQ9" s="17">
        <v>0.18256371755940601</v>
      </c>
      <c r="AR9" s="17">
        <v>0.15997932650534599</v>
      </c>
      <c r="AS9" s="17"/>
      <c r="AT9" s="17">
        <v>0.19534103393778099</v>
      </c>
      <c r="AU9" s="17">
        <v>0.169654855904354</v>
      </c>
    </row>
    <row r="10" spans="2:47" x14ac:dyDescent="0.35">
      <c r="B10" s="18" t="s">
        <v>236</v>
      </c>
      <c r="C10" s="17">
        <v>0.55222177188245902</v>
      </c>
      <c r="D10" s="17">
        <v>0.57479729701371096</v>
      </c>
      <c r="E10" s="17">
        <v>0.53092883709820204</v>
      </c>
      <c r="F10" s="17"/>
      <c r="G10" s="17">
        <v>0.51082204181291102</v>
      </c>
      <c r="H10" s="17">
        <v>0.51929549052994906</v>
      </c>
      <c r="I10" s="17">
        <v>0.55385771020002705</v>
      </c>
      <c r="J10" s="17">
        <v>0.57612359761071896</v>
      </c>
      <c r="K10" s="17">
        <v>0.54465390966345095</v>
      </c>
      <c r="L10" s="17">
        <v>0.58155931822093399</v>
      </c>
      <c r="M10" s="17"/>
      <c r="N10" s="17">
        <v>0.59031219734894602</v>
      </c>
      <c r="O10" s="17">
        <v>0.55364614169430704</v>
      </c>
      <c r="P10" s="17">
        <v>0.57535958459246295</v>
      </c>
      <c r="Q10" s="17">
        <v>0.49212337094844899</v>
      </c>
      <c r="R10" s="17"/>
      <c r="S10" s="17">
        <v>0.52192675209545403</v>
      </c>
      <c r="T10" s="17">
        <v>0.54406636725637803</v>
      </c>
      <c r="U10" s="17">
        <v>0.50572679978953206</v>
      </c>
      <c r="V10" s="17">
        <v>0.60265751628797104</v>
      </c>
      <c r="W10" s="17">
        <v>0.56562825615419299</v>
      </c>
      <c r="X10" s="17">
        <v>0.62798992810846299</v>
      </c>
      <c r="Y10" s="17">
        <v>0.59327950382364203</v>
      </c>
      <c r="Z10" s="17">
        <v>0.62294336335490497</v>
      </c>
      <c r="AA10" s="17">
        <v>0.465154454665474</v>
      </c>
      <c r="AB10" s="17"/>
      <c r="AC10" s="17">
        <v>0.586674078207574</v>
      </c>
      <c r="AD10" s="17">
        <v>0.55516535789155796</v>
      </c>
      <c r="AE10" s="17">
        <v>0.50214410662784503</v>
      </c>
      <c r="AF10" s="17"/>
      <c r="AG10" s="17">
        <v>0.595078284531257</v>
      </c>
      <c r="AH10" s="17">
        <v>0.53038230846901802</v>
      </c>
      <c r="AI10" s="17">
        <v>0.55121273673374405</v>
      </c>
      <c r="AJ10" s="17">
        <v>0.50162239264047803</v>
      </c>
      <c r="AK10" s="17">
        <v>0.51122444591418503</v>
      </c>
      <c r="AL10" s="17"/>
      <c r="AM10" s="17">
        <v>0.62462510607714905</v>
      </c>
      <c r="AN10" s="17">
        <v>0.53709986931519704</v>
      </c>
      <c r="AO10" s="17">
        <v>0.57178739820907498</v>
      </c>
      <c r="AP10" s="17"/>
      <c r="AQ10" s="17">
        <v>0.57636845356385802</v>
      </c>
      <c r="AR10" s="17">
        <v>0.50204645485351895</v>
      </c>
      <c r="AS10" s="17"/>
      <c r="AT10" s="17">
        <v>0.55828644797969296</v>
      </c>
      <c r="AU10" s="17">
        <v>0.55029893074107294</v>
      </c>
    </row>
    <row r="11" spans="2:47" x14ac:dyDescent="0.35">
      <c r="B11" s="18" t="s">
        <v>237</v>
      </c>
      <c r="C11" s="17">
        <v>8.2579258739529704E-2</v>
      </c>
      <c r="D11" s="17">
        <v>9.2055536099264701E-2</v>
      </c>
      <c r="E11" s="17">
        <v>7.4043489560167999E-2</v>
      </c>
      <c r="F11" s="17"/>
      <c r="G11" s="17">
        <v>0.13426437749329101</v>
      </c>
      <c r="H11" s="17">
        <v>9.6831386064508307E-2</v>
      </c>
      <c r="I11" s="17">
        <v>5.70312687253339E-2</v>
      </c>
      <c r="J11" s="17">
        <v>8.1202084299767399E-2</v>
      </c>
      <c r="K11" s="17">
        <v>8.3984823579241599E-2</v>
      </c>
      <c r="L11" s="17">
        <v>6.7006191657305106E-2</v>
      </c>
      <c r="M11" s="17"/>
      <c r="N11" s="17">
        <v>6.5507581419988498E-2</v>
      </c>
      <c r="O11" s="17">
        <v>9.8252565512000706E-2</v>
      </c>
      <c r="P11" s="17">
        <v>6.3867757596815997E-2</v>
      </c>
      <c r="Q11" s="17">
        <v>0.102097794512304</v>
      </c>
      <c r="R11" s="17"/>
      <c r="S11" s="17">
        <v>8.9157190485313495E-2</v>
      </c>
      <c r="T11" s="17">
        <v>0.123277949735299</v>
      </c>
      <c r="U11" s="17">
        <v>8.7457774715468298E-2</v>
      </c>
      <c r="V11" s="17">
        <v>3.25235095866869E-2</v>
      </c>
      <c r="W11" s="17">
        <v>0.10659510606480201</v>
      </c>
      <c r="X11" s="17">
        <v>3.8821396727750999E-2</v>
      </c>
      <c r="Y11" s="17">
        <v>4.59378514110209E-2</v>
      </c>
      <c r="Z11" s="17">
        <v>0.105797783280867</v>
      </c>
      <c r="AA11" s="17">
        <v>0.10070682455721</v>
      </c>
      <c r="AB11" s="17"/>
      <c r="AC11" s="17">
        <v>7.1924663492278995E-2</v>
      </c>
      <c r="AD11" s="17">
        <v>6.9459485990438205E-2</v>
      </c>
      <c r="AE11" s="17">
        <v>0.13440830078407501</v>
      </c>
      <c r="AF11" s="17"/>
      <c r="AG11" s="17">
        <v>6.8292465917013906E-2</v>
      </c>
      <c r="AH11" s="17">
        <v>7.2093221767921503E-2</v>
      </c>
      <c r="AI11" s="17">
        <v>9.1964300258829304E-2</v>
      </c>
      <c r="AJ11" s="17">
        <v>5.30868325374525E-2</v>
      </c>
      <c r="AK11" s="17">
        <v>0.13199573914321799</v>
      </c>
      <c r="AL11" s="17"/>
      <c r="AM11" s="17">
        <v>8.3957949341175994E-2</v>
      </c>
      <c r="AN11" s="17">
        <v>7.1680904534819595E-2</v>
      </c>
      <c r="AO11" s="17">
        <v>0.117180842754324</v>
      </c>
      <c r="AP11" s="17"/>
      <c r="AQ11" s="17">
        <v>6.7955449770714604E-2</v>
      </c>
      <c r="AR11" s="17">
        <v>0.113624354480915</v>
      </c>
      <c r="AS11" s="17"/>
      <c r="AT11" s="17">
        <v>7.1404082389597695E-2</v>
      </c>
      <c r="AU11" s="17">
        <v>8.6122413972121406E-2</v>
      </c>
    </row>
    <row r="12" spans="2:47" x14ac:dyDescent="0.35">
      <c r="B12" s="18" t="s">
        <v>238</v>
      </c>
      <c r="C12" s="17">
        <v>1.77362482986884E-2</v>
      </c>
      <c r="D12" s="17">
        <v>2.2640821057226201E-2</v>
      </c>
      <c r="E12" s="17">
        <v>1.3222550728961099E-2</v>
      </c>
      <c r="F12" s="17"/>
      <c r="G12" s="17">
        <v>8.1688058707042495E-3</v>
      </c>
      <c r="H12" s="17">
        <v>3.5775654705281899E-2</v>
      </c>
      <c r="I12" s="17">
        <v>1.8667798720741199E-2</v>
      </c>
      <c r="J12" s="17">
        <v>2.6863855012560899E-2</v>
      </c>
      <c r="K12" s="17">
        <v>5.6553383643625403E-3</v>
      </c>
      <c r="L12" s="17">
        <v>9.9672424972225802E-3</v>
      </c>
      <c r="M12" s="17"/>
      <c r="N12" s="17">
        <v>2.6274548943229298E-2</v>
      </c>
      <c r="O12" s="17">
        <v>8.5289069922230894E-3</v>
      </c>
      <c r="P12" s="17">
        <v>2.2969125201967699E-2</v>
      </c>
      <c r="Q12" s="17">
        <v>1.37123576462605E-2</v>
      </c>
      <c r="R12" s="17"/>
      <c r="S12" s="17">
        <v>2.8272645749362401E-2</v>
      </c>
      <c r="T12" s="17">
        <v>1.9443153327730601E-2</v>
      </c>
      <c r="U12" s="17">
        <v>2.3020502494299901E-2</v>
      </c>
      <c r="V12" s="17">
        <v>3.00933659367827E-2</v>
      </c>
      <c r="W12" s="17">
        <v>8.9668522432601299E-3</v>
      </c>
      <c r="X12" s="17">
        <v>2.1619406705086601E-2</v>
      </c>
      <c r="Y12" s="17">
        <v>6.9517958879313302E-3</v>
      </c>
      <c r="Z12" s="17">
        <v>0</v>
      </c>
      <c r="AA12" s="17">
        <v>5.7379527090967797E-3</v>
      </c>
      <c r="AB12" s="17"/>
      <c r="AC12" s="17">
        <v>1.52825496663615E-2</v>
      </c>
      <c r="AD12" s="17">
        <v>1.33937097306985E-2</v>
      </c>
      <c r="AE12" s="17">
        <v>3.61739320970276E-2</v>
      </c>
      <c r="AF12" s="17"/>
      <c r="AG12" s="17">
        <v>7.7248279534316696E-3</v>
      </c>
      <c r="AH12" s="17">
        <v>2.5798260644611E-2</v>
      </c>
      <c r="AI12" s="17">
        <v>0</v>
      </c>
      <c r="AJ12" s="17">
        <v>5.51811246125797E-2</v>
      </c>
      <c r="AK12" s="17">
        <v>3.7262009490213903E-2</v>
      </c>
      <c r="AL12" s="17"/>
      <c r="AM12" s="17">
        <v>2.9219313164712702E-3</v>
      </c>
      <c r="AN12" s="17">
        <v>1.49388960728683E-2</v>
      </c>
      <c r="AO12" s="17">
        <v>0</v>
      </c>
      <c r="AP12" s="17"/>
      <c r="AQ12" s="17">
        <v>1.8243290779015198E-2</v>
      </c>
      <c r="AR12" s="17">
        <v>1.6764410537646799E-2</v>
      </c>
      <c r="AS12" s="17"/>
      <c r="AT12" s="17">
        <v>3.5541364013016302E-2</v>
      </c>
      <c r="AU12" s="17">
        <v>1.2091031889150099E-2</v>
      </c>
    </row>
    <row r="13" spans="2:47" x14ac:dyDescent="0.35">
      <c r="B13" s="18" t="s">
        <v>70</v>
      </c>
      <c r="C13" s="19">
        <v>0.17162441186749799</v>
      </c>
      <c r="D13" s="19">
        <v>0.14701931588485301</v>
      </c>
      <c r="E13" s="19">
        <v>0.19526807352216799</v>
      </c>
      <c r="F13" s="19"/>
      <c r="G13" s="19">
        <v>0.124505651857792</v>
      </c>
      <c r="H13" s="19">
        <v>0.16142976860100999</v>
      </c>
      <c r="I13" s="19">
        <v>0.191862463082839</v>
      </c>
      <c r="J13" s="19">
        <v>0.15830469937189501</v>
      </c>
      <c r="K13" s="19">
        <v>0.231408221903421</v>
      </c>
      <c r="L13" s="19">
        <v>0.15468154178278801</v>
      </c>
      <c r="M13" s="19"/>
      <c r="N13" s="19">
        <v>0.121988817658799</v>
      </c>
      <c r="O13" s="19">
        <v>0.16362143120466999</v>
      </c>
      <c r="P13" s="19">
        <v>0.18797967503599999</v>
      </c>
      <c r="Q13" s="19">
        <v>0.21302966575128901</v>
      </c>
      <c r="R13" s="19"/>
      <c r="S13" s="19">
        <v>0.13977094141812799</v>
      </c>
      <c r="T13" s="19">
        <v>0.154846215089985</v>
      </c>
      <c r="U13" s="19">
        <v>0.24095037959662699</v>
      </c>
      <c r="V13" s="19">
        <v>0.185009223991284</v>
      </c>
      <c r="W13" s="19">
        <v>0.173963611712776</v>
      </c>
      <c r="X13" s="19">
        <v>0.120844556230515</v>
      </c>
      <c r="Y13" s="19">
        <v>0.193565270528716</v>
      </c>
      <c r="Z13" s="19">
        <v>0.12071147289763701</v>
      </c>
      <c r="AA13" s="19">
        <v>0.207152021147892</v>
      </c>
      <c r="AB13" s="19"/>
      <c r="AC13" s="19">
        <v>0.17957607528633901</v>
      </c>
      <c r="AD13" s="19">
        <v>0.15484187317536699</v>
      </c>
      <c r="AE13" s="19">
        <v>0.17781373968855901</v>
      </c>
      <c r="AF13" s="19"/>
      <c r="AG13" s="19">
        <v>0.15355508419208699</v>
      </c>
      <c r="AH13" s="19">
        <v>0.15927347279819501</v>
      </c>
      <c r="AI13" s="19">
        <v>0.18845001613124501</v>
      </c>
      <c r="AJ13" s="19">
        <v>0.322996986971616</v>
      </c>
      <c r="AK13" s="19">
        <v>0.20229542605851</v>
      </c>
      <c r="AL13" s="19"/>
      <c r="AM13" s="19">
        <v>0.106582748589419</v>
      </c>
      <c r="AN13" s="19">
        <v>0.16049656540406601</v>
      </c>
      <c r="AO13" s="19">
        <v>0.162863329318335</v>
      </c>
      <c r="AP13" s="19"/>
      <c r="AQ13" s="19">
        <v>0.15486908832700599</v>
      </c>
      <c r="AR13" s="19">
        <v>0.207585453622573</v>
      </c>
      <c r="AS13" s="19"/>
      <c r="AT13" s="19">
        <v>0.139427071679912</v>
      </c>
      <c r="AU13" s="19">
        <v>0.18183276749330099</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U18"/>
  <sheetViews>
    <sheetView showGridLines="0" workbookViewId="0">
      <pane xSplit="2" topLeftCell="C1" activePane="topRight" state="frozen"/>
      <selection activeCell="AF8" sqref="AF8"/>
      <selection pane="topRight" activeCell="L10" sqref="L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0.12034917747313099</v>
      </c>
      <c r="D9" s="17">
        <v>0.14185374700467099</v>
      </c>
      <c r="E9" s="17">
        <v>0.10072175658794701</v>
      </c>
      <c r="F9" s="17"/>
      <c r="G9" s="17">
        <v>0.12988806167033101</v>
      </c>
      <c r="H9" s="17">
        <v>0.18267735023086501</v>
      </c>
      <c r="I9" s="17">
        <v>0.12790080334650999</v>
      </c>
      <c r="J9" s="17">
        <v>8.5792175044841407E-2</v>
      </c>
      <c r="K9" s="17">
        <v>0.127826769826103</v>
      </c>
      <c r="L9" s="17">
        <v>8.5213684669504006E-2</v>
      </c>
      <c r="M9" s="17"/>
      <c r="N9" s="17">
        <v>0.12787302763758901</v>
      </c>
      <c r="O9" s="17">
        <v>9.3933736648983093E-2</v>
      </c>
      <c r="P9" s="17">
        <v>0.13723907237959601</v>
      </c>
      <c r="Q9" s="17">
        <v>0.12623746088037299</v>
      </c>
      <c r="R9" s="17"/>
      <c r="S9" s="17">
        <v>0.14401673351682401</v>
      </c>
      <c r="T9" s="17">
        <v>0.100894094385655</v>
      </c>
      <c r="U9" s="17">
        <v>6.7290796716023699E-2</v>
      </c>
      <c r="V9" s="17">
        <v>0.105191530732737</v>
      </c>
      <c r="W9" s="17">
        <v>7.3805718872393497E-2</v>
      </c>
      <c r="X9" s="17">
        <v>0.18959799284817599</v>
      </c>
      <c r="Y9" s="17">
        <v>9.8705996623266401E-2</v>
      </c>
      <c r="Z9" s="17">
        <v>0.182209093060724</v>
      </c>
      <c r="AA9" s="17">
        <v>0.138855915995479</v>
      </c>
      <c r="AB9" s="17"/>
      <c r="AC9" s="17">
        <v>0.13570057859245699</v>
      </c>
      <c r="AD9" s="17">
        <v>0.106293138445317</v>
      </c>
      <c r="AE9" s="17">
        <v>0.15781777416753401</v>
      </c>
      <c r="AF9" s="17"/>
      <c r="AG9" s="17">
        <v>0.143816995299404</v>
      </c>
      <c r="AH9" s="17">
        <v>8.4265786145041197E-2</v>
      </c>
      <c r="AI9" s="17">
        <v>0.141153979701551</v>
      </c>
      <c r="AJ9" s="17">
        <v>0.133891896104606</v>
      </c>
      <c r="AK9" s="17">
        <v>0.11897342951149301</v>
      </c>
      <c r="AL9" s="17"/>
      <c r="AM9" s="17">
        <v>0.17130746032410199</v>
      </c>
      <c r="AN9" s="17">
        <v>9.4200422680837101E-2</v>
      </c>
      <c r="AO9" s="17">
        <v>6.8317799185092204E-2</v>
      </c>
      <c r="AP9" s="17"/>
      <c r="AQ9" s="17">
        <v>0.137789420501881</v>
      </c>
      <c r="AR9" s="17">
        <v>8.1768982725956701E-2</v>
      </c>
      <c r="AS9" s="17"/>
      <c r="AT9" s="17">
        <v>0.15128580147142201</v>
      </c>
      <c r="AU9" s="17">
        <v>0.110540539312452</v>
      </c>
    </row>
    <row r="10" spans="2:47" x14ac:dyDescent="0.35">
      <c r="B10" s="18" t="s">
        <v>236</v>
      </c>
      <c r="C10" s="17">
        <v>0.45685464990068197</v>
      </c>
      <c r="D10" s="17">
        <v>0.45383344221243899</v>
      </c>
      <c r="E10" s="17">
        <v>0.46142916430834002</v>
      </c>
      <c r="F10" s="17"/>
      <c r="G10" s="17">
        <v>0.37152071664278802</v>
      </c>
      <c r="H10" s="17">
        <v>0.44417383298798901</v>
      </c>
      <c r="I10" s="17">
        <v>0.46194103764698102</v>
      </c>
      <c r="J10" s="17">
        <v>0.46594263223601701</v>
      </c>
      <c r="K10" s="17">
        <v>0.389026091564322</v>
      </c>
      <c r="L10" s="17">
        <v>0.54058603104071101</v>
      </c>
      <c r="M10" s="17"/>
      <c r="N10" s="17">
        <v>0.441244975433289</v>
      </c>
      <c r="O10" s="17">
        <v>0.49953877710988398</v>
      </c>
      <c r="P10" s="17">
        <v>0.49757287646579701</v>
      </c>
      <c r="Q10" s="17">
        <v>0.399162191400181</v>
      </c>
      <c r="R10" s="17"/>
      <c r="S10" s="17">
        <v>0.44080646603996998</v>
      </c>
      <c r="T10" s="17">
        <v>0.45176025102131201</v>
      </c>
      <c r="U10" s="17">
        <v>0.47455106055402801</v>
      </c>
      <c r="V10" s="17">
        <v>0.48017395939983498</v>
      </c>
      <c r="W10" s="17">
        <v>0.50398975143807301</v>
      </c>
      <c r="X10" s="17">
        <v>0.43543071579375903</v>
      </c>
      <c r="Y10" s="17">
        <v>0.489493615796189</v>
      </c>
      <c r="Z10" s="17">
        <v>0.43583978391479</v>
      </c>
      <c r="AA10" s="17">
        <v>0.418134129862828</v>
      </c>
      <c r="AB10" s="17"/>
      <c r="AC10" s="17">
        <v>0.49818481703540402</v>
      </c>
      <c r="AD10" s="17">
        <v>0.44245230992949602</v>
      </c>
      <c r="AE10" s="17">
        <v>0.42798577951872102</v>
      </c>
      <c r="AF10" s="17"/>
      <c r="AG10" s="17">
        <v>0.51769013732188396</v>
      </c>
      <c r="AH10" s="17">
        <v>0.40886007409050601</v>
      </c>
      <c r="AI10" s="17">
        <v>0.38620289241707001</v>
      </c>
      <c r="AJ10" s="17">
        <v>0.33525046531778102</v>
      </c>
      <c r="AK10" s="17">
        <v>0.460095374327333</v>
      </c>
      <c r="AL10" s="17"/>
      <c r="AM10" s="17">
        <v>0.536124980827553</v>
      </c>
      <c r="AN10" s="17">
        <v>0.43530575609776301</v>
      </c>
      <c r="AO10" s="17">
        <v>0.42151047837781003</v>
      </c>
      <c r="AP10" s="17"/>
      <c r="AQ10" s="17">
        <v>0.470366590673021</v>
      </c>
      <c r="AR10" s="17">
        <v>0.42846700987897601</v>
      </c>
      <c r="AS10" s="17"/>
      <c r="AT10" s="17">
        <v>0.45684847458167499</v>
      </c>
      <c r="AU10" s="17">
        <v>0.45685660782180698</v>
      </c>
    </row>
    <row r="11" spans="2:47" x14ac:dyDescent="0.35">
      <c r="B11" s="18" t="s">
        <v>237</v>
      </c>
      <c r="C11" s="17">
        <v>0.157312610699711</v>
      </c>
      <c r="D11" s="17">
        <v>0.159434906084546</v>
      </c>
      <c r="E11" s="17">
        <v>0.153611938525097</v>
      </c>
      <c r="F11" s="17"/>
      <c r="G11" s="17">
        <v>0.17930922851948999</v>
      </c>
      <c r="H11" s="17">
        <v>0.17233903290778699</v>
      </c>
      <c r="I11" s="17">
        <v>0.162895475831104</v>
      </c>
      <c r="J11" s="17">
        <v>0.16111967933906399</v>
      </c>
      <c r="K11" s="17">
        <v>0.16073260943376499</v>
      </c>
      <c r="L11" s="17">
        <v>0.12754032487884201</v>
      </c>
      <c r="M11" s="17"/>
      <c r="N11" s="17">
        <v>0.19102214005696699</v>
      </c>
      <c r="O11" s="17">
        <v>0.18123376110369599</v>
      </c>
      <c r="P11" s="17">
        <v>0.111454349864822</v>
      </c>
      <c r="Q11" s="17">
        <v>0.13443233627731699</v>
      </c>
      <c r="R11" s="17"/>
      <c r="S11" s="17">
        <v>0.1603870289015</v>
      </c>
      <c r="T11" s="17">
        <v>0.12470855641129699</v>
      </c>
      <c r="U11" s="17">
        <v>0.15418843250719999</v>
      </c>
      <c r="V11" s="17">
        <v>0.13009727632600299</v>
      </c>
      <c r="W11" s="17">
        <v>0.209500927013964</v>
      </c>
      <c r="X11" s="17">
        <v>0.14615859845897899</v>
      </c>
      <c r="Y11" s="17">
        <v>0.129422075820673</v>
      </c>
      <c r="Z11" s="17">
        <v>0.215170473277185</v>
      </c>
      <c r="AA11" s="17">
        <v>0.193713703956854</v>
      </c>
      <c r="AB11" s="17"/>
      <c r="AC11" s="17">
        <v>0.11457490759851099</v>
      </c>
      <c r="AD11" s="17">
        <v>0.21078079707450301</v>
      </c>
      <c r="AE11" s="17">
        <v>0.116192049644801</v>
      </c>
      <c r="AF11" s="17"/>
      <c r="AG11" s="17">
        <v>0.112107593014421</v>
      </c>
      <c r="AH11" s="17">
        <v>0.25699936167405701</v>
      </c>
      <c r="AI11" s="17">
        <v>0.167622020433326</v>
      </c>
      <c r="AJ11" s="17">
        <v>0</v>
      </c>
      <c r="AK11" s="17">
        <v>9.9701478171878397E-2</v>
      </c>
      <c r="AL11" s="17"/>
      <c r="AM11" s="17">
        <v>0.102561818248449</v>
      </c>
      <c r="AN11" s="17">
        <v>0.213351863790536</v>
      </c>
      <c r="AO11" s="17">
        <v>0.20955735245131399</v>
      </c>
      <c r="AP11" s="17"/>
      <c r="AQ11" s="17">
        <v>0.155662958552993</v>
      </c>
      <c r="AR11" s="17">
        <v>0.16156596622452599</v>
      </c>
      <c r="AS11" s="17"/>
      <c r="AT11" s="17">
        <v>0.16049741964814199</v>
      </c>
      <c r="AU11" s="17">
        <v>0.15630284833560201</v>
      </c>
    </row>
    <row r="12" spans="2:47" x14ac:dyDescent="0.35">
      <c r="B12" s="18" t="s">
        <v>238</v>
      </c>
      <c r="C12" s="17">
        <v>3.8378652907801999E-2</v>
      </c>
      <c r="D12" s="17">
        <v>3.7623479705808698E-2</v>
      </c>
      <c r="E12" s="17">
        <v>3.7717416917478097E-2</v>
      </c>
      <c r="F12" s="17"/>
      <c r="G12" s="17">
        <v>0.113084418210812</v>
      </c>
      <c r="H12" s="17">
        <v>2.7222818345350699E-2</v>
      </c>
      <c r="I12" s="17">
        <v>3.7594581088389603E-2</v>
      </c>
      <c r="J12" s="17">
        <v>4.4638127602137097E-2</v>
      </c>
      <c r="K12" s="17">
        <v>2.1439438639618301E-2</v>
      </c>
      <c r="L12" s="17">
        <v>2.0598658645472199E-2</v>
      </c>
      <c r="M12" s="17"/>
      <c r="N12" s="17">
        <v>3.1541751201523999E-2</v>
      </c>
      <c r="O12" s="17">
        <v>3.5585967889359603E-2</v>
      </c>
      <c r="P12" s="17">
        <v>1.89838925439627E-2</v>
      </c>
      <c r="Q12" s="17">
        <v>6.6089244778225406E-2</v>
      </c>
      <c r="R12" s="17"/>
      <c r="S12" s="17">
        <v>8.3779810624634798E-2</v>
      </c>
      <c r="T12" s="17">
        <v>8.1802220437788301E-2</v>
      </c>
      <c r="U12" s="17">
        <v>2.7058077226356302E-2</v>
      </c>
      <c r="V12" s="17">
        <v>7.0916736690974499E-3</v>
      </c>
      <c r="W12" s="17">
        <v>1.83973340925906E-2</v>
      </c>
      <c r="X12" s="17">
        <v>1.9207569727777301E-2</v>
      </c>
      <c r="Y12" s="17">
        <v>1.4331136057711901E-2</v>
      </c>
      <c r="Z12" s="17">
        <v>2.45048812915864E-2</v>
      </c>
      <c r="AA12" s="17">
        <v>1.68241561636353E-2</v>
      </c>
      <c r="AB12" s="17"/>
      <c r="AC12" s="17">
        <v>2.18254795242558E-2</v>
      </c>
      <c r="AD12" s="17">
        <v>2.22343578624076E-2</v>
      </c>
      <c r="AE12" s="17">
        <v>7.4416563998174701E-2</v>
      </c>
      <c r="AF12" s="17"/>
      <c r="AG12" s="17">
        <v>1.55716864866368E-2</v>
      </c>
      <c r="AH12" s="17">
        <v>5.55253202663787E-2</v>
      </c>
      <c r="AI12" s="17">
        <v>9.16852650120022E-3</v>
      </c>
      <c r="AJ12" s="17">
        <v>0.14401377090042999</v>
      </c>
      <c r="AK12" s="17">
        <v>6.0148957447520399E-2</v>
      </c>
      <c r="AL12" s="17"/>
      <c r="AM12" s="17">
        <v>9.7679379358042492E-3</v>
      </c>
      <c r="AN12" s="17">
        <v>4.98584589277795E-2</v>
      </c>
      <c r="AO12" s="17">
        <v>3.3804865946136797E-2</v>
      </c>
      <c r="AP12" s="17"/>
      <c r="AQ12" s="17">
        <v>2.4436288217539501E-2</v>
      </c>
      <c r="AR12" s="17">
        <v>6.7772257141277895E-2</v>
      </c>
      <c r="AS12" s="17"/>
      <c r="AT12" s="17">
        <v>3.10079420149467E-2</v>
      </c>
      <c r="AU12" s="17">
        <v>4.07155800443567E-2</v>
      </c>
    </row>
    <row r="13" spans="2:47" x14ac:dyDescent="0.35">
      <c r="B13" s="18" t="s">
        <v>70</v>
      </c>
      <c r="C13" s="19">
        <v>0.227104909018674</v>
      </c>
      <c r="D13" s="19">
        <v>0.20725442499253499</v>
      </c>
      <c r="E13" s="19">
        <v>0.246519723661138</v>
      </c>
      <c r="F13" s="19"/>
      <c r="G13" s="19">
        <v>0.20619757495658</v>
      </c>
      <c r="H13" s="19">
        <v>0.17358696552800901</v>
      </c>
      <c r="I13" s="19">
        <v>0.209668102087015</v>
      </c>
      <c r="J13" s="19">
        <v>0.24250738577794001</v>
      </c>
      <c r="K13" s="19">
        <v>0.30097509053619098</v>
      </c>
      <c r="L13" s="19">
        <v>0.22606130076547101</v>
      </c>
      <c r="M13" s="19"/>
      <c r="N13" s="19">
        <v>0.208318105670631</v>
      </c>
      <c r="O13" s="19">
        <v>0.18970775724807701</v>
      </c>
      <c r="P13" s="19">
        <v>0.23474980874582299</v>
      </c>
      <c r="Q13" s="19">
        <v>0.27407876666390402</v>
      </c>
      <c r="R13" s="19"/>
      <c r="S13" s="19">
        <v>0.17100996091707199</v>
      </c>
      <c r="T13" s="19">
        <v>0.24083487774394799</v>
      </c>
      <c r="U13" s="19">
        <v>0.27691163299639199</v>
      </c>
      <c r="V13" s="19">
        <v>0.277445559872328</v>
      </c>
      <c r="W13" s="19">
        <v>0.194306268582979</v>
      </c>
      <c r="X13" s="19">
        <v>0.209605123171309</v>
      </c>
      <c r="Y13" s="19">
        <v>0.26804717570216002</v>
      </c>
      <c r="Z13" s="19">
        <v>0.14227576845571599</v>
      </c>
      <c r="AA13" s="19">
        <v>0.232472094021203</v>
      </c>
      <c r="AB13" s="19"/>
      <c r="AC13" s="19">
        <v>0.22971421724937299</v>
      </c>
      <c r="AD13" s="19">
        <v>0.21823939668827599</v>
      </c>
      <c r="AE13" s="19">
        <v>0.22358783267077001</v>
      </c>
      <c r="AF13" s="19"/>
      <c r="AG13" s="19">
        <v>0.210813587877654</v>
      </c>
      <c r="AH13" s="19">
        <v>0.194349457824017</v>
      </c>
      <c r="AI13" s="19">
        <v>0.29585258094685302</v>
      </c>
      <c r="AJ13" s="19">
        <v>0.38684386767718298</v>
      </c>
      <c r="AK13" s="19">
        <v>0.26108076054177498</v>
      </c>
      <c r="AL13" s="19"/>
      <c r="AM13" s="19">
        <v>0.18023780266409101</v>
      </c>
      <c r="AN13" s="19">
        <v>0.207283498503084</v>
      </c>
      <c r="AO13" s="19">
        <v>0.26680950403964798</v>
      </c>
      <c r="AP13" s="19"/>
      <c r="AQ13" s="19">
        <v>0.211744742054566</v>
      </c>
      <c r="AR13" s="19">
        <v>0.26042578402926297</v>
      </c>
      <c r="AS13" s="19"/>
      <c r="AT13" s="19">
        <v>0.20036036228381399</v>
      </c>
      <c r="AU13" s="19">
        <v>0.23558442448578201</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0.118313041708696</v>
      </c>
      <c r="D9" s="17">
        <v>0.125767388447099</v>
      </c>
      <c r="E9" s="17">
        <v>0.111803156835863</v>
      </c>
      <c r="F9" s="17"/>
      <c r="G9" s="17">
        <v>8.9367983339472906E-2</v>
      </c>
      <c r="H9" s="17">
        <v>0.17390686866602501</v>
      </c>
      <c r="I9" s="17">
        <v>0.119131558500933</v>
      </c>
      <c r="J9" s="17">
        <v>6.2351173069381399E-2</v>
      </c>
      <c r="K9" s="17">
        <v>0.163222611956099</v>
      </c>
      <c r="L9" s="17">
        <v>9.9861065367161495E-2</v>
      </c>
      <c r="M9" s="17"/>
      <c r="N9" s="17">
        <v>7.5970751646000603E-2</v>
      </c>
      <c r="O9" s="17">
        <v>9.3484933644488205E-2</v>
      </c>
      <c r="P9" s="17">
        <v>0.174553704003407</v>
      </c>
      <c r="Q9" s="17">
        <v>0.14164895269974101</v>
      </c>
      <c r="R9" s="17"/>
      <c r="S9" s="17">
        <v>0.166040735841023</v>
      </c>
      <c r="T9" s="17">
        <v>0.10854496247533101</v>
      </c>
      <c r="U9" s="17">
        <v>6.8422040999607303E-2</v>
      </c>
      <c r="V9" s="17">
        <v>0.120576136985153</v>
      </c>
      <c r="W9" s="17">
        <v>8.83122674862203E-2</v>
      </c>
      <c r="X9" s="17">
        <v>9.3527527590715295E-2</v>
      </c>
      <c r="Y9" s="17">
        <v>0.104278431817934</v>
      </c>
      <c r="Z9" s="17">
        <v>0.149030105932281</v>
      </c>
      <c r="AA9" s="17">
        <v>0.149363646796151</v>
      </c>
      <c r="AB9" s="17"/>
      <c r="AC9" s="17">
        <v>0.13679206954318299</v>
      </c>
      <c r="AD9" s="17">
        <v>9.7839406432997295E-2</v>
      </c>
      <c r="AE9" s="17">
        <v>0.15094050909277201</v>
      </c>
      <c r="AF9" s="17"/>
      <c r="AG9" s="17">
        <v>0.14409996050696999</v>
      </c>
      <c r="AH9" s="17">
        <v>0.10341483623025299</v>
      </c>
      <c r="AI9" s="17">
        <v>7.5054645581736995E-2</v>
      </c>
      <c r="AJ9" s="17">
        <v>6.7112663237874098E-2</v>
      </c>
      <c r="AK9" s="17">
        <v>0.118527589788502</v>
      </c>
      <c r="AL9" s="17"/>
      <c r="AM9" s="17">
        <v>0.140316246500373</v>
      </c>
      <c r="AN9" s="17">
        <v>0.108046610597611</v>
      </c>
      <c r="AO9" s="17">
        <v>7.2020260249912899E-2</v>
      </c>
      <c r="AP9" s="17"/>
      <c r="AQ9" s="17">
        <v>0.128600307246549</v>
      </c>
      <c r="AR9" s="17">
        <v>9.4702625529427001E-2</v>
      </c>
      <c r="AS9" s="17"/>
      <c r="AT9" s="17">
        <v>0.12062823102357401</v>
      </c>
      <c r="AU9" s="17">
        <v>0.117578997351937</v>
      </c>
    </row>
    <row r="10" spans="2:47" x14ac:dyDescent="0.35">
      <c r="B10" s="18" t="s">
        <v>236</v>
      </c>
      <c r="C10" s="17">
        <v>0.423425544901464</v>
      </c>
      <c r="D10" s="17">
        <v>0.44617998800542902</v>
      </c>
      <c r="E10" s="17">
        <v>0.403792919216718</v>
      </c>
      <c r="F10" s="17"/>
      <c r="G10" s="17">
        <v>0.40675042123034899</v>
      </c>
      <c r="H10" s="17">
        <v>0.38468847985654397</v>
      </c>
      <c r="I10" s="17">
        <v>0.466490009778815</v>
      </c>
      <c r="J10" s="17">
        <v>0.43317475829263402</v>
      </c>
      <c r="K10" s="17">
        <v>0.32834347473433501</v>
      </c>
      <c r="L10" s="17">
        <v>0.48677136930002801</v>
      </c>
      <c r="M10" s="17"/>
      <c r="N10" s="17">
        <v>0.447946029870188</v>
      </c>
      <c r="O10" s="17">
        <v>0.46771147558294901</v>
      </c>
      <c r="P10" s="17">
        <v>0.41929716309995302</v>
      </c>
      <c r="Q10" s="17">
        <v>0.35985002775244401</v>
      </c>
      <c r="R10" s="17"/>
      <c r="S10" s="17">
        <v>0.38237105632917001</v>
      </c>
      <c r="T10" s="17">
        <v>0.406303873468914</v>
      </c>
      <c r="U10" s="17">
        <v>0.39946273263604698</v>
      </c>
      <c r="V10" s="17">
        <v>0.45408293060657201</v>
      </c>
      <c r="W10" s="17">
        <v>0.41472842156109901</v>
      </c>
      <c r="X10" s="17">
        <v>0.49487835164548899</v>
      </c>
      <c r="Y10" s="17">
        <v>0.490940773596302</v>
      </c>
      <c r="Z10" s="17">
        <v>0.44320227929242201</v>
      </c>
      <c r="AA10" s="17">
        <v>0.37683344105371802</v>
      </c>
      <c r="AB10" s="17"/>
      <c r="AC10" s="17">
        <v>0.47947165483758902</v>
      </c>
      <c r="AD10" s="17">
        <v>0.39509728651057102</v>
      </c>
      <c r="AE10" s="17">
        <v>0.36915299770517701</v>
      </c>
      <c r="AF10" s="17"/>
      <c r="AG10" s="17">
        <v>0.485203280714955</v>
      </c>
      <c r="AH10" s="17">
        <v>0.34354284380345701</v>
      </c>
      <c r="AI10" s="17">
        <v>0.461101047122837</v>
      </c>
      <c r="AJ10" s="17">
        <v>0.34894286564706001</v>
      </c>
      <c r="AK10" s="17">
        <v>0.40669980149045698</v>
      </c>
      <c r="AL10" s="17"/>
      <c r="AM10" s="17">
        <v>0.52940119401683094</v>
      </c>
      <c r="AN10" s="17">
        <v>0.38634225640933001</v>
      </c>
      <c r="AO10" s="17">
        <v>0.41253942243759101</v>
      </c>
      <c r="AP10" s="17"/>
      <c r="AQ10" s="17">
        <v>0.444837834971263</v>
      </c>
      <c r="AR10" s="17">
        <v>0.37832290990332601</v>
      </c>
      <c r="AS10" s="17"/>
      <c r="AT10" s="17">
        <v>0.45323656666864098</v>
      </c>
      <c r="AU10" s="17">
        <v>0.41397378553268099</v>
      </c>
    </row>
    <row r="11" spans="2:47" x14ac:dyDescent="0.35">
      <c r="B11" s="18" t="s">
        <v>237</v>
      </c>
      <c r="C11" s="17">
        <v>0.15781551665785401</v>
      </c>
      <c r="D11" s="17">
        <v>0.167143216546008</v>
      </c>
      <c r="E11" s="17">
        <v>0.14738567563250099</v>
      </c>
      <c r="F11" s="17"/>
      <c r="G11" s="17">
        <v>0.22121320969740499</v>
      </c>
      <c r="H11" s="17">
        <v>0.15782899041680301</v>
      </c>
      <c r="I11" s="17">
        <v>0.109397955946632</v>
      </c>
      <c r="J11" s="17">
        <v>0.184682496476515</v>
      </c>
      <c r="K11" s="17">
        <v>0.168630361245942</v>
      </c>
      <c r="L11" s="17">
        <v>0.13666517890115401</v>
      </c>
      <c r="M11" s="17"/>
      <c r="N11" s="17">
        <v>0.20433442564694301</v>
      </c>
      <c r="O11" s="17">
        <v>0.14637830292292001</v>
      </c>
      <c r="P11" s="17">
        <v>0.117130240660378</v>
      </c>
      <c r="Q11" s="17">
        <v>0.153250600286402</v>
      </c>
      <c r="R11" s="17"/>
      <c r="S11" s="17">
        <v>0.223079987426925</v>
      </c>
      <c r="T11" s="17">
        <v>0.13391359033914199</v>
      </c>
      <c r="U11" s="17">
        <v>0.167650535244422</v>
      </c>
      <c r="V11" s="17">
        <v>0.13522601421757299</v>
      </c>
      <c r="W11" s="17">
        <v>0.174314994227209</v>
      </c>
      <c r="X11" s="17">
        <v>0.12928826611177899</v>
      </c>
      <c r="Y11" s="17">
        <v>9.6935223080876695E-2</v>
      </c>
      <c r="Z11" s="17">
        <v>0.21864028991565701</v>
      </c>
      <c r="AA11" s="17">
        <v>0.15579409388840801</v>
      </c>
      <c r="AB11" s="17"/>
      <c r="AC11" s="17">
        <v>0.121668870622759</v>
      </c>
      <c r="AD11" s="17">
        <v>0.204565137385225</v>
      </c>
      <c r="AE11" s="17">
        <v>0.10409330869160401</v>
      </c>
      <c r="AF11" s="17"/>
      <c r="AG11" s="17">
        <v>0.13147963894064199</v>
      </c>
      <c r="AH11" s="17">
        <v>0.236739019269257</v>
      </c>
      <c r="AI11" s="17">
        <v>0.14621557302153701</v>
      </c>
      <c r="AJ11" s="17">
        <v>5.30868325374525E-2</v>
      </c>
      <c r="AK11" s="17">
        <v>0.11761713154430101</v>
      </c>
      <c r="AL11" s="17"/>
      <c r="AM11" s="17">
        <v>0.11887822403039899</v>
      </c>
      <c r="AN11" s="17">
        <v>0.19925269220126399</v>
      </c>
      <c r="AO11" s="17">
        <v>0.23756061842395099</v>
      </c>
      <c r="AP11" s="17"/>
      <c r="AQ11" s="17">
        <v>0.16053040952502301</v>
      </c>
      <c r="AR11" s="17">
        <v>0.152930981844209</v>
      </c>
      <c r="AS11" s="17"/>
      <c r="AT11" s="17">
        <v>0.16415265640458099</v>
      </c>
      <c r="AU11" s="17">
        <v>0.15580628931770399</v>
      </c>
    </row>
    <row r="12" spans="2:47" x14ac:dyDescent="0.35">
      <c r="B12" s="18" t="s">
        <v>238</v>
      </c>
      <c r="C12" s="17">
        <v>4.1179169232773899E-2</v>
      </c>
      <c r="D12" s="17">
        <v>3.6508188896899302E-2</v>
      </c>
      <c r="E12" s="17">
        <v>4.4186717208450299E-2</v>
      </c>
      <c r="F12" s="17"/>
      <c r="G12" s="17">
        <v>5.93100703684682E-2</v>
      </c>
      <c r="H12" s="17">
        <v>5.6659726725221099E-2</v>
      </c>
      <c r="I12" s="17">
        <v>6.0702807838741997E-2</v>
      </c>
      <c r="J12" s="17">
        <v>3.0919833040704899E-2</v>
      </c>
      <c r="K12" s="17">
        <v>2.6335795382741899E-2</v>
      </c>
      <c r="L12" s="17">
        <v>2.5608598344188899E-2</v>
      </c>
      <c r="M12" s="17"/>
      <c r="N12" s="17">
        <v>4.13364305729036E-2</v>
      </c>
      <c r="O12" s="17">
        <v>5.0274408352008797E-2</v>
      </c>
      <c r="P12" s="17">
        <v>2.3470113484829001E-2</v>
      </c>
      <c r="Q12" s="17">
        <v>4.7610770799038603E-2</v>
      </c>
      <c r="R12" s="17"/>
      <c r="S12" s="17">
        <v>9.0358903612272695E-2</v>
      </c>
      <c r="T12" s="17">
        <v>6.7559527818792195E-2</v>
      </c>
      <c r="U12" s="17">
        <v>2.64093919263136E-2</v>
      </c>
      <c r="V12" s="17">
        <v>2.0662599324183899E-2</v>
      </c>
      <c r="W12" s="17">
        <v>4.1909355206814103E-2</v>
      </c>
      <c r="X12" s="17">
        <v>3.7451402740631801E-2</v>
      </c>
      <c r="Y12" s="17">
        <v>2.1282931945643201E-2</v>
      </c>
      <c r="Z12" s="17">
        <v>0</v>
      </c>
      <c r="AA12" s="17">
        <v>1.08264132565921E-2</v>
      </c>
      <c r="AB12" s="17"/>
      <c r="AC12" s="17">
        <v>2.2606029847306301E-2</v>
      </c>
      <c r="AD12" s="17">
        <v>3.70279907885563E-2</v>
      </c>
      <c r="AE12" s="17">
        <v>7.4594552495531402E-2</v>
      </c>
      <c r="AF12" s="17"/>
      <c r="AG12" s="17">
        <v>1.0686412764366E-2</v>
      </c>
      <c r="AH12" s="17">
        <v>7.0829879794937003E-2</v>
      </c>
      <c r="AI12" s="17">
        <v>1.13850868267662E-2</v>
      </c>
      <c r="AJ12" s="17">
        <v>0.14401377090042999</v>
      </c>
      <c r="AK12" s="17">
        <v>6.2338872868880603E-2</v>
      </c>
      <c r="AL12" s="17"/>
      <c r="AM12" s="17">
        <v>2.9219313164712702E-3</v>
      </c>
      <c r="AN12" s="17">
        <v>5.9053107056575203E-2</v>
      </c>
      <c r="AO12" s="17">
        <v>0</v>
      </c>
      <c r="AP12" s="17"/>
      <c r="AQ12" s="17">
        <v>3.2175223901755597E-2</v>
      </c>
      <c r="AR12" s="17">
        <v>6.0244710923068399E-2</v>
      </c>
      <c r="AS12" s="17"/>
      <c r="AT12" s="17">
        <v>3.7014037648889601E-2</v>
      </c>
      <c r="AU12" s="17">
        <v>4.2499748640539702E-2</v>
      </c>
    </row>
    <row r="13" spans="2:47" x14ac:dyDescent="0.35">
      <c r="B13" s="18" t="s">
        <v>70</v>
      </c>
      <c r="C13" s="19">
        <v>0.25926672749921198</v>
      </c>
      <c r="D13" s="19">
        <v>0.22440121810456401</v>
      </c>
      <c r="E13" s="19">
        <v>0.29283153110646898</v>
      </c>
      <c r="F13" s="19"/>
      <c r="G13" s="19">
        <v>0.223358315364305</v>
      </c>
      <c r="H13" s="19">
        <v>0.22691593433540799</v>
      </c>
      <c r="I13" s="19">
        <v>0.24427766793487901</v>
      </c>
      <c r="J13" s="19">
        <v>0.28887173912076503</v>
      </c>
      <c r="K13" s="19">
        <v>0.313467756680883</v>
      </c>
      <c r="L13" s="19">
        <v>0.25109378808746702</v>
      </c>
      <c r="M13" s="19"/>
      <c r="N13" s="19">
        <v>0.230412362263965</v>
      </c>
      <c r="O13" s="19">
        <v>0.242150879497634</v>
      </c>
      <c r="P13" s="19">
        <v>0.26554877875143401</v>
      </c>
      <c r="Q13" s="19">
        <v>0.29763964846237501</v>
      </c>
      <c r="R13" s="19"/>
      <c r="S13" s="19">
        <v>0.13814931679060899</v>
      </c>
      <c r="T13" s="19">
        <v>0.28367804589782097</v>
      </c>
      <c r="U13" s="19">
        <v>0.33805529919360999</v>
      </c>
      <c r="V13" s="19">
        <v>0.26945231886651899</v>
      </c>
      <c r="W13" s="19">
        <v>0.28073496151865801</v>
      </c>
      <c r="X13" s="19">
        <v>0.244854451911385</v>
      </c>
      <c r="Y13" s="19">
        <v>0.28656263955924499</v>
      </c>
      <c r="Z13" s="19">
        <v>0.18912732485964001</v>
      </c>
      <c r="AA13" s="19">
        <v>0.307182405005131</v>
      </c>
      <c r="AB13" s="19"/>
      <c r="AC13" s="19">
        <v>0.23946137514916299</v>
      </c>
      <c r="AD13" s="19">
        <v>0.26547017888265001</v>
      </c>
      <c r="AE13" s="19">
        <v>0.301218632014915</v>
      </c>
      <c r="AF13" s="19"/>
      <c r="AG13" s="19">
        <v>0.228530707073067</v>
      </c>
      <c r="AH13" s="19">
        <v>0.24547342090209601</v>
      </c>
      <c r="AI13" s="19">
        <v>0.30624364744712301</v>
      </c>
      <c r="AJ13" s="19">
        <v>0.38684386767718298</v>
      </c>
      <c r="AK13" s="19">
        <v>0.294816604307859</v>
      </c>
      <c r="AL13" s="19"/>
      <c r="AM13" s="19">
        <v>0.208482404135926</v>
      </c>
      <c r="AN13" s="19">
        <v>0.24730533373522001</v>
      </c>
      <c r="AO13" s="19">
        <v>0.27787969888854602</v>
      </c>
      <c r="AP13" s="19"/>
      <c r="AQ13" s="19">
        <v>0.23385622435541001</v>
      </c>
      <c r="AR13" s="19">
        <v>0.31379877179997001</v>
      </c>
      <c r="AS13" s="19"/>
      <c r="AT13" s="19">
        <v>0.224968508254314</v>
      </c>
      <c r="AU13" s="19">
        <v>0.27014117915713798</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7.3493147982797394E-2</v>
      </c>
      <c r="D9" s="17">
        <v>8.3495684665121195E-2</v>
      </c>
      <c r="E9" s="17">
        <v>6.4430913196955902E-2</v>
      </c>
      <c r="F9" s="17"/>
      <c r="G9" s="17">
        <v>9.7789065751362703E-2</v>
      </c>
      <c r="H9" s="17">
        <v>0.11777644687550499</v>
      </c>
      <c r="I9" s="17">
        <v>8.6281784166743397E-2</v>
      </c>
      <c r="J9" s="17">
        <v>3.1084641032238101E-2</v>
      </c>
      <c r="K9" s="17">
        <v>9.7448149252382904E-2</v>
      </c>
      <c r="L9" s="17">
        <v>3.5552008025920297E-2</v>
      </c>
      <c r="M9" s="17"/>
      <c r="N9" s="17">
        <v>3.6455916641966499E-2</v>
      </c>
      <c r="O9" s="17">
        <v>7.1104144580705603E-2</v>
      </c>
      <c r="P9" s="17">
        <v>0.12607761446233601</v>
      </c>
      <c r="Q9" s="17">
        <v>7.0556369940263999E-2</v>
      </c>
      <c r="R9" s="17"/>
      <c r="S9" s="17">
        <v>0.117350631237874</v>
      </c>
      <c r="T9" s="17">
        <v>3.2896257961789903E-2</v>
      </c>
      <c r="U9" s="17">
        <v>4.6389283588224903E-2</v>
      </c>
      <c r="V9" s="17">
        <v>0.101120908627206</v>
      </c>
      <c r="W9" s="17">
        <v>3.7933230599163099E-2</v>
      </c>
      <c r="X9" s="17">
        <v>7.2823402056566094E-2</v>
      </c>
      <c r="Y9" s="17">
        <v>3.8705143334896802E-2</v>
      </c>
      <c r="Z9" s="17">
        <v>0.10622041417650201</v>
      </c>
      <c r="AA9" s="17">
        <v>0.10751170541272501</v>
      </c>
      <c r="AB9" s="17"/>
      <c r="AC9" s="17">
        <v>8.0972174931403296E-2</v>
      </c>
      <c r="AD9" s="17">
        <v>7.2088792533728199E-2</v>
      </c>
      <c r="AE9" s="17">
        <v>7.2770885430115104E-2</v>
      </c>
      <c r="AF9" s="17"/>
      <c r="AG9" s="17">
        <v>8.5655515090677703E-2</v>
      </c>
      <c r="AH9" s="17">
        <v>9.4250717809491402E-2</v>
      </c>
      <c r="AI9" s="17">
        <v>3.4448050902631297E-2</v>
      </c>
      <c r="AJ9" s="17">
        <v>6.7112663237874098E-2</v>
      </c>
      <c r="AK9" s="17">
        <v>5.25621821125557E-2</v>
      </c>
      <c r="AL9" s="17"/>
      <c r="AM9" s="17">
        <v>8.5180496085347696E-2</v>
      </c>
      <c r="AN9" s="17">
        <v>7.2897246227491705E-2</v>
      </c>
      <c r="AO9" s="17">
        <v>3.41776924198273E-2</v>
      </c>
      <c r="AP9" s="17"/>
      <c r="AQ9" s="17">
        <v>7.7253552743997506E-2</v>
      </c>
      <c r="AR9" s="17">
        <v>6.33240809619771E-2</v>
      </c>
      <c r="AS9" s="17"/>
      <c r="AT9" s="17">
        <v>8.0925295003395695E-2</v>
      </c>
      <c r="AU9" s="17">
        <v>7.1136742161462596E-2</v>
      </c>
    </row>
    <row r="10" spans="2:47" x14ac:dyDescent="0.35">
      <c r="B10" s="18" t="s">
        <v>236</v>
      </c>
      <c r="C10" s="17">
        <v>0.272648380360486</v>
      </c>
      <c r="D10" s="17">
        <v>0.29453464004177199</v>
      </c>
      <c r="E10" s="17">
        <v>0.25324851037721502</v>
      </c>
      <c r="F10" s="17"/>
      <c r="G10" s="17">
        <v>0.25256449371914402</v>
      </c>
      <c r="H10" s="17">
        <v>0.28480203994013198</v>
      </c>
      <c r="I10" s="17">
        <v>0.34675045230629398</v>
      </c>
      <c r="J10" s="17">
        <v>0.25101867908908199</v>
      </c>
      <c r="K10" s="17">
        <v>0.18215483421801401</v>
      </c>
      <c r="L10" s="17">
        <v>0.29817841730380601</v>
      </c>
      <c r="M10" s="17"/>
      <c r="N10" s="17">
        <v>0.30685299435885999</v>
      </c>
      <c r="O10" s="17">
        <v>0.26044186552283599</v>
      </c>
      <c r="P10" s="17">
        <v>0.24804576113697199</v>
      </c>
      <c r="Q10" s="17">
        <v>0.27332922944201399</v>
      </c>
      <c r="R10" s="17"/>
      <c r="S10" s="17">
        <v>0.29775232143904701</v>
      </c>
      <c r="T10" s="17">
        <v>0.254006533597813</v>
      </c>
      <c r="U10" s="17">
        <v>0.230147599422027</v>
      </c>
      <c r="V10" s="17">
        <v>0.27080888003676601</v>
      </c>
      <c r="W10" s="17">
        <v>0.259030642751579</v>
      </c>
      <c r="X10" s="17">
        <v>0.33182020058314299</v>
      </c>
      <c r="Y10" s="17">
        <v>0.28239599123004899</v>
      </c>
      <c r="Z10" s="17">
        <v>0.31039629107684003</v>
      </c>
      <c r="AA10" s="17">
        <v>0.24041226100943799</v>
      </c>
      <c r="AB10" s="17"/>
      <c r="AC10" s="17">
        <v>0.30236322473153299</v>
      </c>
      <c r="AD10" s="17">
        <v>0.26541728605153603</v>
      </c>
      <c r="AE10" s="17">
        <v>0.24108375798665199</v>
      </c>
      <c r="AF10" s="17"/>
      <c r="AG10" s="17">
        <v>0.341479736852559</v>
      </c>
      <c r="AH10" s="17">
        <v>0.18636676739395799</v>
      </c>
      <c r="AI10" s="17">
        <v>0.27352710398137298</v>
      </c>
      <c r="AJ10" s="17">
        <v>0.232837790679185</v>
      </c>
      <c r="AK10" s="17">
        <v>0.254547102572586</v>
      </c>
      <c r="AL10" s="17"/>
      <c r="AM10" s="17">
        <v>0.39707805209011598</v>
      </c>
      <c r="AN10" s="17">
        <v>0.21668928393119199</v>
      </c>
      <c r="AO10" s="17">
        <v>0.25587729000989601</v>
      </c>
      <c r="AP10" s="17"/>
      <c r="AQ10" s="17">
        <v>0.29575765358051098</v>
      </c>
      <c r="AR10" s="17">
        <v>0.22322644313393999</v>
      </c>
      <c r="AS10" s="17"/>
      <c r="AT10" s="17">
        <v>0.330700383375022</v>
      </c>
      <c r="AU10" s="17">
        <v>0.25424265218200998</v>
      </c>
    </row>
    <row r="11" spans="2:47" x14ac:dyDescent="0.35">
      <c r="B11" s="18" t="s">
        <v>237</v>
      </c>
      <c r="C11" s="17">
        <v>0.18782904569141201</v>
      </c>
      <c r="D11" s="17">
        <v>0.19857240208594801</v>
      </c>
      <c r="E11" s="17">
        <v>0.17851327119490101</v>
      </c>
      <c r="F11" s="17"/>
      <c r="G11" s="17">
        <v>0.14194421596950901</v>
      </c>
      <c r="H11" s="17">
        <v>0.17950196827047901</v>
      </c>
      <c r="I11" s="17">
        <v>0.16832404934537801</v>
      </c>
      <c r="J11" s="17">
        <v>0.21200785317505799</v>
      </c>
      <c r="K11" s="17">
        <v>0.227857550547517</v>
      </c>
      <c r="L11" s="17">
        <v>0.18343254317648799</v>
      </c>
      <c r="M11" s="17"/>
      <c r="N11" s="17">
        <v>0.222588985459379</v>
      </c>
      <c r="O11" s="17">
        <v>0.236578757862557</v>
      </c>
      <c r="P11" s="17">
        <v>0.14598451683656999</v>
      </c>
      <c r="Q11" s="17">
        <v>0.13889059116842001</v>
      </c>
      <c r="R11" s="17"/>
      <c r="S11" s="17">
        <v>0.144555103802679</v>
      </c>
      <c r="T11" s="17">
        <v>0.17861050984186</v>
      </c>
      <c r="U11" s="17">
        <v>0.187287620559865</v>
      </c>
      <c r="V11" s="17">
        <v>0.18954044263831499</v>
      </c>
      <c r="W11" s="17">
        <v>0.23880827383311301</v>
      </c>
      <c r="X11" s="17">
        <v>0.25246540614035401</v>
      </c>
      <c r="Y11" s="17">
        <v>0.154839236731976</v>
      </c>
      <c r="Z11" s="17">
        <v>0.14706768217354399</v>
      </c>
      <c r="AA11" s="17">
        <v>0.204581026711181</v>
      </c>
      <c r="AB11" s="17"/>
      <c r="AC11" s="17">
        <v>0.15833389685349999</v>
      </c>
      <c r="AD11" s="17">
        <v>0.22994454064105099</v>
      </c>
      <c r="AE11" s="17">
        <v>0.15309018389600501</v>
      </c>
      <c r="AF11" s="17"/>
      <c r="AG11" s="17">
        <v>0.147815832743005</v>
      </c>
      <c r="AH11" s="17">
        <v>0.23198336122973201</v>
      </c>
      <c r="AI11" s="17">
        <v>0.23500924610847199</v>
      </c>
      <c r="AJ11" s="17">
        <v>0.101656791802411</v>
      </c>
      <c r="AK11" s="17">
        <v>0.19882986092117899</v>
      </c>
      <c r="AL11" s="17"/>
      <c r="AM11" s="17">
        <v>0.151899699987012</v>
      </c>
      <c r="AN11" s="17">
        <v>0.22504687429300199</v>
      </c>
      <c r="AO11" s="17">
        <v>0.23263313303640801</v>
      </c>
      <c r="AP11" s="17"/>
      <c r="AQ11" s="17">
        <v>0.18833940211889399</v>
      </c>
      <c r="AR11" s="17">
        <v>0.187713717823524</v>
      </c>
      <c r="AS11" s="17"/>
      <c r="AT11" s="17">
        <v>0.18431512626548099</v>
      </c>
      <c r="AU11" s="17">
        <v>0.188943154463482</v>
      </c>
    </row>
    <row r="12" spans="2:47" x14ac:dyDescent="0.35">
      <c r="B12" s="18" t="s">
        <v>238</v>
      </c>
      <c r="C12" s="17">
        <v>7.6000279350262295E-2</v>
      </c>
      <c r="D12" s="17">
        <v>6.3307648412119097E-2</v>
      </c>
      <c r="E12" s="17">
        <v>8.4313566545904897E-2</v>
      </c>
      <c r="F12" s="17"/>
      <c r="G12" s="17">
        <v>0.14154932313042201</v>
      </c>
      <c r="H12" s="17">
        <v>6.8570463358271397E-2</v>
      </c>
      <c r="I12" s="17">
        <v>6.7565864128562997E-2</v>
      </c>
      <c r="J12" s="17">
        <v>9.9983968454120206E-2</v>
      </c>
      <c r="K12" s="17">
        <v>4.9262968541685298E-2</v>
      </c>
      <c r="L12" s="17">
        <v>5.8952455137121898E-2</v>
      </c>
      <c r="M12" s="17"/>
      <c r="N12" s="17">
        <v>7.3144456326829393E-2</v>
      </c>
      <c r="O12" s="17">
        <v>8.2828683122972202E-2</v>
      </c>
      <c r="P12" s="17">
        <v>6.8191848234367594E-2</v>
      </c>
      <c r="Q12" s="17">
        <v>7.5808370023041E-2</v>
      </c>
      <c r="R12" s="17"/>
      <c r="S12" s="17">
        <v>0.11209139491665</v>
      </c>
      <c r="T12" s="17">
        <v>0.13584774345354</v>
      </c>
      <c r="U12" s="17">
        <v>6.4514649207213698E-2</v>
      </c>
      <c r="V12" s="17">
        <v>2.7739164271901099E-2</v>
      </c>
      <c r="W12" s="17">
        <v>6.5775371395159904E-2</v>
      </c>
      <c r="X12" s="17">
        <v>4.7453367393196499E-2</v>
      </c>
      <c r="Y12" s="17">
        <v>6.5560459934811896E-2</v>
      </c>
      <c r="Z12" s="17">
        <v>9.5697740549639601E-2</v>
      </c>
      <c r="AA12" s="17">
        <v>3.78919112456799E-2</v>
      </c>
      <c r="AB12" s="17"/>
      <c r="AC12" s="17">
        <v>6.2547891679987297E-2</v>
      </c>
      <c r="AD12" s="17">
        <v>7.4239270781912406E-2</v>
      </c>
      <c r="AE12" s="17">
        <v>7.1556475982922405E-2</v>
      </c>
      <c r="AF12" s="17"/>
      <c r="AG12" s="17">
        <v>3.8404086132276201E-2</v>
      </c>
      <c r="AH12" s="17">
        <v>0.12666728591520099</v>
      </c>
      <c r="AI12" s="17">
        <v>5.37186848366627E-2</v>
      </c>
      <c r="AJ12" s="17">
        <v>0.14401377090042999</v>
      </c>
      <c r="AK12" s="17">
        <v>8.2494906082923994E-2</v>
      </c>
      <c r="AL12" s="17"/>
      <c r="AM12" s="17">
        <v>3.0962025813079101E-2</v>
      </c>
      <c r="AN12" s="17">
        <v>9.1449831735519294E-2</v>
      </c>
      <c r="AO12" s="17">
        <v>9.0346290489177999E-2</v>
      </c>
      <c r="AP12" s="17"/>
      <c r="AQ12" s="17">
        <v>6.3602713929164098E-2</v>
      </c>
      <c r="AR12" s="17">
        <v>0.102349669974652</v>
      </c>
      <c r="AS12" s="17"/>
      <c r="AT12" s="17">
        <v>7.8630885984409704E-2</v>
      </c>
      <c r="AU12" s="17">
        <v>7.51662300817042E-2</v>
      </c>
    </row>
    <row r="13" spans="2:47" x14ac:dyDescent="0.35">
      <c r="B13" s="18" t="s">
        <v>70</v>
      </c>
      <c r="C13" s="19">
        <v>0.39002914661504301</v>
      </c>
      <c r="D13" s="19">
        <v>0.36008962479503998</v>
      </c>
      <c r="E13" s="19">
        <v>0.41949373868502199</v>
      </c>
      <c r="F13" s="19"/>
      <c r="G13" s="19">
        <v>0.36615290142956303</v>
      </c>
      <c r="H13" s="19">
        <v>0.34934908155561301</v>
      </c>
      <c r="I13" s="19">
        <v>0.33107785005302198</v>
      </c>
      <c r="J13" s="19">
        <v>0.40590485824950201</v>
      </c>
      <c r="K13" s="19">
        <v>0.44327649744040198</v>
      </c>
      <c r="L13" s="19">
        <v>0.42388457635666399</v>
      </c>
      <c r="M13" s="19"/>
      <c r="N13" s="19">
        <v>0.36095764721296503</v>
      </c>
      <c r="O13" s="19">
        <v>0.34904654891092901</v>
      </c>
      <c r="P13" s="19">
        <v>0.41170025932975501</v>
      </c>
      <c r="Q13" s="19">
        <v>0.44141543942626099</v>
      </c>
      <c r="R13" s="19"/>
      <c r="S13" s="19">
        <v>0.32825054860375003</v>
      </c>
      <c r="T13" s="19">
        <v>0.39863895514499698</v>
      </c>
      <c r="U13" s="19">
        <v>0.47166084722266999</v>
      </c>
      <c r="V13" s="19">
        <v>0.410790604425811</v>
      </c>
      <c r="W13" s="19">
        <v>0.39845248142098399</v>
      </c>
      <c r="X13" s="19">
        <v>0.29543762382673999</v>
      </c>
      <c r="Y13" s="19">
        <v>0.45849916876826702</v>
      </c>
      <c r="Z13" s="19">
        <v>0.34061787202347399</v>
      </c>
      <c r="AA13" s="19">
        <v>0.40960309562097602</v>
      </c>
      <c r="AB13" s="19"/>
      <c r="AC13" s="19">
        <v>0.395782811803576</v>
      </c>
      <c r="AD13" s="19">
        <v>0.35831010999177199</v>
      </c>
      <c r="AE13" s="19">
        <v>0.46149869670430499</v>
      </c>
      <c r="AF13" s="19"/>
      <c r="AG13" s="19">
        <v>0.38664482918148202</v>
      </c>
      <c r="AH13" s="19">
        <v>0.36073186765161702</v>
      </c>
      <c r="AI13" s="19">
        <v>0.40329691417086</v>
      </c>
      <c r="AJ13" s="19">
        <v>0.45437898338010002</v>
      </c>
      <c r="AK13" s="19">
        <v>0.41156594831075599</v>
      </c>
      <c r="AL13" s="19"/>
      <c r="AM13" s="19">
        <v>0.33487972602444499</v>
      </c>
      <c r="AN13" s="19">
        <v>0.393916763812795</v>
      </c>
      <c r="AO13" s="19">
        <v>0.386965594044691</v>
      </c>
      <c r="AP13" s="19"/>
      <c r="AQ13" s="19">
        <v>0.37504667762743399</v>
      </c>
      <c r="AR13" s="19">
        <v>0.423386088105907</v>
      </c>
      <c r="AS13" s="19"/>
      <c r="AT13" s="19">
        <v>0.32542830937169198</v>
      </c>
      <c r="AU13" s="19">
        <v>0.41051122111134097</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0.177172124780162</v>
      </c>
      <c r="D9" s="17">
        <v>0.162008275248189</v>
      </c>
      <c r="E9" s="17">
        <v>0.18818198489022001</v>
      </c>
      <c r="F9" s="17"/>
      <c r="G9" s="17">
        <v>0.358606784035083</v>
      </c>
      <c r="H9" s="17">
        <v>0.23606023014334901</v>
      </c>
      <c r="I9" s="17">
        <v>0.16391492148046399</v>
      </c>
      <c r="J9" s="17">
        <v>0.17814375922334899</v>
      </c>
      <c r="K9" s="17">
        <v>0.115902983935023</v>
      </c>
      <c r="L9" s="17">
        <v>0.10348231736539901</v>
      </c>
      <c r="M9" s="17"/>
      <c r="N9" s="17">
        <v>0.187146862571546</v>
      </c>
      <c r="O9" s="17">
        <v>0.178103242748195</v>
      </c>
      <c r="P9" s="17">
        <v>0.17739107591733699</v>
      </c>
      <c r="Q9" s="17">
        <v>0.167398126533747</v>
      </c>
      <c r="R9" s="17"/>
      <c r="S9" s="17">
        <v>0.229490017484339</v>
      </c>
      <c r="T9" s="17">
        <v>0.16013631171857001</v>
      </c>
      <c r="U9" s="17">
        <v>0.14473322009144701</v>
      </c>
      <c r="V9" s="17">
        <v>0.109806819443929</v>
      </c>
      <c r="W9" s="17">
        <v>0.20859307431666599</v>
      </c>
      <c r="X9" s="17">
        <v>0.18649507882895999</v>
      </c>
      <c r="Y9" s="17">
        <v>0.169614012677647</v>
      </c>
      <c r="Z9" s="17">
        <v>0.187249731761502</v>
      </c>
      <c r="AA9" s="17">
        <v>0.19153582279027001</v>
      </c>
      <c r="AB9" s="17"/>
      <c r="AC9" s="17">
        <v>0.13287356322746999</v>
      </c>
      <c r="AD9" s="17">
        <v>0.180850289144808</v>
      </c>
      <c r="AE9" s="17">
        <v>0.22977845322339499</v>
      </c>
      <c r="AF9" s="17"/>
      <c r="AG9" s="17">
        <v>0.15219304566903799</v>
      </c>
      <c r="AH9" s="17">
        <v>0.20406998497647899</v>
      </c>
      <c r="AI9" s="17">
        <v>0.14194247042685301</v>
      </c>
      <c r="AJ9" s="17">
        <v>6.7112663237874098E-2</v>
      </c>
      <c r="AK9" s="17">
        <v>0.14846035655409101</v>
      </c>
      <c r="AL9" s="17"/>
      <c r="AM9" s="17">
        <v>0.16255246636287499</v>
      </c>
      <c r="AN9" s="17">
        <v>0.22823561081794</v>
      </c>
      <c r="AO9" s="17">
        <v>0.134602769324146</v>
      </c>
      <c r="AP9" s="17"/>
      <c r="AQ9" s="17">
        <v>0.16894528019938199</v>
      </c>
      <c r="AR9" s="17">
        <v>0.19263365110019001</v>
      </c>
      <c r="AS9" s="17"/>
      <c r="AT9" s="17">
        <v>0.16785133505625399</v>
      </c>
      <c r="AU9" s="17">
        <v>0.180127335852277</v>
      </c>
    </row>
    <row r="10" spans="2:47" x14ac:dyDescent="0.35">
      <c r="B10" s="18" t="s">
        <v>236</v>
      </c>
      <c r="C10" s="17">
        <v>0.52027888666267796</v>
      </c>
      <c r="D10" s="17">
        <v>0.52567989510829005</v>
      </c>
      <c r="E10" s="17">
        <v>0.51722884233335897</v>
      </c>
      <c r="F10" s="17"/>
      <c r="G10" s="17">
        <v>0.45000998406801701</v>
      </c>
      <c r="H10" s="17">
        <v>0.46777285698379301</v>
      </c>
      <c r="I10" s="17">
        <v>0.53919775732038</v>
      </c>
      <c r="J10" s="17">
        <v>0.48590037297823802</v>
      </c>
      <c r="K10" s="17">
        <v>0.499301659492071</v>
      </c>
      <c r="L10" s="17">
        <v>0.61568733101778295</v>
      </c>
      <c r="M10" s="17"/>
      <c r="N10" s="17">
        <v>0.54985830227672405</v>
      </c>
      <c r="O10" s="17">
        <v>0.53304925694365901</v>
      </c>
      <c r="P10" s="17">
        <v>0.51592668531256003</v>
      </c>
      <c r="Q10" s="17">
        <v>0.48131001747150998</v>
      </c>
      <c r="R10" s="17"/>
      <c r="S10" s="17">
        <v>0.49861589963594999</v>
      </c>
      <c r="T10" s="17">
        <v>0.50941519754979403</v>
      </c>
      <c r="U10" s="17">
        <v>0.48798355876260302</v>
      </c>
      <c r="V10" s="17">
        <v>0.53154110101136498</v>
      </c>
      <c r="W10" s="17">
        <v>0.46454330957836698</v>
      </c>
      <c r="X10" s="17">
        <v>0.56847445818534403</v>
      </c>
      <c r="Y10" s="17">
        <v>0.57604129286800299</v>
      </c>
      <c r="Z10" s="17">
        <v>0.52012578665484099</v>
      </c>
      <c r="AA10" s="17">
        <v>0.53182467924405896</v>
      </c>
      <c r="AB10" s="17"/>
      <c r="AC10" s="17">
        <v>0.52634063009244803</v>
      </c>
      <c r="AD10" s="17">
        <v>0.54412840934849405</v>
      </c>
      <c r="AE10" s="17">
        <v>0.47996923991018398</v>
      </c>
      <c r="AF10" s="17"/>
      <c r="AG10" s="17">
        <v>0.54991063782823901</v>
      </c>
      <c r="AH10" s="17">
        <v>0.50339116566069297</v>
      </c>
      <c r="AI10" s="17">
        <v>0.56518195754929401</v>
      </c>
      <c r="AJ10" s="17">
        <v>0.62140095804467399</v>
      </c>
      <c r="AK10" s="17">
        <v>0.48666446035128103</v>
      </c>
      <c r="AL10" s="17"/>
      <c r="AM10" s="17">
        <v>0.59909999397817504</v>
      </c>
      <c r="AN10" s="17">
        <v>0.484036463515989</v>
      </c>
      <c r="AO10" s="17">
        <v>0.63950660048168595</v>
      </c>
      <c r="AP10" s="17"/>
      <c r="AQ10" s="17">
        <v>0.54632671119193099</v>
      </c>
      <c r="AR10" s="17">
        <v>0.46595995027878501</v>
      </c>
      <c r="AS10" s="17"/>
      <c r="AT10" s="17">
        <v>0.54216212468084801</v>
      </c>
      <c r="AU10" s="17">
        <v>0.51334067764814295</v>
      </c>
    </row>
    <row r="11" spans="2:47" x14ac:dyDescent="0.35">
      <c r="B11" s="18" t="s">
        <v>237</v>
      </c>
      <c r="C11" s="17">
        <v>0.103232257412451</v>
      </c>
      <c r="D11" s="17">
        <v>0.12924299327613401</v>
      </c>
      <c r="E11" s="17">
        <v>7.9329646720995406E-2</v>
      </c>
      <c r="F11" s="17"/>
      <c r="G11" s="17">
        <v>6.42000043084444E-2</v>
      </c>
      <c r="H11" s="17">
        <v>0.119542995348467</v>
      </c>
      <c r="I11" s="17">
        <v>9.0235442726964293E-2</v>
      </c>
      <c r="J11" s="17">
        <v>0.13857179133550199</v>
      </c>
      <c r="K11" s="17">
        <v>0.129254874801183</v>
      </c>
      <c r="L11" s="17">
        <v>7.4848407721535296E-2</v>
      </c>
      <c r="M11" s="17"/>
      <c r="N11" s="17">
        <v>0.114778588339342</v>
      </c>
      <c r="O11" s="17">
        <v>0.110511797526232</v>
      </c>
      <c r="P11" s="17">
        <v>9.7517951206765999E-2</v>
      </c>
      <c r="Q11" s="17">
        <v>8.9516157383915204E-2</v>
      </c>
      <c r="R11" s="17"/>
      <c r="S11" s="17">
        <v>9.4877550139950306E-2</v>
      </c>
      <c r="T11" s="17">
        <v>0.114511249372062</v>
      </c>
      <c r="U11" s="17">
        <v>0.124007372037043</v>
      </c>
      <c r="V11" s="17">
        <v>9.6150833432294594E-2</v>
      </c>
      <c r="W11" s="17">
        <v>0.13687944492992399</v>
      </c>
      <c r="X11" s="17">
        <v>0.124185906755181</v>
      </c>
      <c r="Y11" s="17">
        <v>6.1477574128510702E-2</v>
      </c>
      <c r="Z11" s="17">
        <v>0.16555612072062301</v>
      </c>
      <c r="AA11" s="17">
        <v>5.78081632515587E-2</v>
      </c>
      <c r="AB11" s="17"/>
      <c r="AC11" s="17">
        <v>0.117130822150615</v>
      </c>
      <c r="AD11" s="17">
        <v>0.106916583401879</v>
      </c>
      <c r="AE11" s="17">
        <v>8.5379060363294706E-2</v>
      </c>
      <c r="AF11" s="17"/>
      <c r="AG11" s="17">
        <v>0.114725682521055</v>
      </c>
      <c r="AH11" s="17">
        <v>0.120240617617526</v>
      </c>
      <c r="AI11" s="17">
        <v>7.0409269776833996E-2</v>
      </c>
      <c r="AJ11" s="17">
        <v>5.30868325374525E-2</v>
      </c>
      <c r="AK11" s="17">
        <v>9.7862278280402198E-2</v>
      </c>
      <c r="AL11" s="17"/>
      <c r="AM11" s="17">
        <v>9.8727056101414301E-2</v>
      </c>
      <c r="AN11" s="17">
        <v>0.112067655434994</v>
      </c>
      <c r="AO11" s="17">
        <v>4.9355508334206898E-2</v>
      </c>
      <c r="AP11" s="17"/>
      <c r="AQ11" s="17">
        <v>0.102482738606384</v>
      </c>
      <c r="AR11" s="17">
        <v>0.105325979088259</v>
      </c>
      <c r="AS11" s="17"/>
      <c r="AT11" s="17">
        <v>0.131497068510498</v>
      </c>
      <c r="AU11" s="17">
        <v>9.4270733208775201E-2</v>
      </c>
    </row>
    <row r="12" spans="2:47" x14ac:dyDescent="0.35">
      <c r="B12" s="18" t="s">
        <v>238</v>
      </c>
      <c r="C12" s="17">
        <v>2.8791690993518901E-2</v>
      </c>
      <c r="D12" s="17">
        <v>3.5815394159642501E-2</v>
      </c>
      <c r="E12" s="17">
        <v>2.2340759165490699E-2</v>
      </c>
      <c r="F12" s="17"/>
      <c r="G12" s="17">
        <v>3.2409165276950702E-2</v>
      </c>
      <c r="H12" s="17">
        <v>3.3336385495419299E-2</v>
      </c>
      <c r="I12" s="17">
        <v>2.66062741593312E-2</v>
      </c>
      <c r="J12" s="17">
        <v>3.5217738318117697E-2</v>
      </c>
      <c r="K12" s="17">
        <v>3.0955094878059499E-2</v>
      </c>
      <c r="L12" s="17">
        <v>1.93073228796358E-2</v>
      </c>
      <c r="M12" s="17"/>
      <c r="N12" s="17">
        <v>9.4752920424540903E-3</v>
      </c>
      <c r="O12" s="17">
        <v>3.2523344254553103E-2</v>
      </c>
      <c r="P12" s="17">
        <v>3.7170549158556401E-2</v>
      </c>
      <c r="Q12" s="17">
        <v>3.86941911249312E-2</v>
      </c>
      <c r="R12" s="17"/>
      <c r="S12" s="17">
        <v>4.0147619618934101E-2</v>
      </c>
      <c r="T12" s="17">
        <v>4.0275029553981399E-2</v>
      </c>
      <c r="U12" s="17">
        <v>1.5860093811832499E-2</v>
      </c>
      <c r="V12" s="17">
        <v>6.6458017770308006E-2</v>
      </c>
      <c r="W12" s="17">
        <v>2.2445349844569001E-2</v>
      </c>
      <c r="X12" s="17">
        <v>0</v>
      </c>
      <c r="Y12" s="17">
        <v>1.7010403146731402E-2</v>
      </c>
      <c r="Z12" s="17">
        <v>1.8685868230371799E-2</v>
      </c>
      <c r="AA12" s="17">
        <v>1.9144962942229001E-2</v>
      </c>
      <c r="AB12" s="17"/>
      <c r="AC12" s="17">
        <v>3.9827800380568101E-2</v>
      </c>
      <c r="AD12" s="17">
        <v>1.2684784191399E-2</v>
      </c>
      <c r="AE12" s="17">
        <v>2.5557988348734299E-2</v>
      </c>
      <c r="AF12" s="17"/>
      <c r="AG12" s="17">
        <v>2.9428182501127598E-2</v>
      </c>
      <c r="AH12" s="17">
        <v>1.4627796998972899E-2</v>
      </c>
      <c r="AI12" s="17">
        <v>1.47553139521E-2</v>
      </c>
      <c r="AJ12" s="17">
        <v>0.121960357479312</v>
      </c>
      <c r="AK12" s="17">
        <v>4.7247328740343202E-2</v>
      </c>
      <c r="AL12" s="17"/>
      <c r="AM12" s="17">
        <v>1.5552122653493001E-2</v>
      </c>
      <c r="AN12" s="17">
        <v>1.3868251637006499E-2</v>
      </c>
      <c r="AO12" s="17">
        <v>0</v>
      </c>
      <c r="AP12" s="17"/>
      <c r="AQ12" s="17">
        <v>2.4764378257183299E-2</v>
      </c>
      <c r="AR12" s="17">
        <v>3.73720425811261E-2</v>
      </c>
      <c r="AS12" s="17"/>
      <c r="AT12" s="17">
        <v>2.2166600917396299E-2</v>
      </c>
      <c r="AU12" s="17">
        <v>3.0892214675165099E-2</v>
      </c>
    </row>
    <row r="13" spans="2:47" x14ac:dyDescent="0.35">
      <c r="B13" s="18" t="s">
        <v>70</v>
      </c>
      <c r="C13" s="19">
        <v>0.17052504015118999</v>
      </c>
      <c r="D13" s="19">
        <v>0.147253442207744</v>
      </c>
      <c r="E13" s="19">
        <v>0.19291876688993501</v>
      </c>
      <c r="F13" s="19"/>
      <c r="G13" s="19">
        <v>9.4774062311504606E-2</v>
      </c>
      <c r="H13" s="19">
        <v>0.14328753202897199</v>
      </c>
      <c r="I13" s="19">
        <v>0.18004560431286101</v>
      </c>
      <c r="J13" s="19">
        <v>0.162166338144793</v>
      </c>
      <c r="K13" s="19">
        <v>0.224585386893663</v>
      </c>
      <c r="L13" s="19">
        <v>0.186674621015646</v>
      </c>
      <c r="M13" s="19"/>
      <c r="N13" s="19">
        <v>0.13874095476993401</v>
      </c>
      <c r="O13" s="19">
        <v>0.14581235852735999</v>
      </c>
      <c r="P13" s="19">
        <v>0.17199373840478099</v>
      </c>
      <c r="Q13" s="19">
        <v>0.223081507485896</v>
      </c>
      <c r="R13" s="19"/>
      <c r="S13" s="19">
        <v>0.136868913120826</v>
      </c>
      <c r="T13" s="19">
        <v>0.17566221180559299</v>
      </c>
      <c r="U13" s="19">
        <v>0.227415755297074</v>
      </c>
      <c r="V13" s="19">
        <v>0.196043228342103</v>
      </c>
      <c r="W13" s="19">
        <v>0.16753882133047401</v>
      </c>
      <c r="X13" s="19">
        <v>0.120844556230515</v>
      </c>
      <c r="Y13" s="19">
        <v>0.175856717179108</v>
      </c>
      <c r="Z13" s="19">
        <v>0.108382492632662</v>
      </c>
      <c r="AA13" s="19">
        <v>0.199686371771883</v>
      </c>
      <c r="AB13" s="19"/>
      <c r="AC13" s="19">
        <v>0.18382718414889901</v>
      </c>
      <c r="AD13" s="19">
        <v>0.15541993391341999</v>
      </c>
      <c r="AE13" s="19">
        <v>0.179315258154392</v>
      </c>
      <c r="AF13" s="19"/>
      <c r="AG13" s="19">
        <v>0.15374245148054</v>
      </c>
      <c r="AH13" s="19">
        <v>0.157670434746328</v>
      </c>
      <c r="AI13" s="19">
        <v>0.20771098829491899</v>
      </c>
      <c r="AJ13" s="19">
        <v>0.136439188700688</v>
      </c>
      <c r="AK13" s="19">
        <v>0.219765576073883</v>
      </c>
      <c r="AL13" s="19"/>
      <c r="AM13" s="19">
        <v>0.124068360904043</v>
      </c>
      <c r="AN13" s="19">
        <v>0.16179201859407</v>
      </c>
      <c r="AO13" s="19">
        <v>0.17653512185996101</v>
      </c>
      <c r="AP13" s="19"/>
      <c r="AQ13" s="19">
        <v>0.157480891745121</v>
      </c>
      <c r="AR13" s="19">
        <v>0.19870837695164001</v>
      </c>
      <c r="AS13" s="19"/>
      <c r="AT13" s="19">
        <v>0.136322870835004</v>
      </c>
      <c r="AU13" s="19">
        <v>0.18136903861563999</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9.5305324898325605E-2</v>
      </c>
      <c r="D9" s="17">
        <v>0.105933775201363</v>
      </c>
      <c r="E9" s="17">
        <v>8.5742034831036401E-2</v>
      </c>
      <c r="F9" s="17"/>
      <c r="G9" s="17">
        <v>0.11770412017085501</v>
      </c>
      <c r="H9" s="17">
        <v>0.13825189212483299</v>
      </c>
      <c r="I9" s="17">
        <v>0.10185880372230401</v>
      </c>
      <c r="J9" s="17">
        <v>6.9810088470285706E-2</v>
      </c>
      <c r="K9" s="17">
        <v>0.12137403889655</v>
      </c>
      <c r="L9" s="17">
        <v>4.9968070902358497E-2</v>
      </c>
      <c r="M9" s="17"/>
      <c r="N9" s="17">
        <v>8.5345318143844204E-2</v>
      </c>
      <c r="O9" s="17">
        <v>7.3694920650183099E-2</v>
      </c>
      <c r="P9" s="17">
        <v>0.11053314636172799</v>
      </c>
      <c r="Q9" s="17">
        <v>0.116178518432106</v>
      </c>
      <c r="R9" s="17"/>
      <c r="S9" s="17">
        <v>9.7812773875729994E-2</v>
      </c>
      <c r="T9" s="17">
        <v>7.6762282587324301E-2</v>
      </c>
      <c r="U9" s="17">
        <v>5.8958901257758503E-2</v>
      </c>
      <c r="V9" s="17">
        <v>9.2751211371218903E-2</v>
      </c>
      <c r="W9" s="17">
        <v>9.9442451920585206E-2</v>
      </c>
      <c r="X9" s="17">
        <v>0.10807273079664199</v>
      </c>
      <c r="Y9" s="17">
        <v>8.7319592528592199E-2</v>
      </c>
      <c r="Z9" s="17">
        <v>0.19864061628497001</v>
      </c>
      <c r="AA9" s="17">
        <v>0.100537259538476</v>
      </c>
      <c r="AB9" s="17"/>
      <c r="AC9" s="17">
        <v>0.110399058308833</v>
      </c>
      <c r="AD9" s="17">
        <v>7.3749659741830398E-2</v>
      </c>
      <c r="AE9" s="17">
        <v>0.112658042539332</v>
      </c>
      <c r="AF9" s="17"/>
      <c r="AG9" s="17">
        <v>0.114980297571149</v>
      </c>
      <c r="AH9" s="17">
        <v>8.3693275817888504E-2</v>
      </c>
      <c r="AI9" s="17">
        <v>7.3250457596954602E-2</v>
      </c>
      <c r="AJ9" s="17">
        <v>0.133891896104606</v>
      </c>
      <c r="AK9" s="17">
        <v>8.95648091457419E-2</v>
      </c>
      <c r="AL9" s="17"/>
      <c r="AM9" s="17">
        <v>7.7617290217287402E-2</v>
      </c>
      <c r="AN9" s="17">
        <v>8.9481530243008395E-2</v>
      </c>
      <c r="AO9" s="17">
        <v>5.1465256568300199E-2</v>
      </c>
      <c r="AP9" s="17"/>
      <c r="AQ9" s="17">
        <v>0.106554872939054</v>
      </c>
      <c r="AR9" s="17">
        <v>7.2229775074983404E-2</v>
      </c>
      <c r="AS9" s="17"/>
      <c r="AT9" s="17">
        <v>0.13120781097704201</v>
      </c>
      <c r="AU9" s="17">
        <v>8.3922231027630301E-2</v>
      </c>
    </row>
    <row r="10" spans="2:47" x14ac:dyDescent="0.35">
      <c r="B10" s="18" t="s">
        <v>236</v>
      </c>
      <c r="C10" s="17">
        <v>0.288787363369641</v>
      </c>
      <c r="D10" s="17">
        <v>0.26179447690581398</v>
      </c>
      <c r="E10" s="17">
        <v>0.31511099256976799</v>
      </c>
      <c r="F10" s="17"/>
      <c r="G10" s="17">
        <v>0.31115608985737903</v>
      </c>
      <c r="H10" s="17">
        <v>0.27692985128894299</v>
      </c>
      <c r="I10" s="17">
        <v>0.34008712887189801</v>
      </c>
      <c r="J10" s="17">
        <v>0.32911581187047501</v>
      </c>
      <c r="K10" s="17">
        <v>0.175489282628396</v>
      </c>
      <c r="L10" s="17">
        <v>0.299791217074588</v>
      </c>
      <c r="M10" s="17"/>
      <c r="N10" s="17">
        <v>0.31575747667271198</v>
      </c>
      <c r="O10" s="17">
        <v>0.30325353562721302</v>
      </c>
      <c r="P10" s="17">
        <v>0.30228924670449703</v>
      </c>
      <c r="Q10" s="17">
        <v>0.236397975309113</v>
      </c>
      <c r="R10" s="17"/>
      <c r="S10" s="17">
        <v>0.32981448871930602</v>
      </c>
      <c r="T10" s="17">
        <v>0.26085920181120198</v>
      </c>
      <c r="U10" s="17">
        <v>0.28650920866488599</v>
      </c>
      <c r="V10" s="17">
        <v>0.28684057887779701</v>
      </c>
      <c r="W10" s="17">
        <v>0.27718025584525002</v>
      </c>
      <c r="X10" s="17">
        <v>0.32022309144637301</v>
      </c>
      <c r="Y10" s="17">
        <v>0.25996495467741498</v>
      </c>
      <c r="Z10" s="17">
        <v>0.30091069986098201</v>
      </c>
      <c r="AA10" s="17">
        <v>0.27725251592433497</v>
      </c>
      <c r="AB10" s="17"/>
      <c r="AC10" s="17">
        <v>0.28957264743577299</v>
      </c>
      <c r="AD10" s="17">
        <v>0.28564848256287201</v>
      </c>
      <c r="AE10" s="17">
        <v>0.29555219294400997</v>
      </c>
      <c r="AF10" s="17"/>
      <c r="AG10" s="17">
        <v>0.294356003373554</v>
      </c>
      <c r="AH10" s="17">
        <v>0.249793363079092</v>
      </c>
      <c r="AI10" s="17">
        <v>0.32129366616641403</v>
      </c>
      <c r="AJ10" s="17">
        <v>4.8569959264958398E-2</v>
      </c>
      <c r="AK10" s="17">
        <v>0.34151071950299799</v>
      </c>
      <c r="AL10" s="17"/>
      <c r="AM10" s="17">
        <v>0.32109520544574</v>
      </c>
      <c r="AN10" s="17">
        <v>0.30280848951806799</v>
      </c>
      <c r="AO10" s="17">
        <v>0.28553799562115301</v>
      </c>
      <c r="AP10" s="17"/>
      <c r="AQ10" s="17">
        <v>0.29872375201962498</v>
      </c>
      <c r="AR10" s="17">
        <v>0.26703465124991199</v>
      </c>
      <c r="AS10" s="17"/>
      <c r="AT10" s="17">
        <v>0.31382318307339702</v>
      </c>
      <c r="AU10" s="17">
        <v>0.28084960983377599</v>
      </c>
    </row>
    <row r="11" spans="2:47" x14ac:dyDescent="0.35">
      <c r="B11" s="18" t="s">
        <v>237</v>
      </c>
      <c r="C11" s="17">
        <v>0.16899049119187301</v>
      </c>
      <c r="D11" s="17">
        <v>0.18536254214502901</v>
      </c>
      <c r="E11" s="17">
        <v>0.15434428779829401</v>
      </c>
      <c r="F11" s="17"/>
      <c r="G11" s="17">
        <v>0.226103977901325</v>
      </c>
      <c r="H11" s="17">
        <v>0.19437029575038201</v>
      </c>
      <c r="I11" s="17">
        <v>0.16811770082685101</v>
      </c>
      <c r="J11" s="17">
        <v>0.184369663769926</v>
      </c>
      <c r="K11" s="17">
        <v>0.140639033109697</v>
      </c>
      <c r="L11" s="17">
        <v>0.13387108294577099</v>
      </c>
      <c r="M11" s="17"/>
      <c r="N11" s="17">
        <v>0.18348980202016801</v>
      </c>
      <c r="O11" s="17">
        <v>0.20841129313533999</v>
      </c>
      <c r="P11" s="17">
        <v>0.154167506330361</v>
      </c>
      <c r="Q11" s="17">
        <v>0.12758060462940099</v>
      </c>
      <c r="R11" s="17"/>
      <c r="S11" s="17">
        <v>0.19084470353522201</v>
      </c>
      <c r="T11" s="17">
        <v>0.135485681228146</v>
      </c>
      <c r="U11" s="17">
        <v>0.18643999516596599</v>
      </c>
      <c r="V11" s="17">
        <v>0.13639181776345399</v>
      </c>
      <c r="W11" s="17">
        <v>0.26369867721009699</v>
      </c>
      <c r="X11" s="17">
        <v>0.18086905653919799</v>
      </c>
      <c r="Y11" s="17">
        <v>0.129065622891302</v>
      </c>
      <c r="Z11" s="17">
        <v>0.19079977540061699</v>
      </c>
      <c r="AA11" s="17">
        <v>0.14799047538127499</v>
      </c>
      <c r="AB11" s="17"/>
      <c r="AC11" s="17">
        <v>0.13157100141849201</v>
      </c>
      <c r="AD11" s="17">
        <v>0.228728259082318</v>
      </c>
      <c r="AE11" s="17">
        <v>9.7185338218849407E-2</v>
      </c>
      <c r="AF11" s="17"/>
      <c r="AG11" s="17">
        <v>0.15590114816901801</v>
      </c>
      <c r="AH11" s="17">
        <v>0.22667152418734501</v>
      </c>
      <c r="AI11" s="17">
        <v>0.16987203665632999</v>
      </c>
      <c r="AJ11" s="17">
        <v>5.30868325374525E-2</v>
      </c>
      <c r="AK11" s="17">
        <v>9.0753330954724196E-2</v>
      </c>
      <c r="AL11" s="17"/>
      <c r="AM11" s="17">
        <v>0.15713950989426101</v>
      </c>
      <c r="AN11" s="17">
        <v>0.188481321102029</v>
      </c>
      <c r="AO11" s="17">
        <v>0.21355861321788999</v>
      </c>
      <c r="AP11" s="17"/>
      <c r="AQ11" s="17">
        <v>0.15840437440708999</v>
      </c>
      <c r="AR11" s="17">
        <v>0.19201830825587499</v>
      </c>
      <c r="AS11" s="17"/>
      <c r="AT11" s="17">
        <v>0.176497511386112</v>
      </c>
      <c r="AU11" s="17">
        <v>0.16661034639151401</v>
      </c>
    </row>
    <row r="12" spans="2:47" x14ac:dyDescent="0.35">
      <c r="B12" s="18" t="s">
        <v>238</v>
      </c>
      <c r="C12" s="17">
        <v>6.0509953807107199E-2</v>
      </c>
      <c r="D12" s="17">
        <v>5.7181884836292503E-2</v>
      </c>
      <c r="E12" s="17">
        <v>6.0015705442122397E-2</v>
      </c>
      <c r="F12" s="17"/>
      <c r="G12" s="17">
        <v>0.107904319262921</v>
      </c>
      <c r="H12" s="17">
        <v>0.10294543562805</v>
      </c>
      <c r="I12" s="17">
        <v>5.281903525E-2</v>
      </c>
      <c r="J12" s="17">
        <v>3.5463555084130897E-2</v>
      </c>
      <c r="K12" s="17">
        <v>5.32117156351345E-2</v>
      </c>
      <c r="L12" s="17">
        <v>3.6805968143348501E-2</v>
      </c>
      <c r="M12" s="17"/>
      <c r="N12" s="17">
        <v>6.8420704655842199E-2</v>
      </c>
      <c r="O12" s="17">
        <v>7.5253739771674794E-2</v>
      </c>
      <c r="P12" s="17">
        <v>3.40030918186933E-2</v>
      </c>
      <c r="Q12" s="17">
        <v>6.0698861521795801E-2</v>
      </c>
      <c r="R12" s="17"/>
      <c r="S12" s="17">
        <v>6.3259240905442396E-2</v>
      </c>
      <c r="T12" s="17">
        <v>8.0880584725815705E-2</v>
      </c>
      <c r="U12" s="17">
        <v>7.7141086016026594E-2</v>
      </c>
      <c r="V12" s="17">
        <v>5.2901924389399599E-2</v>
      </c>
      <c r="W12" s="17">
        <v>4.37608261858193E-2</v>
      </c>
      <c r="X12" s="17">
        <v>6.6414341211886802E-2</v>
      </c>
      <c r="Y12" s="17">
        <v>8.1781389701654994E-2</v>
      </c>
      <c r="Z12" s="17">
        <v>0</v>
      </c>
      <c r="AA12" s="17">
        <v>3.79896240990601E-2</v>
      </c>
      <c r="AB12" s="17"/>
      <c r="AC12" s="17">
        <v>4.80989349337188E-2</v>
      </c>
      <c r="AD12" s="17">
        <v>5.1063904711673498E-2</v>
      </c>
      <c r="AE12" s="17">
        <v>7.5667311833795506E-2</v>
      </c>
      <c r="AF12" s="17"/>
      <c r="AG12" s="17">
        <v>3.0268794819939802E-2</v>
      </c>
      <c r="AH12" s="17">
        <v>0.106975048630456</v>
      </c>
      <c r="AI12" s="17">
        <v>3.7451002796747498E-2</v>
      </c>
      <c r="AJ12" s="17">
        <v>5.51811246125797E-2</v>
      </c>
      <c r="AK12" s="17">
        <v>5.1436577540125303E-2</v>
      </c>
      <c r="AL12" s="17"/>
      <c r="AM12" s="17">
        <v>4.2976273116977402E-2</v>
      </c>
      <c r="AN12" s="17">
        <v>8.0994790525948199E-2</v>
      </c>
      <c r="AO12" s="17">
        <v>5.6019963229022002E-2</v>
      </c>
      <c r="AP12" s="17"/>
      <c r="AQ12" s="17">
        <v>5.4088991692338197E-2</v>
      </c>
      <c r="AR12" s="17">
        <v>7.4264215710920595E-2</v>
      </c>
      <c r="AS12" s="17"/>
      <c r="AT12" s="17">
        <v>6.3084140517296203E-2</v>
      </c>
      <c r="AU12" s="17">
        <v>5.9693792806486498E-2</v>
      </c>
    </row>
    <row r="13" spans="2:47" x14ac:dyDescent="0.35">
      <c r="B13" s="18" t="s">
        <v>70</v>
      </c>
      <c r="C13" s="19">
        <v>0.38640686673305302</v>
      </c>
      <c r="D13" s="19">
        <v>0.38972732091150197</v>
      </c>
      <c r="E13" s="19">
        <v>0.38478697935877898</v>
      </c>
      <c r="F13" s="19"/>
      <c r="G13" s="19">
        <v>0.23713149280751999</v>
      </c>
      <c r="H13" s="19">
        <v>0.28750252520779102</v>
      </c>
      <c r="I13" s="19">
        <v>0.337117331328947</v>
      </c>
      <c r="J13" s="19">
        <v>0.38124088080518198</v>
      </c>
      <c r="K13" s="19">
        <v>0.50928592973022302</v>
      </c>
      <c r="L13" s="19">
        <v>0.47956366093393399</v>
      </c>
      <c r="M13" s="19"/>
      <c r="N13" s="19">
        <v>0.34698669850743302</v>
      </c>
      <c r="O13" s="19">
        <v>0.33938651081558902</v>
      </c>
      <c r="P13" s="19">
        <v>0.39900700878472001</v>
      </c>
      <c r="Q13" s="19">
        <v>0.45914404010758503</v>
      </c>
      <c r="R13" s="19"/>
      <c r="S13" s="19">
        <v>0.318268792964299</v>
      </c>
      <c r="T13" s="19">
        <v>0.44601224964751202</v>
      </c>
      <c r="U13" s="19">
        <v>0.39095080889536299</v>
      </c>
      <c r="V13" s="19">
        <v>0.43111446759813099</v>
      </c>
      <c r="W13" s="19">
        <v>0.315917788838249</v>
      </c>
      <c r="X13" s="19">
        <v>0.32442078000590002</v>
      </c>
      <c r="Y13" s="19">
        <v>0.44186844020103599</v>
      </c>
      <c r="Z13" s="19">
        <v>0.30964890845343201</v>
      </c>
      <c r="AA13" s="19">
        <v>0.43623012505685299</v>
      </c>
      <c r="AB13" s="19"/>
      <c r="AC13" s="19">
        <v>0.42035835790318399</v>
      </c>
      <c r="AD13" s="19">
        <v>0.36080969390130602</v>
      </c>
      <c r="AE13" s="19">
        <v>0.41893711446401299</v>
      </c>
      <c r="AF13" s="19"/>
      <c r="AG13" s="19">
        <v>0.40449375606633903</v>
      </c>
      <c r="AH13" s="19">
        <v>0.33286678828521798</v>
      </c>
      <c r="AI13" s="19">
        <v>0.39813283678355499</v>
      </c>
      <c r="AJ13" s="19">
        <v>0.70927018748040305</v>
      </c>
      <c r="AK13" s="19">
        <v>0.42673456285641098</v>
      </c>
      <c r="AL13" s="19"/>
      <c r="AM13" s="19">
        <v>0.40117172132573498</v>
      </c>
      <c r="AN13" s="19">
        <v>0.33823386861094601</v>
      </c>
      <c r="AO13" s="19">
        <v>0.39341817136363499</v>
      </c>
      <c r="AP13" s="19"/>
      <c r="AQ13" s="19">
        <v>0.38222800894189402</v>
      </c>
      <c r="AR13" s="19">
        <v>0.39445304970830902</v>
      </c>
      <c r="AS13" s="19"/>
      <c r="AT13" s="19">
        <v>0.31538735404615298</v>
      </c>
      <c r="AU13" s="19">
        <v>0.40892401994059302</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8.7968567483718701E-2</v>
      </c>
      <c r="D9" s="17">
        <v>9.4734407156003494E-2</v>
      </c>
      <c r="E9" s="17">
        <v>8.1985486963556703E-2</v>
      </c>
      <c r="F9" s="17"/>
      <c r="G9" s="17">
        <v>0.110262415496493</v>
      </c>
      <c r="H9" s="17">
        <v>0.13012594339339401</v>
      </c>
      <c r="I9" s="17">
        <v>0.152997444556385</v>
      </c>
      <c r="J9" s="17">
        <v>3.9292251706555099E-2</v>
      </c>
      <c r="K9" s="17">
        <v>8.7140181610919604E-2</v>
      </c>
      <c r="L9" s="17">
        <v>3.7233954346296998E-2</v>
      </c>
      <c r="M9" s="17"/>
      <c r="N9" s="17">
        <v>9.1758905340706395E-2</v>
      </c>
      <c r="O9" s="17">
        <v>4.5037919323568001E-2</v>
      </c>
      <c r="P9" s="17">
        <v>0.115711829670069</v>
      </c>
      <c r="Q9" s="17">
        <v>0.105073180062383</v>
      </c>
      <c r="R9" s="17"/>
      <c r="S9" s="17">
        <v>0.11522304374053199</v>
      </c>
      <c r="T9" s="17">
        <v>4.7283788958545798E-2</v>
      </c>
      <c r="U9" s="17">
        <v>7.9918770177279705E-2</v>
      </c>
      <c r="V9" s="17">
        <v>8.5424930927725906E-2</v>
      </c>
      <c r="W9" s="17">
        <v>7.6270025996666505E-2</v>
      </c>
      <c r="X9" s="17">
        <v>0.124610974908969</v>
      </c>
      <c r="Y9" s="17">
        <v>8.0989597512906505E-2</v>
      </c>
      <c r="Z9" s="17">
        <v>8.8739190298951706E-2</v>
      </c>
      <c r="AA9" s="17">
        <v>9.7644280192427602E-2</v>
      </c>
      <c r="AB9" s="17"/>
      <c r="AC9" s="17">
        <v>8.71413736005585E-2</v>
      </c>
      <c r="AD9" s="17">
        <v>7.4503928429492494E-2</v>
      </c>
      <c r="AE9" s="17">
        <v>0.148608828070636</v>
      </c>
      <c r="AF9" s="17"/>
      <c r="AG9" s="17">
        <v>8.6470349462734006E-2</v>
      </c>
      <c r="AH9" s="17">
        <v>0.10232950221235899</v>
      </c>
      <c r="AI9" s="17">
        <v>8.7915354926190903E-2</v>
      </c>
      <c r="AJ9" s="17">
        <v>0.133891896104606</v>
      </c>
      <c r="AK9" s="17">
        <v>8.3414997707822902E-2</v>
      </c>
      <c r="AL9" s="17"/>
      <c r="AM9" s="17">
        <v>0.10655460155961299</v>
      </c>
      <c r="AN9" s="17">
        <v>0.109210275571246</v>
      </c>
      <c r="AO9" s="17">
        <v>3.6803914323312099E-2</v>
      </c>
      <c r="AP9" s="17"/>
      <c r="AQ9" s="17">
        <v>0.104734800874267</v>
      </c>
      <c r="AR9" s="17">
        <v>5.06355414048398E-2</v>
      </c>
      <c r="AS9" s="17"/>
      <c r="AT9" s="17">
        <v>0.124945308644046</v>
      </c>
      <c r="AU9" s="17">
        <v>7.6244874736158902E-2</v>
      </c>
    </row>
    <row r="10" spans="2:47" x14ac:dyDescent="0.35">
      <c r="B10" s="18" t="s">
        <v>236</v>
      </c>
      <c r="C10" s="17">
        <v>0.31306523157952498</v>
      </c>
      <c r="D10" s="17">
        <v>0.31414418622637402</v>
      </c>
      <c r="E10" s="17">
        <v>0.313258005163709</v>
      </c>
      <c r="F10" s="17"/>
      <c r="G10" s="17">
        <v>0.22123007800120101</v>
      </c>
      <c r="H10" s="17">
        <v>0.30448801171860701</v>
      </c>
      <c r="I10" s="17">
        <v>0.41298008910108402</v>
      </c>
      <c r="J10" s="17">
        <v>0.340691232070502</v>
      </c>
      <c r="K10" s="17">
        <v>0.22198633226730799</v>
      </c>
      <c r="L10" s="17">
        <v>0.33273203079483599</v>
      </c>
      <c r="M10" s="17"/>
      <c r="N10" s="17">
        <v>0.30928390293665498</v>
      </c>
      <c r="O10" s="17">
        <v>0.338225139251219</v>
      </c>
      <c r="P10" s="17">
        <v>0.33715563216600403</v>
      </c>
      <c r="Q10" s="17">
        <v>0.273673252710605</v>
      </c>
      <c r="R10" s="17"/>
      <c r="S10" s="17">
        <v>0.29386977672453302</v>
      </c>
      <c r="T10" s="17">
        <v>0.28293082157132998</v>
      </c>
      <c r="U10" s="17">
        <v>0.27916866578455402</v>
      </c>
      <c r="V10" s="17">
        <v>0.33003427984279898</v>
      </c>
      <c r="W10" s="17">
        <v>0.30354030797603498</v>
      </c>
      <c r="X10" s="17">
        <v>0.39428197246628999</v>
      </c>
      <c r="Y10" s="17">
        <v>0.34786480855193203</v>
      </c>
      <c r="Z10" s="17">
        <v>0.33620872071924501</v>
      </c>
      <c r="AA10" s="17">
        <v>0.291922150774309</v>
      </c>
      <c r="AB10" s="17"/>
      <c r="AC10" s="17">
        <v>0.34927283289566202</v>
      </c>
      <c r="AD10" s="17">
        <v>0.28773546089692198</v>
      </c>
      <c r="AE10" s="17">
        <v>0.34108548668014299</v>
      </c>
      <c r="AF10" s="17"/>
      <c r="AG10" s="17">
        <v>0.371960060266457</v>
      </c>
      <c r="AH10" s="17">
        <v>0.27981547660502498</v>
      </c>
      <c r="AI10" s="17">
        <v>0.22775572049114301</v>
      </c>
      <c r="AJ10" s="17">
        <v>0.30346116336526202</v>
      </c>
      <c r="AK10" s="17">
        <v>0.30922925755959801</v>
      </c>
      <c r="AL10" s="17"/>
      <c r="AM10" s="17">
        <v>0.38466473301840498</v>
      </c>
      <c r="AN10" s="17">
        <v>0.29207713647309003</v>
      </c>
      <c r="AO10" s="17">
        <v>0.31341945421363698</v>
      </c>
      <c r="AP10" s="17"/>
      <c r="AQ10" s="17">
        <v>0.32531706282456302</v>
      </c>
      <c r="AR10" s="17">
        <v>0.28658664941965101</v>
      </c>
      <c r="AS10" s="17"/>
      <c r="AT10" s="17">
        <v>0.36944004864848201</v>
      </c>
      <c r="AU10" s="17">
        <v>0.29519126504605903</v>
      </c>
    </row>
    <row r="11" spans="2:47" x14ac:dyDescent="0.35">
      <c r="B11" s="18" t="s">
        <v>237</v>
      </c>
      <c r="C11" s="17">
        <v>0.259803992431349</v>
      </c>
      <c r="D11" s="17">
        <v>0.27342000111136</v>
      </c>
      <c r="E11" s="17">
        <v>0.24808070914140401</v>
      </c>
      <c r="F11" s="17"/>
      <c r="G11" s="17">
        <v>0.40753143861555702</v>
      </c>
      <c r="H11" s="17">
        <v>0.26165966140381602</v>
      </c>
      <c r="I11" s="17">
        <v>0.15985574124438501</v>
      </c>
      <c r="J11" s="17">
        <v>0.27324343734856099</v>
      </c>
      <c r="K11" s="17">
        <v>0.29494900424564602</v>
      </c>
      <c r="L11" s="17">
        <v>0.22868533428031901</v>
      </c>
      <c r="M11" s="17"/>
      <c r="N11" s="17">
        <v>0.306301232545027</v>
      </c>
      <c r="O11" s="17">
        <v>0.30322653838392299</v>
      </c>
      <c r="P11" s="17">
        <v>0.21948644009626</v>
      </c>
      <c r="Q11" s="17">
        <v>0.20327841496674801</v>
      </c>
      <c r="R11" s="17"/>
      <c r="S11" s="17">
        <v>0.25179046965983998</v>
      </c>
      <c r="T11" s="17">
        <v>0.31124738072330199</v>
      </c>
      <c r="U11" s="17">
        <v>0.229747747784943</v>
      </c>
      <c r="V11" s="17">
        <v>0.27561616471547801</v>
      </c>
      <c r="W11" s="17">
        <v>0.30218499252877701</v>
      </c>
      <c r="X11" s="17">
        <v>0.25379617083718098</v>
      </c>
      <c r="Y11" s="17">
        <v>0.20364201297292001</v>
      </c>
      <c r="Z11" s="17">
        <v>0.31762530634061997</v>
      </c>
      <c r="AA11" s="17">
        <v>0.212820775158273</v>
      </c>
      <c r="AB11" s="17"/>
      <c r="AC11" s="17">
        <v>0.20011874426784401</v>
      </c>
      <c r="AD11" s="17">
        <v>0.33452327139934401</v>
      </c>
      <c r="AE11" s="17">
        <v>0.14220678913482099</v>
      </c>
      <c r="AF11" s="17"/>
      <c r="AG11" s="17">
        <v>0.22199609632518799</v>
      </c>
      <c r="AH11" s="17">
        <v>0.28448274103374499</v>
      </c>
      <c r="AI11" s="17">
        <v>0.31216945171876198</v>
      </c>
      <c r="AJ11" s="17">
        <v>8.8317536224360393E-2</v>
      </c>
      <c r="AK11" s="17">
        <v>0.20726238048888501</v>
      </c>
      <c r="AL11" s="17"/>
      <c r="AM11" s="17">
        <v>0.21836205473403</v>
      </c>
      <c r="AN11" s="17">
        <v>0.28354536405608599</v>
      </c>
      <c r="AO11" s="17">
        <v>0.38197042675300902</v>
      </c>
      <c r="AP11" s="17"/>
      <c r="AQ11" s="17">
        <v>0.25559468818181702</v>
      </c>
      <c r="AR11" s="17">
        <v>0.26993817821814697</v>
      </c>
      <c r="AS11" s="17"/>
      <c r="AT11" s="17">
        <v>0.25003435909180499</v>
      </c>
      <c r="AU11" s="17">
        <v>0.26290151200541101</v>
      </c>
    </row>
    <row r="12" spans="2:47" x14ac:dyDescent="0.35">
      <c r="B12" s="18" t="s">
        <v>238</v>
      </c>
      <c r="C12" s="17">
        <v>8.8238585499856095E-2</v>
      </c>
      <c r="D12" s="17">
        <v>6.7414074986597197E-2</v>
      </c>
      <c r="E12" s="17">
        <v>0.10419539655589601</v>
      </c>
      <c r="F12" s="17"/>
      <c r="G12" s="17">
        <v>0.175445706011884</v>
      </c>
      <c r="H12" s="17">
        <v>8.2101774711844405E-2</v>
      </c>
      <c r="I12" s="17">
        <v>0.102648206732324</v>
      </c>
      <c r="J12" s="17">
        <v>9.1808031402429296E-2</v>
      </c>
      <c r="K12" s="17">
        <v>6.7924628032443202E-2</v>
      </c>
      <c r="L12" s="17">
        <v>5.4778003737334199E-2</v>
      </c>
      <c r="M12" s="17"/>
      <c r="N12" s="17">
        <v>6.6946279163829794E-2</v>
      </c>
      <c r="O12" s="17">
        <v>8.4989470269478298E-2</v>
      </c>
      <c r="P12" s="17">
        <v>6.5001597150510307E-2</v>
      </c>
      <c r="Q12" s="17">
        <v>0.13593034849151001</v>
      </c>
      <c r="R12" s="17"/>
      <c r="S12" s="17">
        <v>0.12637730627403601</v>
      </c>
      <c r="T12" s="17">
        <v>0.12669938576614401</v>
      </c>
      <c r="U12" s="17">
        <v>0.11752672031740501</v>
      </c>
      <c r="V12" s="17">
        <v>5.6567828876971801E-2</v>
      </c>
      <c r="W12" s="17">
        <v>6.20821045428444E-2</v>
      </c>
      <c r="X12" s="17">
        <v>1.8348784541511301E-2</v>
      </c>
      <c r="Y12" s="17">
        <v>7.9733106830418995E-2</v>
      </c>
      <c r="Z12" s="17">
        <v>5.65237116974526E-2</v>
      </c>
      <c r="AA12" s="17">
        <v>9.0084829900477906E-2</v>
      </c>
      <c r="AB12" s="17"/>
      <c r="AC12" s="17">
        <v>6.3802229149285697E-2</v>
      </c>
      <c r="AD12" s="17">
        <v>7.7556399314715793E-2</v>
      </c>
      <c r="AE12" s="17">
        <v>0.112561710832321</v>
      </c>
      <c r="AF12" s="17"/>
      <c r="AG12" s="17">
        <v>5.1086552236603897E-2</v>
      </c>
      <c r="AH12" s="17">
        <v>0.124622657694091</v>
      </c>
      <c r="AI12" s="17">
        <v>8.5586190844395504E-2</v>
      </c>
      <c r="AJ12" s="17">
        <v>0.108267957150032</v>
      </c>
      <c r="AK12" s="17">
        <v>0.109395666524506</v>
      </c>
      <c r="AL12" s="17"/>
      <c r="AM12" s="17">
        <v>5.05487065752337E-2</v>
      </c>
      <c r="AN12" s="17">
        <v>0.10405547153943</v>
      </c>
      <c r="AO12" s="17">
        <v>0.10035000806870099</v>
      </c>
      <c r="AP12" s="17"/>
      <c r="AQ12" s="17">
        <v>7.04772193863029E-2</v>
      </c>
      <c r="AR12" s="17">
        <v>0.12588323531114201</v>
      </c>
      <c r="AS12" s="17"/>
      <c r="AT12" s="17">
        <v>7.2779075144476998E-2</v>
      </c>
      <c r="AU12" s="17">
        <v>9.3140113967395494E-2</v>
      </c>
    </row>
    <row r="13" spans="2:47" x14ac:dyDescent="0.35">
      <c r="B13" s="18" t="s">
        <v>70</v>
      </c>
      <c r="C13" s="19">
        <v>0.25092362300555099</v>
      </c>
      <c r="D13" s="19">
        <v>0.25028733051966501</v>
      </c>
      <c r="E13" s="19">
        <v>0.25248040217543499</v>
      </c>
      <c r="F13" s="19"/>
      <c r="G13" s="19">
        <v>8.5530361874865096E-2</v>
      </c>
      <c r="H13" s="19">
        <v>0.221624608772339</v>
      </c>
      <c r="I13" s="19">
        <v>0.17151851836582199</v>
      </c>
      <c r="J13" s="19">
        <v>0.25496504747195298</v>
      </c>
      <c r="K13" s="19">
        <v>0.32799985384368302</v>
      </c>
      <c r="L13" s="19">
        <v>0.34657067684121401</v>
      </c>
      <c r="M13" s="19"/>
      <c r="N13" s="19">
        <v>0.225709680013781</v>
      </c>
      <c r="O13" s="19">
        <v>0.22852093277181099</v>
      </c>
      <c r="P13" s="19">
        <v>0.26264450091715702</v>
      </c>
      <c r="Q13" s="19">
        <v>0.28204480376875501</v>
      </c>
      <c r="R13" s="19"/>
      <c r="S13" s="19">
        <v>0.212739403601058</v>
      </c>
      <c r="T13" s="19">
        <v>0.231838622980679</v>
      </c>
      <c r="U13" s="19">
        <v>0.29363809593581902</v>
      </c>
      <c r="V13" s="19">
        <v>0.25235679563702501</v>
      </c>
      <c r="W13" s="19">
        <v>0.255922568955677</v>
      </c>
      <c r="X13" s="19">
        <v>0.208962097246049</v>
      </c>
      <c r="Y13" s="19">
        <v>0.287770474131822</v>
      </c>
      <c r="Z13" s="19">
        <v>0.200903070943731</v>
      </c>
      <c r="AA13" s="19">
        <v>0.30752796397451299</v>
      </c>
      <c r="AB13" s="19"/>
      <c r="AC13" s="19">
        <v>0.29966482008665002</v>
      </c>
      <c r="AD13" s="19">
        <v>0.22568093995952701</v>
      </c>
      <c r="AE13" s="19">
        <v>0.25553718528207903</v>
      </c>
      <c r="AF13" s="19"/>
      <c r="AG13" s="19">
        <v>0.26848694170901699</v>
      </c>
      <c r="AH13" s="19">
        <v>0.20874962245477999</v>
      </c>
      <c r="AI13" s="19">
        <v>0.28657328201950799</v>
      </c>
      <c r="AJ13" s="19">
        <v>0.36606144715574002</v>
      </c>
      <c r="AK13" s="19">
        <v>0.29069769771918702</v>
      </c>
      <c r="AL13" s="19"/>
      <c r="AM13" s="19">
        <v>0.239869904112719</v>
      </c>
      <c r="AN13" s="19">
        <v>0.21111175236014901</v>
      </c>
      <c r="AO13" s="19">
        <v>0.16745619664134101</v>
      </c>
      <c r="AP13" s="19"/>
      <c r="AQ13" s="19">
        <v>0.24387622873305001</v>
      </c>
      <c r="AR13" s="19">
        <v>0.26695639564621898</v>
      </c>
      <c r="AS13" s="19"/>
      <c r="AT13" s="19">
        <v>0.18280120847119</v>
      </c>
      <c r="AU13" s="19">
        <v>0.27252223424497601</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0.12300130375151699</v>
      </c>
      <c r="D9" s="17">
        <v>0.138742373075498</v>
      </c>
      <c r="E9" s="17">
        <v>0.108768163540851</v>
      </c>
      <c r="F9" s="17"/>
      <c r="G9" s="17">
        <v>0.20527335403807101</v>
      </c>
      <c r="H9" s="17">
        <v>0.17586653455464599</v>
      </c>
      <c r="I9" s="17">
        <v>0.15382358394492601</v>
      </c>
      <c r="J9" s="17">
        <v>9.0394220683627499E-2</v>
      </c>
      <c r="K9" s="17">
        <v>9.8736735967371897E-2</v>
      </c>
      <c r="L9" s="17">
        <v>6.6065029206470297E-2</v>
      </c>
      <c r="M9" s="17"/>
      <c r="N9" s="17">
        <v>9.1902576180741297E-2</v>
      </c>
      <c r="O9" s="17">
        <v>0.10643433025665799</v>
      </c>
      <c r="P9" s="17">
        <v>0.14157424658625001</v>
      </c>
      <c r="Q9" s="17">
        <v>0.158779552952377</v>
      </c>
      <c r="R9" s="17"/>
      <c r="S9" s="17">
        <v>0.139125179125762</v>
      </c>
      <c r="T9" s="17">
        <v>0.12266483928288401</v>
      </c>
      <c r="U9" s="17">
        <v>8.0513543444662994E-2</v>
      </c>
      <c r="V9" s="17">
        <v>0.12260727143445201</v>
      </c>
      <c r="W9" s="17">
        <v>0.133160710554103</v>
      </c>
      <c r="X9" s="17">
        <v>0.10842415927716501</v>
      </c>
      <c r="Y9" s="17">
        <v>0.106600274398676</v>
      </c>
      <c r="Z9" s="17">
        <v>0.149425471180371</v>
      </c>
      <c r="AA9" s="17">
        <v>0.14525638504805199</v>
      </c>
      <c r="AB9" s="17"/>
      <c r="AC9" s="17">
        <v>0.11488045639397899</v>
      </c>
      <c r="AD9" s="17">
        <v>0.115276171328314</v>
      </c>
      <c r="AE9" s="17">
        <v>0.171343847284989</v>
      </c>
      <c r="AF9" s="17"/>
      <c r="AG9" s="17">
        <v>0.13703385520671901</v>
      </c>
      <c r="AH9" s="17">
        <v>0.141671949115794</v>
      </c>
      <c r="AI9" s="17">
        <v>3.3348091742346701E-2</v>
      </c>
      <c r="AJ9" s="17">
        <v>6.7112663237874098E-2</v>
      </c>
      <c r="AK9" s="17">
        <v>0.111205153164082</v>
      </c>
      <c r="AL9" s="17"/>
      <c r="AM9" s="17">
        <v>0.149491578399532</v>
      </c>
      <c r="AN9" s="17">
        <v>0.156124093264016</v>
      </c>
      <c r="AO9" s="17">
        <v>4.357273449784E-2</v>
      </c>
      <c r="AP9" s="17"/>
      <c r="AQ9" s="17">
        <v>0.13033684338568399</v>
      </c>
      <c r="AR9" s="17">
        <v>0.10559633532225</v>
      </c>
      <c r="AS9" s="17"/>
      <c r="AT9" s="17">
        <v>0.131043626426668</v>
      </c>
      <c r="AU9" s="17">
        <v>0.120451438158673</v>
      </c>
    </row>
    <row r="10" spans="2:47" x14ac:dyDescent="0.35">
      <c r="B10" s="18" t="s">
        <v>236</v>
      </c>
      <c r="C10" s="17">
        <v>0.38555887696747798</v>
      </c>
      <c r="D10" s="17">
        <v>0.39593070708911698</v>
      </c>
      <c r="E10" s="17">
        <v>0.37734852902216798</v>
      </c>
      <c r="F10" s="17"/>
      <c r="G10" s="17">
        <v>0.284753126786017</v>
      </c>
      <c r="H10" s="17">
        <v>0.37872623313614101</v>
      </c>
      <c r="I10" s="17">
        <v>0.43502521320571302</v>
      </c>
      <c r="J10" s="17">
        <v>0.40742713066182001</v>
      </c>
      <c r="K10" s="17">
        <v>0.32856819751556898</v>
      </c>
      <c r="L10" s="17">
        <v>0.42424236877117499</v>
      </c>
      <c r="M10" s="17"/>
      <c r="N10" s="17">
        <v>0.41930497737887201</v>
      </c>
      <c r="O10" s="17">
        <v>0.36177599732919302</v>
      </c>
      <c r="P10" s="17">
        <v>0.39953212884440598</v>
      </c>
      <c r="Q10" s="17">
        <v>0.36192747089740601</v>
      </c>
      <c r="R10" s="17"/>
      <c r="S10" s="17">
        <v>0.376220116440804</v>
      </c>
      <c r="T10" s="17">
        <v>0.39203620836897202</v>
      </c>
      <c r="U10" s="17">
        <v>0.332436811221136</v>
      </c>
      <c r="V10" s="17">
        <v>0.33405678107174203</v>
      </c>
      <c r="W10" s="17">
        <v>0.36965080578016601</v>
      </c>
      <c r="X10" s="17">
        <v>0.54258261769513405</v>
      </c>
      <c r="Y10" s="17">
        <v>0.341339856893839</v>
      </c>
      <c r="Z10" s="17">
        <v>0.42912612368036401</v>
      </c>
      <c r="AA10" s="17">
        <v>0.37485243319433897</v>
      </c>
      <c r="AB10" s="17"/>
      <c r="AC10" s="17">
        <v>0.432239403298394</v>
      </c>
      <c r="AD10" s="17">
        <v>0.36200360320887198</v>
      </c>
      <c r="AE10" s="17">
        <v>0.367042680391784</v>
      </c>
      <c r="AF10" s="17"/>
      <c r="AG10" s="17">
        <v>0.42749910535656499</v>
      </c>
      <c r="AH10" s="17">
        <v>0.31764369449619201</v>
      </c>
      <c r="AI10" s="17">
        <v>0.43271202353364102</v>
      </c>
      <c r="AJ10" s="17">
        <v>0.43777551193490999</v>
      </c>
      <c r="AK10" s="17">
        <v>0.36895308861006998</v>
      </c>
      <c r="AL10" s="17"/>
      <c r="AM10" s="17">
        <v>0.488346556090065</v>
      </c>
      <c r="AN10" s="17">
        <v>0.33304211653242399</v>
      </c>
      <c r="AO10" s="17">
        <v>0.38144189393130001</v>
      </c>
      <c r="AP10" s="17"/>
      <c r="AQ10" s="17">
        <v>0.40433400656482499</v>
      </c>
      <c r="AR10" s="17">
        <v>0.34578688782835498</v>
      </c>
      <c r="AS10" s="17"/>
      <c r="AT10" s="17">
        <v>0.41805061174545299</v>
      </c>
      <c r="AU10" s="17">
        <v>0.37525718180941697</v>
      </c>
    </row>
    <row r="11" spans="2:47" x14ac:dyDescent="0.35">
      <c r="B11" s="18" t="s">
        <v>237</v>
      </c>
      <c r="C11" s="17">
        <v>0.23250851232747299</v>
      </c>
      <c r="D11" s="17">
        <v>0.226503485219166</v>
      </c>
      <c r="E11" s="17">
        <v>0.23900999310902701</v>
      </c>
      <c r="F11" s="17"/>
      <c r="G11" s="17">
        <v>0.31231244711463102</v>
      </c>
      <c r="H11" s="17">
        <v>0.20770710092835501</v>
      </c>
      <c r="I11" s="17">
        <v>0.182802528702811</v>
      </c>
      <c r="J11" s="17">
        <v>0.239404245805837</v>
      </c>
      <c r="K11" s="17">
        <v>0.228029444664198</v>
      </c>
      <c r="L11" s="17">
        <v>0.24772514697143999</v>
      </c>
      <c r="M11" s="17"/>
      <c r="N11" s="17">
        <v>0.23642383672951101</v>
      </c>
      <c r="O11" s="17">
        <v>0.26500783405946898</v>
      </c>
      <c r="P11" s="17">
        <v>0.21396951402891001</v>
      </c>
      <c r="Q11" s="17">
        <v>0.21366433881938199</v>
      </c>
      <c r="R11" s="17"/>
      <c r="S11" s="17">
        <v>0.268190360230114</v>
      </c>
      <c r="T11" s="17">
        <v>0.20400086875411899</v>
      </c>
      <c r="U11" s="17">
        <v>0.26952422625929801</v>
      </c>
      <c r="V11" s="17">
        <v>0.237320336987736</v>
      </c>
      <c r="W11" s="17">
        <v>0.28601431178449599</v>
      </c>
      <c r="X11" s="17">
        <v>0.122886713563483</v>
      </c>
      <c r="Y11" s="17">
        <v>0.26901044237669702</v>
      </c>
      <c r="Z11" s="17">
        <v>0.281253433605342</v>
      </c>
      <c r="AA11" s="17">
        <v>0.19926929814573599</v>
      </c>
      <c r="AB11" s="17"/>
      <c r="AC11" s="17">
        <v>0.180880881988566</v>
      </c>
      <c r="AD11" s="17">
        <v>0.27531285789669901</v>
      </c>
      <c r="AE11" s="17">
        <v>0.20697053785255801</v>
      </c>
      <c r="AF11" s="17"/>
      <c r="AG11" s="17">
        <v>0.211288301975498</v>
      </c>
      <c r="AH11" s="17">
        <v>0.24327345474519199</v>
      </c>
      <c r="AI11" s="17">
        <v>0.26864881375430799</v>
      </c>
      <c r="AJ11" s="17">
        <v>0.141404368761813</v>
      </c>
      <c r="AK11" s="17">
        <v>0.23948811752645899</v>
      </c>
      <c r="AL11" s="17"/>
      <c r="AM11" s="17">
        <v>0.19465036061982399</v>
      </c>
      <c r="AN11" s="17">
        <v>0.24775669519473301</v>
      </c>
      <c r="AO11" s="17">
        <v>0.37158300405752298</v>
      </c>
      <c r="AP11" s="17"/>
      <c r="AQ11" s="17">
        <v>0.22391823422230001</v>
      </c>
      <c r="AR11" s="17">
        <v>0.25167898612221001</v>
      </c>
      <c r="AS11" s="17"/>
      <c r="AT11" s="17">
        <v>0.21256201683769699</v>
      </c>
      <c r="AU11" s="17">
        <v>0.238832665759458</v>
      </c>
    </row>
    <row r="12" spans="2:47" x14ac:dyDescent="0.35">
      <c r="B12" s="18" t="s">
        <v>238</v>
      </c>
      <c r="C12" s="17">
        <v>7.6314986773489205E-2</v>
      </c>
      <c r="D12" s="17">
        <v>5.56659463748857E-2</v>
      </c>
      <c r="E12" s="17">
        <v>9.2062147525482196E-2</v>
      </c>
      <c r="F12" s="17"/>
      <c r="G12" s="17">
        <v>8.8644643678455606E-2</v>
      </c>
      <c r="H12" s="17">
        <v>0.10410057361240101</v>
      </c>
      <c r="I12" s="17">
        <v>8.56072355958028E-2</v>
      </c>
      <c r="J12" s="17">
        <v>7.9968504729049497E-2</v>
      </c>
      <c r="K12" s="17">
        <v>8.4792227802051104E-2</v>
      </c>
      <c r="L12" s="17">
        <v>3.5662231132439597E-2</v>
      </c>
      <c r="M12" s="17"/>
      <c r="N12" s="17">
        <v>8.4932485087366796E-2</v>
      </c>
      <c r="O12" s="17">
        <v>8.4205487320129196E-2</v>
      </c>
      <c r="P12" s="17">
        <v>3.9100214609794702E-2</v>
      </c>
      <c r="Q12" s="17">
        <v>8.8477316150341295E-2</v>
      </c>
      <c r="R12" s="17"/>
      <c r="S12" s="17">
        <v>7.3613951398711894E-2</v>
      </c>
      <c r="T12" s="17">
        <v>9.7581011944689697E-2</v>
      </c>
      <c r="U12" s="17">
        <v>8.8895328046292105E-2</v>
      </c>
      <c r="V12" s="17">
        <v>8.1095226043633006E-2</v>
      </c>
      <c r="W12" s="17">
        <v>5.1113041208479502E-2</v>
      </c>
      <c r="X12" s="17">
        <v>0.10216569717245901</v>
      </c>
      <c r="Y12" s="17">
        <v>6.03684493400947E-2</v>
      </c>
      <c r="Z12" s="17">
        <v>3.0686450945779799E-2</v>
      </c>
      <c r="AA12" s="17">
        <v>6.3969164153585306E-2</v>
      </c>
      <c r="AB12" s="17"/>
      <c r="AC12" s="17">
        <v>6.5925849283827595E-2</v>
      </c>
      <c r="AD12" s="17">
        <v>8.2017445609835898E-2</v>
      </c>
      <c r="AE12" s="17">
        <v>6.6829334151019396E-2</v>
      </c>
      <c r="AF12" s="17"/>
      <c r="AG12" s="17">
        <v>4.4131787164431301E-2</v>
      </c>
      <c r="AH12" s="17">
        <v>0.12475370457947201</v>
      </c>
      <c r="AI12" s="17">
        <v>4.5236600307321101E-2</v>
      </c>
      <c r="AJ12" s="17">
        <v>5.51811246125797E-2</v>
      </c>
      <c r="AK12" s="17">
        <v>9.1236642312450503E-2</v>
      </c>
      <c r="AL12" s="17"/>
      <c r="AM12" s="17">
        <v>2.4912439723652799E-2</v>
      </c>
      <c r="AN12" s="17">
        <v>0.10718814798637</v>
      </c>
      <c r="AO12" s="17">
        <v>4.5004397293809999E-2</v>
      </c>
      <c r="AP12" s="17"/>
      <c r="AQ12" s="17">
        <v>6.7142789975436698E-2</v>
      </c>
      <c r="AR12" s="17">
        <v>9.5911250515433796E-2</v>
      </c>
      <c r="AS12" s="17"/>
      <c r="AT12" s="17">
        <v>8.7419106794810103E-2</v>
      </c>
      <c r="AU12" s="17">
        <v>7.2794360366809904E-2</v>
      </c>
    </row>
    <row r="13" spans="2:47" x14ac:dyDescent="0.35">
      <c r="B13" s="18" t="s">
        <v>70</v>
      </c>
      <c r="C13" s="19">
        <v>0.18261632018004401</v>
      </c>
      <c r="D13" s="19">
        <v>0.18315748824133399</v>
      </c>
      <c r="E13" s="19">
        <v>0.182811166802471</v>
      </c>
      <c r="F13" s="19"/>
      <c r="G13" s="19">
        <v>0.10901642838282501</v>
      </c>
      <c r="H13" s="19">
        <v>0.133599557768457</v>
      </c>
      <c r="I13" s="19">
        <v>0.142741438550747</v>
      </c>
      <c r="J13" s="19">
        <v>0.18280589811966599</v>
      </c>
      <c r="K13" s="19">
        <v>0.25987339405081</v>
      </c>
      <c r="L13" s="19">
        <v>0.22630522391847399</v>
      </c>
      <c r="M13" s="19"/>
      <c r="N13" s="19">
        <v>0.16743612462350899</v>
      </c>
      <c r="O13" s="19">
        <v>0.18257635103455</v>
      </c>
      <c r="P13" s="19">
        <v>0.20582389593063899</v>
      </c>
      <c r="Q13" s="19">
        <v>0.17715132118049301</v>
      </c>
      <c r="R13" s="19"/>
      <c r="S13" s="19">
        <v>0.14285039280460801</v>
      </c>
      <c r="T13" s="19">
        <v>0.18371707164933601</v>
      </c>
      <c r="U13" s="19">
        <v>0.22863009102861001</v>
      </c>
      <c r="V13" s="19">
        <v>0.22492038446243701</v>
      </c>
      <c r="W13" s="19">
        <v>0.16006113067275499</v>
      </c>
      <c r="X13" s="19">
        <v>0.123940812291759</v>
      </c>
      <c r="Y13" s="19">
        <v>0.222680976990693</v>
      </c>
      <c r="Z13" s="19">
        <v>0.109508520588143</v>
      </c>
      <c r="AA13" s="19">
        <v>0.21665271945828801</v>
      </c>
      <c r="AB13" s="19"/>
      <c r="AC13" s="19">
        <v>0.206073409035233</v>
      </c>
      <c r="AD13" s="19">
        <v>0.165389921956279</v>
      </c>
      <c r="AE13" s="19">
        <v>0.187813600319649</v>
      </c>
      <c r="AF13" s="19"/>
      <c r="AG13" s="19">
        <v>0.180046950296787</v>
      </c>
      <c r="AH13" s="19">
        <v>0.172657197063351</v>
      </c>
      <c r="AI13" s="19">
        <v>0.22005447066238301</v>
      </c>
      <c r="AJ13" s="19">
        <v>0.29852633145282298</v>
      </c>
      <c r="AK13" s="19">
        <v>0.18911699838693799</v>
      </c>
      <c r="AL13" s="19"/>
      <c r="AM13" s="19">
        <v>0.142599065166926</v>
      </c>
      <c r="AN13" s="19">
        <v>0.15588894702245701</v>
      </c>
      <c r="AO13" s="19">
        <v>0.15839797021952701</v>
      </c>
      <c r="AP13" s="19"/>
      <c r="AQ13" s="19">
        <v>0.174268125851754</v>
      </c>
      <c r="AR13" s="19">
        <v>0.20102654021175201</v>
      </c>
      <c r="AS13" s="19"/>
      <c r="AT13" s="19">
        <v>0.150924638195372</v>
      </c>
      <c r="AU13" s="19">
        <v>0.19266435390564099</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0.13278844536710099</v>
      </c>
      <c r="D9" s="17">
        <v>0.14307736600262899</v>
      </c>
      <c r="E9" s="17">
        <v>0.12368609455016701</v>
      </c>
      <c r="F9" s="17"/>
      <c r="G9" s="17">
        <v>0.15792658027902001</v>
      </c>
      <c r="H9" s="17">
        <v>0.22568032997097001</v>
      </c>
      <c r="I9" s="17">
        <v>0.16540364345498301</v>
      </c>
      <c r="J9" s="17">
        <v>5.9640234015436798E-2</v>
      </c>
      <c r="K9" s="17">
        <v>0.12212108886010099</v>
      </c>
      <c r="L9" s="17">
        <v>9.0983072137623397E-2</v>
      </c>
      <c r="M9" s="17"/>
      <c r="N9" s="17">
        <v>0.11168708044374299</v>
      </c>
      <c r="O9" s="17">
        <v>8.7438286424630599E-2</v>
      </c>
      <c r="P9" s="17">
        <v>0.196909994454044</v>
      </c>
      <c r="Q9" s="17">
        <v>0.14779782777226599</v>
      </c>
      <c r="R9" s="17"/>
      <c r="S9" s="17">
        <v>0.165770996907185</v>
      </c>
      <c r="T9" s="17">
        <v>0.13361354876210799</v>
      </c>
      <c r="U9" s="17">
        <v>0.12561998937885399</v>
      </c>
      <c r="V9" s="17">
        <v>0.113780249156578</v>
      </c>
      <c r="W9" s="17">
        <v>0.107461047783001</v>
      </c>
      <c r="X9" s="17">
        <v>0.12899275818377001</v>
      </c>
      <c r="Y9" s="17">
        <v>0.138143120924202</v>
      </c>
      <c r="Z9" s="17">
        <v>0.101098743086668</v>
      </c>
      <c r="AA9" s="17">
        <v>0.141426996561302</v>
      </c>
      <c r="AB9" s="17"/>
      <c r="AC9" s="17">
        <v>0.113873814272883</v>
      </c>
      <c r="AD9" s="17">
        <v>0.119387215949144</v>
      </c>
      <c r="AE9" s="17">
        <v>0.230443457572617</v>
      </c>
      <c r="AF9" s="17"/>
      <c r="AG9" s="17">
        <v>0.13762395683305401</v>
      </c>
      <c r="AH9" s="17">
        <v>0.150067473955286</v>
      </c>
      <c r="AI9" s="17">
        <v>7.3640192668810805E-2</v>
      </c>
      <c r="AJ9" s="17">
        <v>6.7112663237874098E-2</v>
      </c>
      <c r="AK9" s="17">
        <v>0.16469785400869699</v>
      </c>
      <c r="AL9" s="17"/>
      <c r="AM9" s="17">
        <v>0.16885577813674699</v>
      </c>
      <c r="AN9" s="17">
        <v>0.14639954041691799</v>
      </c>
      <c r="AO9" s="17">
        <v>5.8866663376631802E-2</v>
      </c>
      <c r="AP9" s="17"/>
      <c r="AQ9" s="17">
        <v>0.14680268359263099</v>
      </c>
      <c r="AR9" s="17">
        <v>0.10144630319574401</v>
      </c>
      <c r="AS9" s="17"/>
      <c r="AT9" s="17">
        <v>0.16005999347723401</v>
      </c>
      <c r="AU9" s="17">
        <v>0.124141841021758</v>
      </c>
    </row>
    <row r="10" spans="2:47" x14ac:dyDescent="0.35">
      <c r="B10" s="18" t="s">
        <v>236</v>
      </c>
      <c r="C10" s="17">
        <v>0.40948862623907101</v>
      </c>
      <c r="D10" s="17">
        <v>0.42548418533842702</v>
      </c>
      <c r="E10" s="17">
        <v>0.39611651810966703</v>
      </c>
      <c r="F10" s="17"/>
      <c r="G10" s="17">
        <v>0.37314494942557802</v>
      </c>
      <c r="H10" s="17">
        <v>0.359779119502801</v>
      </c>
      <c r="I10" s="17">
        <v>0.423305602876211</v>
      </c>
      <c r="J10" s="17">
        <v>0.46900664015812998</v>
      </c>
      <c r="K10" s="17">
        <v>0.32389035149918699</v>
      </c>
      <c r="L10" s="17">
        <v>0.4679235563745</v>
      </c>
      <c r="M10" s="17"/>
      <c r="N10" s="17">
        <v>0.44422538288651198</v>
      </c>
      <c r="O10" s="17">
        <v>0.43647716275553899</v>
      </c>
      <c r="P10" s="17">
        <v>0.38801097299912501</v>
      </c>
      <c r="Q10" s="17">
        <v>0.36789084116959098</v>
      </c>
      <c r="R10" s="17"/>
      <c r="S10" s="17">
        <v>0.361794390737182</v>
      </c>
      <c r="T10" s="17">
        <v>0.38112935167436501</v>
      </c>
      <c r="U10" s="17">
        <v>0.39170664218302798</v>
      </c>
      <c r="V10" s="17">
        <v>0.45149922711685297</v>
      </c>
      <c r="W10" s="17">
        <v>0.43632203416000598</v>
      </c>
      <c r="X10" s="17">
        <v>0.40920936146987003</v>
      </c>
      <c r="Y10" s="17">
        <v>0.40537071779351502</v>
      </c>
      <c r="Z10" s="17">
        <v>0.470112322314088</v>
      </c>
      <c r="AA10" s="17">
        <v>0.44370479110022398</v>
      </c>
      <c r="AB10" s="17"/>
      <c r="AC10" s="17">
        <v>0.45351680691538898</v>
      </c>
      <c r="AD10" s="17">
        <v>0.40851835892541299</v>
      </c>
      <c r="AE10" s="17">
        <v>0.37910197365702603</v>
      </c>
      <c r="AF10" s="17"/>
      <c r="AG10" s="17">
        <v>0.46167565763681501</v>
      </c>
      <c r="AH10" s="17">
        <v>0.35211852090676299</v>
      </c>
      <c r="AI10" s="17">
        <v>0.450593731731181</v>
      </c>
      <c r="AJ10" s="17">
        <v>0.37024039623199401</v>
      </c>
      <c r="AK10" s="17">
        <v>0.38425551722655898</v>
      </c>
      <c r="AL10" s="17"/>
      <c r="AM10" s="17">
        <v>0.44866262796247403</v>
      </c>
      <c r="AN10" s="17">
        <v>0.38793521062273101</v>
      </c>
      <c r="AO10" s="17">
        <v>0.49094561102926498</v>
      </c>
      <c r="AP10" s="17"/>
      <c r="AQ10" s="17">
        <v>0.42152485908780402</v>
      </c>
      <c r="AR10" s="17">
        <v>0.38395103941214498</v>
      </c>
      <c r="AS10" s="17"/>
      <c r="AT10" s="17">
        <v>0.431370810295435</v>
      </c>
      <c r="AU10" s="17">
        <v>0.40255075138931101</v>
      </c>
    </row>
    <row r="11" spans="2:47" x14ac:dyDescent="0.35">
      <c r="B11" s="18" t="s">
        <v>237</v>
      </c>
      <c r="C11" s="17">
        <v>0.18820796783296601</v>
      </c>
      <c r="D11" s="17">
        <v>0.20454799684553401</v>
      </c>
      <c r="E11" s="17">
        <v>0.17366538359973399</v>
      </c>
      <c r="F11" s="17"/>
      <c r="G11" s="17">
        <v>0.234683216648333</v>
      </c>
      <c r="H11" s="17">
        <v>0.19967679581477499</v>
      </c>
      <c r="I11" s="17">
        <v>0.185232174269788</v>
      </c>
      <c r="J11" s="17">
        <v>0.16735934356547799</v>
      </c>
      <c r="K11" s="17">
        <v>0.19452620728415301</v>
      </c>
      <c r="L11" s="17">
        <v>0.17178059244812599</v>
      </c>
      <c r="M11" s="17"/>
      <c r="N11" s="17">
        <v>0.20689707549693501</v>
      </c>
      <c r="O11" s="17">
        <v>0.23422504605717001</v>
      </c>
      <c r="P11" s="17">
        <v>0.14396082669426899</v>
      </c>
      <c r="Q11" s="17">
        <v>0.15755041458654501</v>
      </c>
      <c r="R11" s="17"/>
      <c r="S11" s="17">
        <v>0.17966732378082501</v>
      </c>
      <c r="T11" s="17">
        <v>0.18108848346560899</v>
      </c>
      <c r="U11" s="17">
        <v>0.189414617021784</v>
      </c>
      <c r="V11" s="17">
        <v>0.119843748385711</v>
      </c>
      <c r="W11" s="17">
        <v>0.23605558230644599</v>
      </c>
      <c r="X11" s="17">
        <v>0.261330796845828</v>
      </c>
      <c r="Y11" s="17">
        <v>0.16201281995344999</v>
      </c>
      <c r="Z11" s="17">
        <v>0.23019159802601</v>
      </c>
      <c r="AA11" s="17">
        <v>0.177598113137372</v>
      </c>
      <c r="AB11" s="17"/>
      <c r="AC11" s="17">
        <v>0.15169143612032801</v>
      </c>
      <c r="AD11" s="17">
        <v>0.230120232327992</v>
      </c>
      <c r="AE11" s="17">
        <v>0.12813547234254799</v>
      </c>
      <c r="AF11" s="17"/>
      <c r="AG11" s="17">
        <v>0.169658218384449</v>
      </c>
      <c r="AH11" s="17">
        <v>0.220033252747528</v>
      </c>
      <c r="AI11" s="17">
        <v>0.190180547943061</v>
      </c>
      <c r="AJ11" s="17">
        <v>0.141404368761813</v>
      </c>
      <c r="AK11" s="17">
        <v>0.152354974363865</v>
      </c>
      <c r="AL11" s="17"/>
      <c r="AM11" s="17">
        <v>0.18950955114404</v>
      </c>
      <c r="AN11" s="17">
        <v>0.210212896316579</v>
      </c>
      <c r="AO11" s="17">
        <v>0.23547289476326799</v>
      </c>
      <c r="AP11" s="17"/>
      <c r="AQ11" s="17">
        <v>0.18432205317174499</v>
      </c>
      <c r="AR11" s="17">
        <v>0.19730144906416799</v>
      </c>
      <c r="AS11" s="17"/>
      <c r="AT11" s="17">
        <v>0.199024526765222</v>
      </c>
      <c r="AU11" s="17">
        <v>0.184778514356852</v>
      </c>
    </row>
    <row r="12" spans="2:47" x14ac:dyDescent="0.35">
      <c r="B12" s="18" t="s">
        <v>238</v>
      </c>
      <c r="C12" s="17">
        <v>5.3903505307633798E-2</v>
      </c>
      <c r="D12" s="17">
        <v>4.8786724509390797E-2</v>
      </c>
      <c r="E12" s="17">
        <v>5.5054886235439401E-2</v>
      </c>
      <c r="F12" s="17"/>
      <c r="G12" s="17">
        <v>0.109920432429068</v>
      </c>
      <c r="H12" s="17">
        <v>5.54774254293465E-2</v>
      </c>
      <c r="I12" s="17">
        <v>6.2092813903459797E-2</v>
      </c>
      <c r="J12" s="17">
        <v>7.3441710946100996E-2</v>
      </c>
      <c r="K12" s="17">
        <v>2.8873785906547499E-2</v>
      </c>
      <c r="L12" s="17">
        <v>2.4948982495749599E-2</v>
      </c>
      <c r="M12" s="17"/>
      <c r="N12" s="17">
        <v>5.4681775829044703E-2</v>
      </c>
      <c r="O12" s="17">
        <v>4.4471828823940497E-2</v>
      </c>
      <c r="P12" s="17">
        <v>4.3135068637070603E-2</v>
      </c>
      <c r="Q12" s="17">
        <v>7.2920534161042397E-2</v>
      </c>
      <c r="R12" s="17"/>
      <c r="S12" s="17">
        <v>0.101133958917525</v>
      </c>
      <c r="T12" s="17">
        <v>7.9099227195865499E-2</v>
      </c>
      <c r="U12" s="17">
        <v>6.8642007018901996E-2</v>
      </c>
      <c r="V12" s="17">
        <v>2.69737168161122E-2</v>
      </c>
      <c r="W12" s="17">
        <v>2.96708736440238E-2</v>
      </c>
      <c r="X12" s="17">
        <v>0</v>
      </c>
      <c r="Y12" s="17">
        <v>5.3804001579848701E-2</v>
      </c>
      <c r="Z12" s="17">
        <v>3.5237768938920402E-2</v>
      </c>
      <c r="AA12" s="17">
        <v>4.3380483897756401E-2</v>
      </c>
      <c r="AB12" s="17"/>
      <c r="AC12" s="17">
        <v>4.1541860352328097E-2</v>
      </c>
      <c r="AD12" s="17">
        <v>4.3762305833673097E-2</v>
      </c>
      <c r="AE12" s="17">
        <v>6.4763920275961895E-2</v>
      </c>
      <c r="AF12" s="17"/>
      <c r="AG12" s="17">
        <v>2.3477662455538201E-2</v>
      </c>
      <c r="AH12" s="17">
        <v>8.7724953900132796E-2</v>
      </c>
      <c r="AI12" s="17">
        <v>3.0317339262695499E-2</v>
      </c>
      <c r="AJ12" s="17">
        <v>5.51811246125797E-2</v>
      </c>
      <c r="AK12" s="17">
        <v>7.0367817844929306E-2</v>
      </c>
      <c r="AL12" s="17"/>
      <c r="AM12" s="17">
        <v>1.2236769764537799E-2</v>
      </c>
      <c r="AN12" s="17">
        <v>7.2512100522983E-2</v>
      </c>
      <c r="AO12" s="17">
        <v>1.92207264927922E-2</v>
      </c>
      <c r="AP12" s="17"/>
      <c r="AQ12" s="17">
        <v>4.3477002723769698E-2</v>
      </c>
      <c r="AR12" s="17">
        <v>7.60128290020015E-2</v>
      </c>
      <c r="AS12" s="17"/>
      <c r="AT12" s="17">
        <v>4.5535048760214601E-2</v>
      </c>
      <c r="AU12" s="17">
        <v>5.6556773558285103E-2</v>
      </c>
    </row>
    <row r="13" spans="2:47" x14ac:dyDescent="0.35">
      <c r="B13" s="18" t="s">
        <v>70</v>
      </c>
      <c r="C13" s="19">
        <v>0.215611455253228</v>
      </c>
      <c r="D13" s="19">
        <v>0.17810372730401899</v>
      </c>
      <c r="E13" s="19">
        <v>0.25147711750499302</v>
      </c>
      <c r="F13" s="19"/>
      <c r="G13" s="19">
        <v>0.12432482121800099</v>
      </c>
      <c r="H13" s="19">
        <v>0.159386329282108</v>
      </c>
      <c r="I13" s="19">
        <v>0.163965765495557</v>
      </c>
      <c r="J13" s="19">
        <v>0.230552071314854</v>
      </c>
      <c r="K13" s="19">
        <v>0.330588566450011</v>
      </c>
      <c r="L13" s="19">
        <v>0.24436379654400101</v>
      </c>
      <c r="M13" s="19"/>
      <c r="N13" s="19">
        <v>0.18250868534376499</v>
      </c>
      <c r="O13" s="19">
        <v>0.19738767593872</v>
      </c>
      <c r="P13" s="19">
        <v>0.22798313721549099</v>
      </c>
      <c r="Q13" s="19">
        <v>0.253840382310556</v>
      </c>
      <c r="R13" s="19"/>
      <c r="S13" s="19">
        <v>0.191633329657283</v>
      </c>
      <c r="T13" s="19">
        <v>0.225069388902053</v>
      </c>
      <c r="U13" s="19">
        <v>0.22461674439743101</v>
      </c>
      <c r="V13" s="19">
        <v>0.28790305852474601</v>
      </c>
      <c r="W13" s="19">
        <v>0.19049046210652401</v>
      </c>
      <c r="X13" s="19">
        <v>0.200467083500532</v>
      </c>
      <c r="Y13" s="19">
        <v>0.240669339748985</v>
      </c>
      <c r="Z13" s="19">
        <v>0.163359567634314</v>
      </c>
      <c r="AA13" s="19">
        <v>0.193889615303345</v>
      </c>
      <c r="AB13" s="19"/>
      <c r="AC13" s="19">
        <v>0.23937608233907101</v>
      </c>
      <c r="AD13" s="19">
        <v>0.19821188696377801</v>
      </c>
      <c r="AE13" s="19">
        <v>0.19755517615184701</v>
      </c>
      <c r="AF13" s="19"/>
      <c r="AG13" s="19">
        <v>0.20756450469014401</v>
      </c>
      <c r="AH13" s="19">
        <v>0.19005579849029</v>
      </c>
      <c r="AI13" s="19">
        <v>0.25526818839425203</v>
      </c>
      <c r="AJ13" s="19">
        <v>0.36606144715574002</v>
      </c>
      <c r="AK13" s="19">
        <v>0.22832383655595001</v>
      </c>
      <c r="AL13" s="19"/>
      <c r="AM13" s="19">
        <v>0.18073527299220199</v>
      </c>
      <c r="AN13" s="19">
        <v>0.18294025212078899</v>
      </c>
      <c r="AO13" s="19">
        <v>0.19549410433804301</v>
      </c>
      <c r="AP13" s="19"/>
      <c r="AQ13" s="19">
        <v>0.20387340142405</v>
      </c>
      <c r="AR13" s="19">
        <v>0.24128837932594099</v>
      </c>
      <c r="AS13" s="19"/>
      <c r="AT13" s="19">
        <v>0.16400962070189501</v>
      </c>
      <c r="AU13" s="19">
        <v>0.231972119673794</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U18"/>
  <sheetViews>
    <sheetView showGridLines="0" workbookViewId="0">
      <pane xSplit="2" topLeftCell="C1" activePane="topRight" state="frozen"/>
      <selection activeCell="AF8" sqref="AF8"/>
      <selection pane="topRight" activeCell="C8" sqref="C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9.0783316053164795E-2</v>
      </c>
      <c r="D9" s="17">
        <v>8.4937751584549401E-2</v>
      </c>
      <c r="E9" s="17">
        <v>9.6592270025661703E-2</v>
      </c>
      <c r="F9" s="17"/>
      <c r="G9" s="17">
        <v>0.103779912413048</v>
      </c>
      <c r="H9" s="17">
        <v>0.14243121173185699</v>
      </c>
      <c r="I9" s="17">
        <v>0.130532967415981</v>
      </c>
      <c r="J9" s="17">
        <v>4.6124454774895497E-2</v>
      </c>
      <c r="K9" s="17">
        <v>8.2472323913607704E-2</v>
      </c>
      <c r="L9" s="17">
        <v>5.7297006032365899E-2</v>
      </c>
      <c r="M9" s="17"/>
      <c r="N9" s="17">
        <v>7.6046682966872295E-2</v>
      </c>
      <c r="O9" s="17">
        <v>5.6344619899563297E-2</v>
      </c>
      <c r="P9" s="17">
        <v>0.127365183747987</v>
      </c>
      <c r="Q9" s="17">
        <v>0.111298730537606</v>
      </c>
      <c r="R9" s="17"/>
      <c r="S9" s="17">
        <v>0.125256795567943</v>
      </c>
      <c r="T9" s="17">
        <v>7.9408451913220005E-2</v>
      </c>
      <c r="U9" s="17">
        <v>7.6168749557764898E-2</v>
      </c>
      <c r="V9" s="17">
        <v>7.7110727108081006E-2</v>
      </c>
      <c r="W9" s="17">
        <v>9.8163525024477699E-2</v>
      </c>
      <c r="X9" s="17">
        <v>0.10493392145265</v>
      </c>
      <c r="Y9" s="17">
        <v>7.3602435652467199E-2</v>
      </c>
      <c r="Z9" s="17">
        <v>0.10904311024223801</v>
      </c>
      <c r="AA9" s="17">
        <v>7.6340147723486906E-2</v>
      </c>
      <c r="AB9" s="17"/>
      <c r="AC9" s="17">
        <v>9.91409413905361E-2</v>
      </c>
      <c r="AD9" s="17">
        <v>7.70124689238008E-2</v>
      </c>
      <c r="AE9" s="17">
        <v>0.13360835642569899</v>
      </c>
      <c r="AF9" s="17"/>
      <c r="AG9" s="17">
        <v>9.2696970781370597E-2</v>
      </c>
      <c r="AH9" s="17">
        <v>0.12113434389234599</v>
      </c>
      <c r="AI9" s="17">
        <v>2.0162627181126099E-2</v>
      </c>
      <c r="AJ9" s="17">
        <v>0.133891896104606</v>
      </c>
      <c r="AK9" s="17">
        <v>9.0166071036129003E-2</v>
      </c>
      <c r="AL9" s="17"/>
      <c r="AM9" s="17">
        <v>0.103577051124796</v>
      </c>
      <c r="AN9" s="17">
        <v>0.11269698987445601</v>
      </c>
      <c r="AO9" s="17">
        <v>1.6731593297095899E-2</v>
      </c>
      <c r="AP9" s="17"/>
      <c r="AQ9" s="17">
        <v>0.11018521522377001</v>
      </c>
      <c r="AR9" s="17">
        <v>4.7944838654712003E-2</v>
      </c>
      <c r="AS9" s="17"/>
      <c r="AT9" s="17">
        <v>0.122405508157636</v>
      </c>
      <c r="AU9" s="17">
        <v>8.0757314501819805E-2</v>
      </c>
    </row>
    <row r="10" spans="2:47" x14ac:dyDescent="0.35">
      <c r="B10" s="18" t="s">
        <v>236</v>
      </c>
      <c r="C10" s="17">
        <v>0.40610120134892802</v>
      </c>
      <c r="D10" s="17">
        <v>0.44594227409606402</v>
      </c>
      <c r="E10" s="17">
        <v>0.37044025538532899</v>
      </c>
      <c r="F10" s="17"/>
      <c r="G10" s="17">
        <v>0.39340373929537997</v>
      </c>
      <c r="H10" s="17">
        <v>0.45334122687480299</v>
      </c>
      <c r="I10" s="17">
        <v>0.44133954433307099</v>
      </c>
      <c r="J10" s="17">
        <v>0.41124397206389102</v>
      </c>
      <c r="K10" s="17">
        <v>0.31232411298294299</v>
      </c>
      <c r="L10" s="17">
        <v>0.41312331409484998</v>
      </c>
      <c r="M10" s="17"/>
      <c r="N10" s="17">
        <v>0.419208649758672</v>
      </c>
      <c r="O10" s="17">
        <v>0.42673022622357598</v>
      </c>
      <c r="P10" s="17">
        <v>0.43109009637388301</v>
      </c>
      <c r="Q10" s="17">
        <v>0.35355939100054801</v>
      </c>
      <c r="R10" s="17"/>
      <c r="S10" s="17">
        <v>0.39328422203749502</v>
      </c>
      <c r="T10" s="17">
        <v>0.39297997139462998</v>
      </c>
      <c r="U10" s="17">
        <v>0.36137798675514299</v>
      </c>
      <c r="V10" s="17">
        <v>0.41100477895259502</v>
      </c>
      <c r="W10" s="17">
        <v>0.38503560235698497</v>
      </c>
      <c r="X10" s="17">
        <v>0.46311028992176501</v>
      </c>
      <c r="Y10" s="17">
        <v>0.37857133956842498</v>
      </c>
      <c r="Z10" s="17">
        <v>0.44198336455308102</v>
      </c>
      <c r="AA10" s="17">
        <v>0.44425535835519298</v>
      </c>
      <c r="AB10" s="17"/>
      <c r="AC10" s="17">
        <v>0.42152321662874997</v>
      </c>
      <c r="AD10" s="17">
        <v>0.40058784731888197</v>
      </c>
      <c r="AE10" s="17">
        <v>0.425853299932693</v>
      </c>
      <c r="AF10" s="17"/>
      <c r="AG10" s="17">
        <v>0.45339700023282598</v>
      </c>
      <c r="AH10" s="17">
        <v>0.34463426811744502</v>
      </c>
      <c r="AI10" s="17">
        <v>0.47706560075216098</v>
      </c>
      <c r="AJ10" s="17">
        <v>0.33344750039092003</v>
      </c>
      <c r="AK10" s="17">
        <v>0.39769312388049899</v>
      </c>
      <c r="AL10" s="17"/>
      <c r="AM10" s="17">
        <v>0.53514734232976802</v>
      </c>
      <c r="AN10" s="17">
        <v>0.38591162195116702</v>
      </c>
      <c r="AO10" s="17">
        <v>0.46929684444862002</v>
      </c>
      <c r="AP10" s="17"/>
      <c r="AQ10" s="17">
        <v>0.42023828215784698</v>
      </c>
      <c r="AR10" s="17">
        <v>0.37614672040601799</v>
      </c>
      <c r="AS10" s="17"/>
      <c r="AT10" s="17">
        <v>0.44599424167919999</v>
      </c>
      <c r="AU10" s="17">
        <v>0.39345287883802199</v>
      </c>
    </row>
    <row r="11" spans="2:47" x14ac:dyDescent="0.35">
      <c r="B11" s="18" t="s">
        <v>237</v>
      </c>
      <c r="C11" s="17">
        <v>0.171097424115743</v>
      </c>
      <c r="D11" s="17">
        <v>0.176998338238361</v>
      </c>
      <c r="E11" s="17">
        <v>0.16624115959918101</v>
      </c>
      <c r="F11" s="17"/>
      <c r="G11" s="17">
        <v>0.213701831084051</v>
      </c>
      <c r="H11" s="17">
        <v>0.160447343250532</v>
      </c>
      <c r="I11" s="17">
        <v>0.18316022669113999</v>
      </c>
      <c r="J11" s="17">
        <v>0.191315261643318</v>
      </c>
      <c r="K11" s="17">
        <v>0.146118369517624</v>
      </c>
      <c r="L11" s="17">
        <v>0.15379637750044101</v>
      </c>
      <c r="M11" s="17"/>
      <c r="N11" s="17">
        <v>0.19264172428423701</v>
      </c>
      <c r="O11" s="17">
        <v>0.206710712094719</v>
      </c>
      <c r="P11" s="17">
        <v>0.12624078775059899</v>
      </c>
      <c r="Q11" s="17">
        <v>0.15241899316681101</v>
      </c>
      <c r="R11" s="17"/>
      <c r="S11" s="17">
        <v>0.18232430176574799</v>
      </c>
      <c r="T11" s="17">
        <v>0.174212417153324</v>
      </c>
      <c r="U11" s="17">
        <v>0.15176704037879299</v>
      </c>
      <c r="V11" s="17">
        <v>0.121769161563864</v>
      </c>
      <c r="W11" s="17">
        <v>0.180297206441727</v>
      </c>
      <c r="X11" s="17">
        <v>0.20997073062056201</v>
      </c>
      <c r="Y11" s="17">
        <v>0.15995950631931799</v>
      </c>
      <c r="Z11" s="17">
        <v>0.20163555445203801</v>
      </c>
      <c r="AA11" s="17">
        <v>0.170115341822455</v>
      </c>
      <c r="AB11" s="17"/>
      <c r="AC11" s="17">
        <v>0.15439293303232099</v>
      </c>
      <c r="AD11" s="17">
        <v>0.19355951869657301</v>
      </c>
      <c r="AE11" s="17">
        <v>0.11467707264992601</v>
      </c>
      <c r="AF11" s="17"/>
      <c r="AG11" s="17">
        <v>0.14733841874928499</v>
      </c>
      <c r="AH11" s="17">
        <v>0.204453829084841</v>
      </c>
      <c r="AI11" s="17">
        <v>0.15896212873975901</v>
      </c>
      <c r="AJ11" s="17">
        <v>0.15448249192027799</v>
      </c>
      <c r="AK11" s="17">
        <v>0.15634935822318899</v>
      </c>
      <c r="AL11" s="17"/>
      <c r="AM11" s="17">
        <v>0.13532603040087501</v>
      </c>
      <c r="AN11" s="17">
        <v>0.18749038518351299</v>
      </c>
      <c r="AO11" s="17">
        <v>0.190324468328118</v>
      </c>
      <c r="AP11" s="17"/>
      <c r="AQ11" s="17">
        <v>0.161894976417544</v>
      </c>
      <c r="AR11" s="17">
        <v>0.19123818934537801</v>
      </c>
      <c r="AS11" s="17"/>
      <c r="AT11" s="17">
        <v>0.162660153275827</v>
      </c>
      <c r="AU11" s="17">
        <v>0.17377251034160099</v>
      </c>
    </row>
    <row r="12" spans="2:47" x14ac:dyDescent="0.35">
      <c r="B12" s="18" t="s">
        <v>238</v>
      </c>
      <c r="C12" s="17">
        <v>4.4104054092370497E-2</v>
      </c>
      <c r="D12" s="17">
        <v>3.8864770450650198E-2</v>
      </c>
      <c r="E12" s="17">
        <v>4.5332289924258702E-2</v>
      </c>
      <c r="F12" s="17"/>
      <c r="G12" s="17">
        <v>8.3367033336144994E-2</v>
      </c>
      <c r="H12" s="17">
        <v>4.4418791592087899E-2</v>
      </c>
      <c r="I12" s="17">
        <v>4.7244771881458099E-2</v>
      </c>
      <c r="J12" s="17">
        <v>5.5856114738181903E-2</v>
      </c>
      <c r="K12" s="17">
        <v>3.2471652665276803E-2</v>
      </c>
      <c r="L12" s="17">
        <v>2.3563587928309902E-2</v>
      </c>
      <c r="M12" s="17"/>
      <c r="N12" s="17">
        <v>4.51172076343433E-2</v>
      </c>
      <c r="O12" s="17">
        <v>4.4520471109706798E-2</v>
      </c>
      <c r="P12" s="17">
        <v>3.8284734824279402E-2</v>
      </c>
      <c r="Q12" s="17">
        <v>4.8211721826996998E-2</v>
      </c>
      <c r="R12" s="17"/>
      <c r="S12" s="17">
        <v>6.10688621755456E-2</v>
      </c>
      <c r="T12" s="17">
        <v>5.5161626143935098E-2</v>
      </c>
      <c r="U12" s="17">
        <v>5.0512727915817603E-2</v>
      </c>
      <c r="V12" s="17">
        <v>6.6200458668123699E-2</v>
      </c>
      <c r="W12" s="17">
        <v>5.35243311579695E-2</v>
      </c>
      <c r="X12" s="17">
        <v>0</v>
      </c>
      <c r="Y12" s="17">
        <v>3.9042820657630102E-2</v>
      </c>
      <c r="Z12" s="17">
        <v>3.0686450945779799E-2</v>
      </c>
      <c r="AA12" s="17">
        <v>2.4288624574798599E-2</v>
      </c>
      <c r="AB12" s="17"/>
      <c r="AC12" s="17">
        <v>3.70436485392611E-2</v>
      </c>
      <c r="AD12" s="17">
        <v>3.5856707043662499E-2</v>
      </c>
      <c r="AE12" s="17">
        <v>5.1255490290023298E-2</v>
      </c>
      <c r="AF12" s="17"/>
      <c r="AG12" s="17">
        <v>1.62230849899139E-2</v>
      </c>
      <c r="AH12" s="17">
        <v>8.4001594047767997E-2</v>
      </c>
      <c r="AI12" s="17">
        <v>1.0214889022873199E-2</v>
      </c>
      <c r="AJ12" s="17">
        <v>0.14349866083693999</v>
      </c>
      <c r="AK12" s="17">
        <v>4.4923856257097397E-2</v>
      </c>
      <c r="AL12" s="17"/>
      <c r="AM12" s="17">
        <v>2.9837327761560901E-3</v>
      </c>
      <c r="AN12" s="17">
        <v>6.6112232239318794E-2</v>
      </c>
      <c r="AO12" s="17">
        <v>1.8072440810199299E-2</v>
      </c>
      <c r="AP12" s="17"/>
      <c r="AQ12" s="17">
        <v>3.4711187855970299E-2</v>
      </c>
      <c r="AR12" s="17">
        <v>6.3998940663030995E-2</v>
      </c>
      <c r="AS12" s="17"/>
      <c r="AT12" s="17">
        <v>3.9007359241428001E-2</v>
      </c>
      <c r="AU12" s="17">
        <v>4.5719991099946199E-2</v>
      </c>
    </row>
    <row r="13" spans="2:47" x14ac:dyDescent="0.35">
      <c r="B13" s="18" t="s">
        <v>70</v>
      </c>
      <c r="C13" s="19">
        <v>0.28791400438979398</v>
      </c>
      <c r="D13" s="19">
        <v>0.25325686563037503</v>
      </c>
      <c r="E13" s="19">
        <v>0.32139402506556902</v>
      </c>
      <c r="F13" s="19"/>
      <c r="G13" s="19">
        <v>0.20574748387137601</v>
      </c>
      <c r="H13" s="19">
        <v>0.199361426550721</v>
      </c>
      <c r="I13" s="19">
        <v>0.19772248967834999</v>
      </c>
      <c r="J13" s="19">
        <v>0.29546019677971402</v>
      </c>
      <c r="K13" s="19">
        <v>0.42661354092054898</v>
      </c>
      <c r="L13" s="19">
        <v>0.35221971444403299</v>
      </c>
      <c r="M13" s="19"/>
      <c r="N13" s="19">
        <v>0.266985735355875</v>
      </c>
      <c r="O13" s="19">
        <v>0.265693970672435</v>
      </c>
      <c r="P13" s="19">
        <v>0.27701919730325197</v>
      </c>
      <c r="Q13" s="19">
        <v>0.334511163468038</v>
      </c>
      <c r="R13" s="19"/>
      <c r="S13" s="19">
        <v>0.23806581845326799</v>
      </c>
      <c r="T13" s="19">
        <v>0.29823753339489101</v>
      </c>
      <c r="U13" s="19">
        <v>0.360173495392482</v>
      </c>
      <c r="V13" s="19">
        <v>0.32391487370733701</v>
      </c>
      <c r="W13" s="19">
        <v>0.28297933501884098</v>
      </c>
      <c r="X13" s="19">
        <v>0.22198505800502299</v>
      </c>
      <c r="Y13" s="19">
        <v>0.34882389780216</v>
      </c>
      <c r="Z13" s="19">
        <v>0.21665151980686301</v>
      </c>
      <c r="AA13" s="19">
        <v>0.28500052752406702</v>
      </c>
      <c r="AB13" s="19"/>
      <c r="AC13" s="19">
        <v>0.287899260409132</v>
      </c>
      <c r="AD13" s="19">
        <v>0.29298345801708298</v>
      </c>
      <c r="AE13" s="19">
        <v>0.27460578070165897</v>
      </c>
      <c r="AF13" s="19"/>
      <c r="AG13" s="19">
        <v>0.29034452524660498</v>
      </c>
      <c r="AH13" s="19">
        <v>0.24577596485759901</v>
      </c>
      <c r="AI13" s="19">
        <v>0.33359475430408098</v>
      </c>
      <c r="AJ13" s="19">
        <v>0.23467945074725599</v>
      </c>
      <c r="AK13" s="19">
        <v>0.310867590603085</v>
      </c>
      <c r="AL13" s="19"/>
      <c r="AM13" s="19">
        <v>0.222965843368404</v>
      </c>
      <c r="AN13" s="19">
        <v>0.24778877075154501</v>
      </c>
      <c r="AO13" s="19">
        <v>0.30557465311596699</v>
      </c>
      <c r="AP13" s="19"/>
      <c r="AQ13" s="19">
        <v>0.272970338344868</v>
      </c>
      <c r="AR13" s="19">
        <v>0.32067131093086099</v>
      </c>
      <c r="AS13" s="19"/>
      <c r="AT13" s="19">
        <v>0.22993273764590999</v>
      </c>
      <c r="AU13" s="19">
        <v>0.30629730521861098</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U18"/>
  <sheetViews>
    <sheetView showGridLines="0" workbookViewId="0">
      <pane xSplit="2" topLeftCell="C1" activePane="topRight" state="frozen"/>
      <selection activeCell="AF8" sqref="AF8"/>
      <selection pane="topRight" activeCell="E8" sqref="E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0.16879761579873101</v>
      </c>
      <c r="D9" s="17">
        <v>0.192966085881772</v>
      </c>
      <c r="E9" s="17">
        <v>0.146867464833904</v>
      </c>
      <c r="F9" s="17"/>
      <c r="G9" s="17">
        <v>0.18016831977216299</v>
      </c>
      <c r="H9" s="17">
        <v>0.23962993322752199</v>
      </c>
      <c r="I9" s="17">
        <v>0.21743768953700299</v>
      </c>
      <c r="J9" s="17">
        <v>0.124075880668849</v>
      </c>
      <c r="K9" s="17">
        <v>0.138588916279339</v>
      </c>
      <c r="L9" s="17">
        <v>0.13087114366755401</v>
      </c>
      <c r="M9" s="17"/>
      <c r="N9" s="17">
        <v>0.17412388632530501</v>
      </c>
      <c r="O9" s="17">
        <v>0.13986743243306499</v>
      </c>
      <c r="P9" s="17">
        <v>0.183136323660302</v>
      </c>
      <c r="Q9" s="17">
        <v>0.18246784181351999</v>
      </c>
      <c r="R9" s="17"/>
      <c r="S9" s="17">
        <v>0.192572370792846</v>
      </c>
      <c r="T9" s="17">
        <v>0.16299399143298099</v>
      </c>
      <c r="U9" s="17">
        <v>0.161759015688412</v>
      </c>
      <c r="V9" s="17">
        <v>0.16213577093834899</v>
      </c>
      <c r="W9" s="17">
        <v>0.16615100988206</v>
      </c>
      <c r="X9" s="17">
        <v>0.21388413039092899</v>
      </c>
      <c r="Y9" s="17">
        <v>0.16331683635767999</v>
      </c>
      <c r="Z9" s="17">
        <v>0.147699423377947</v>
      </c>
      <c r="AA9" s="17">
        <v>0.13592125982594899</v>
      </c>
      <c r="AB9" s="17"/>
      <c r="AC9" s="17">
        <v>0.17582901944910001</v>
      </c>
      <c r="AD9" s="17">
        <v>0.14911819161895001</v>
      </c>
      <c r="AE9" s="17">
        <v>0.205454388128719</v>
      </c>
      <c r="AF9" s="17"/>
      <c r="AG9" s="17">
        <v>0.17281161544314599</v>
      </c>
      <c r="AH9" s="17">
        <v>0.171284154458475</v>
      </c>
      <c r="AI9" s="17">
        <v>0.15348417637634801</v>
      </c>
      <c r="AJ9" s="17">
        <v>0.34250310779665299</v>
      </c>
      <c r="AK9" s="17">
        <v>0.14410951547384199</v>
      </c>
      <c r="AL9" s="17"/>
      <c r="AM9" s="17">
        <v>0.208785305142001</v>
      </c>
      <c r="AN9" s="17">
        <v>0.17015764853904999</v>
      </c>
      <c r="AO9" s="17">
        <v>0.11375060916294299</v>
      </c>
      <c r="AP9" s="17"/>
      <c r="AQ9" s="17">
        <v>0.19103801373614901</v>
      </c>
      <c r="AR9" s="17">
        <v>0.120410643379795</v>
      </c>
      <c r="AS9" s="17"/>
      <c r="AT9" s="17">
        <v>0.22150108505477401</v>
      </c>
      <c r="AU9" s="17">
        <v>0.152087671631147</v>
      </c>
    </row>
    <row r="10" spans="2:47" x14ac:dyDescent="0.35">
      <c r="B10" s="18" t="s">
        <v>236</v>
      </c>
      <c r="C10" s="17">
        <v>0.51540702328087296</v>
      </c>
      <c r="D10" s="17">
        <v>0.52872490618564705</v>
      </c>
      <c r="E10" s="17">
        <v>0.50494255980679703</v>
      </c>
      <c r="F10" s="17"/>
      <c r="G10" s="17">
        <v>0.43555715604608503</v>
      </c>
      <c r="H10" s="17">
        <v>0.42030894783580802</v>
      </c>
      <c r="I10" s="17">
        <v>0.45993819406449199</v>
      </c>
      <c r="J10" s="17">
        <v>0.56395739163967795</v>
      </c>
      <c r="K10" s="17">
        <v>0.51623279235839903</v>
      </c>
      <c r="L10" s="17">
        <v>0.62379478115886999</v>
      </c>
      <c r="M10" s="17"/>
      <c r="N10" s="17">
        <v>0.56154424978323403</v>
      </c>
      <c r="O10" s="17">
        <v>0.52224344817518598</v>
      </c>
      <c r="P10" s="17">
        <v>0.53164534365417604</v>
      </c>
      <c r="Q10" s="17">
        <v>0.45060566212129699</v>
      </c>
      <c r="R10" s="17"/>
      <c r="S10" s="17">
        <v>0.55118690095141798</v>
      </c>
      <c r="T10" s="17">
        <v>0.51422049700213601</v>
      </c>
      <c r="U10" s="17">
        <v>0.489580456228706</v>
      </c>
      <c r="V10" s="17">
        <v>0.50305947377164595</v>
      </c>
      <c r="W10" s="17">
        <v>0.50105037975186395</v>
      </c>
      <c r="X10" s="17">
        <v>0.49269554439754698</v>
      </c>
      <c r="Y10" s="17">
        <v>0.52132746235928196</v>
      </c>
      <c r="Z10" s="17">
        <v>0.596778718280083</v>
      </c>
      <c r="AA10" s="17">
        <v>0.49750192328194698</v>
      </c>
      <c r="AB10" s="17"/>
      <c r="AC10" s="17">
        <v>0.54158540880313599</v>
      </c>
      <c r="AD10" s="17">
        <v>0.54434128476360399</v>
      </c>
      <c r="AE10" s="17">
        <v>0.43338723600697998</v>
      </c>
      <c r="AF10" s="17"/>
      <c r="AG10" s="17">
        <v>0.59993472677718096</v>
      </c>
      <c r="AH10" s="17">
        <v>0.46051081965616902</v>
      </c>
      <c r="AI10" s="17">
        <v>0.56891720321320405</v>
      </c>
      <c r="AJ10" s="17">
        <v>0.417306619625121</v>
      </c>
      <c r="AK10" s="17">
        <v>0.41845175489671799</v>
      </c>
      <c r="AL10" s="17"/>
      <c r="AM10" s="17">
        <v>0.62773566890717003</v>
      </c>
      <c r="AN10" s="17">
        <v>0.49420650079545198</v>
      </c>
      <c r="AO10" s="17">
        <v>0.60052244969388202</v>
      </c>
      <c r="AP10" s="17"/>
      <c r="AQ10" s="17">
        <v>0.53512879526210899</v>
      </c>
      <c r="AR10" s="17">
        <v>0.47431168373709598</v>
      </c>
      <c r="AS10" s="17"/>
      <c r="AT10" s="17">
        <v>0.46378481629784202</v>
      </c>
      <c r="AU10" s="17">
        <v>0.531774146900445</v>
      </c>
    </row>
    <row r="11" spans="2:47" x14ac:dyDescent="0.35">
      <c r="B11" s="18" t="s">
        <v>237</v>
      </c>
      <c r="C11" s="17">
        <v>0.12158629606018399</v>
      </c>
      <c r="D11" s="17">
        <v>0.103911871393574</v>
      </c>
      <c r="E11" s="17">
        <v>0.134728279560588</v>
      </c>
      <c r="F11" s="17"/>
      <c r="G11" s="17">
        <v>0.23089238448972901</v>
      </c>
      <c r="H11" s="17">
        <v>0.15033565220273201</v>
      </c>
      <c r="I11" s="17">
        <v>0.121830961924297</v>
      </c>
      <c r="J11" s="17">
        <v>0.124011791693473</v>
      </c>
      <c r="K11" s="17">
        <v>0.10595020825417301</v>
      </c>
      <c r="L11" s="17">
        <v>6.0442027169870099E-2</v>
      </c>
      <c r="M11" s="17"/>
      <c r="N11" s="17">
        <v>0.114195051785851</v>
      </c>
      <c r="O11" s="17">
        <v>0.14883788649015001</v>
      </c>
      <c r="P11" s="17">
        <v>9.0082893079693693E-2</v>
      </c>
      <c r="Q11" s="17">
        <v>0.126441983056994</v>
      </c>
      <c r="R11" s="17"/>
      <c r="S11" s="17">
        <v>7.6953698562907902E-2</v>
      </c>
      <c r="T11" s="17">
        <v>0.110946315700232</v>
      </c>
      <c r="U11" s="17">
        <v>0.14158133777297199</v>
      </c>
      <c r="V11" s="17">
        <v>0.113629014148824</v>
      </c>
      <c r="W11" s="17">
        <v>0.15801011050354899</v>
      </c>
      <c r="X11" s="17">
        <v>0.13225541099076699</v>
      </c>
      <c r="Y11" s="17">
        <v>0.13202051867549</v>
      </c>
      <c r="Z11" s="17">
        <v>0.12926459733258699</v>
      </c>
      <c r="AA11" s="17">
        <v>0.13617278432432101</v>
      </c>
      <c r="AB11" s="17"/>
      <c r="AC11" s="17">
        <v>9.2520287070375407E-2</v>
      </c>
      <c r="AD11" s="17">
        <v>0.13410093431470699</v>
      </c>
      <c r="AE11" s="17">
        <v>0.117136719046095</v>
      </c>
      <c r="AF11" s="17"/>
      <c r="AG11" s="17">
        <v>6.9942735524048297E-2</v>
      </c>
      <c r="AH11" s="17">
        <v>0.18960727522038301</v>
      </c>
      <c r="AI11" s="17">
        <v>9.47372625022877E-2</v>
      </c>
      <c r="AJ11" s="17">
        <v>4.8569959264958398E-2</v>
      </c>
      <c r="AK11" s="17">
        <v>0.14020417057359499</v>
      </c>
      <c r="AL11" s="17"/>
      <c r="AM11" s="17">
        <v>4.9906655896817601E-2</v>
      </c>
      <c r="AN11" s="17">
        <v>0.155096371610279</v>
      </c>
      <c r="AO11" s="17">
        <v>0.14787593711745201</v>
      </c>
      <c r="AP11" s="17"/>
      <c r="AQ11" s="17">
        <v>0.109554925857254</v>
      </c>
      <c r="AR11" s="17">
        <v>0.147400193235076</v>
      </c>
      <c r="AS11" s="17"/>
      <c r="AT11" s="17">
        <v>0.15476596397362899</v>
      </c>
      <c r="AU11" s="17">
        <v>0.111066487665046</v>
      </c>
    </row>
    <row r="12" spans="2:47" x14ac:dyDescent="0.35">
      <c r="B12" s="18" t="s">
        <v>238</v>
      </c>
      <c r="C12" s="17">
        <v>2.8307813307345001E-2</v>
      </c>
      <c r="D12" s="17">
        <v>2.3306777933088201E-2</v>
      </c>
      <c r="E12" s="17">
        <v>3.3088217261074297E-2</v>
      </c>
      <c r="F12" s="17"/>
      <c r="G12" s="17">
        <v>6.1815051946446299E-2</v>
      </c>
      <c r="H12" s="17">
        <v>4.18333081974386E-2</v>
      </c>
      <c r="I12" s="17">
        <v>3.1783730120142198E-2</v>
      </c>
      <c r="J12" s="17">
        <v>3.5187761498766498E-2</v>
      </c>
      <c r="K12" s="17">
        <v>1.1333104120474001E-2</v>
      </c>
      <c r="L12" s="17">
        <v>7.6682211258017399E-3</v>
      </c>
      <c r="M12" s="17"/>
      <c r="N12" s="17">
        <v>2.3197434742680701E-2</v>
      </c>
      <c r="O12" s="17">
        <v>3.8052695596860801E-2</v>
      </c>
      <c r="P12" s="17">
        <v>7.7486211769796096E-3</v>
      </c>
      <c r="Q12" s="17">
        <v>4.2077667331921101E-2</v>
      </c>
      <c r="R12" s="17"/>
      <c r="S12" s="17">
        <v>3.9982144022815198E-2</v>
      </c>
      <c r="T12" s="17">
        <v>5.8596759391861701E-2</v>
      </c>
      <c r="U12" s="17">
        <v>3.09042956774358E-2</v>
      </c>
      <c r="V12" s="17">
        <v>1.31749744797846E-2</v>
      </c>
      <c r="W12" s="17">
        <v>1.3884027868702801E-2</v>
      </c>
      <c r="X12" s="17">
        <v>1.9207569727777301E-2</v>
      </c>
      <c r="Y12" s="17">
        <v>8.0322547373867705E-3</v>
      </c>
      <c r="Z12" s="17">
        <v>0</v>
      </c>
      <c r="AA12" s="17">
        <v>2.9944272303825199E-2</v>
      </c>
      <c r="AB12" s="17"/>
      <c r="AC12" s="17">
        <v>1.24915852568956E-2</v>
      </c>
      <c r="AD12" s="17">
        <v>2.2233788116136102E-2</v>
      </c>
      <c r="AE12" s="17">
        <v>6.1479741377959703E-2</v>
      </c>
      <c r="AF12" s="17"/>
      <c r="AG12" s="17">
        <v>3.7966169732255601E-3</v>
      </c>
      <c r="AH12" s="17">
        <v>4.2596219436588402E-2</v>
      </c>
      <c r="AI12" s="17">
        <v>0</v>
      </c>
      <c r="AJ12" s="17">
        <v>5.51811246125797E-2</v>
      </c>
      <c r="AK12" s="17">
        <v>7.9661088470617702E-2</v>
      </c>
      <c r="AL12" s="17"/>
      <c r="AM12" s="17">
        <v>3.49364249383763E-3</v>
      </c>
      <c r="AN12" s="17">
        <v>3.1161320380203601E-2</v>
      </c>
      <c r="AO12" s="17">
        <v>0</v>
      </c>
      <c r="AP12" s="17"/>
      <c r="AQ12" s="17">
        <v>1.92003089503145E-2</v>
      </c>
      <c r="AR12" s="17">
        <v>4.7524893892429497E-2</v>
      </c>
      <c r="AS12" s="17"/>
      <c r="AT12" s="17">
        <v>2.83614482549614E-2</v>
      </c>
      <c r="AU12" s="17">
        <v>2.82908080324977E-2</v>
      </c>
    </row>
    <row r="13" spans="2:47" x14ac:dyDescent="0.35">
      <c r="B13" s="18" t="s">
        <v>70</v>
      </c>
      <c r="C13" s="19">
        <v>0.165901251552866</v>
      </c>
      <c r="D13" s="19">
        <v>0.15109035860591899</v>
      </c>
      <c r="E13" s="19">
        <v>0.180373478537636</v>
      </c>
      <c r="F13" s="19"/>
      <c r="G13" s="19">
        <v>9.1567087745576398E-2</v>
      </c>
      <c r="H13" s="19">
        <v>0.14789215853650001</v>
      </c>
      <c r="I13" s="19">
        <v>0.16900942435406599</v>
      </c>
      <c r="J13" s="19">
        <v>0.15276717449923399</v>
      </c>
      <c r="K13" s="19">
        <v>0.22789497898761499</v>
      </c>
      <c r="L13" s="19">
        <v>0.177223826877904</v>
      </c>
      <c r="M13" s="19"/>
      <c r="N13" s="19">
        <v>0.12693937736292901</v>
      </c>
      <c r="O13" s="19">
        <v>0.150998537304738</v>
      </c>
      <c r="P13" s="19">
        <v>0.18738681842884899</v>
      </c>
      <c r="Q13" s="19">
        <v>0.19840684567626801</v>
      </c>
      <c r="R13" s="19"/>
      <c r="S13" s="19">
        <v>0.13930488567001301</v>
      </c>
      <c r="T13" s="19">
        <v>0.15324243647278901</v>
      </c>
      <c r="U13" s="19">
        <v>0.17617489463247399</v>
      </c>
      <c r="V13" s="19">
        <v>0.208000766661396</v>
      </c>
      <c r="W13" s="19">
        <v>0.16090447199382499</v>
      </c>
      <c r="X13" s="19">
        <v>0.14195734449298</v>
      </c>
      <c r="Y13" s="19">
        <v>0.175302927870161</v>
      </c>
      <c r="Z13" s="19">
        <v>0.126257261009383</v>
      </c>
      <c r="AA13" s="19">
        <v>0.20045976026395701</v>
      </c>
      <c r="AB13" s="19"/>
      <c r="AC13" s="19">
        <v>0.177573699420494</v>
      </c>
      <c r="AD13" s="19">
        <v>0.15020580118660301</v>
      </c>
      <c r="AE13" s="19">
        <v>0.182541915440247</v>
      </c>
      <c r="AF13" s="19"/>
      <c r="AG13" s="19">
        <v>0.15351430528239901</v>
      </c>
      <c r="AH13" s="19">
        <v>0.13600153122838399</v>
      </c>
      <c r="AI13" s="19">
        <v>0.18286135790816099</v>
      </c>
      <c r="AJ13" s="19">
        <v>0.136439188700688</v>
      </c>
      <c r="AK13" s="19">
        <v>0.217573470585227</v>
      </c>
      <c r="AL13" s="19"/>
      <c r="AM13" s="19">
        <v>0.11007872756017401</v>
      </c>
      <c r="AN13" s="19">
        <v>0.149378158675015</v>
      </c>
      <c r="AO13" s="19">
        <v>0.13785100402572301</v>
      </c>
      <c r="AP13" s="19"/>
      <c r="AQ13" s="19">
        <v>0.14507795619417399</v>
      </c>
      <c r="AR13" s="19">
        <v>0.210352585755604</v>
      </c>
      <c r="AS13" s="19"/>
      <c r="AT13" s="19">
        <v>0.13158668641879401</v>
      </c>
      <c r="AU13" s="19">
        <v>0.17678088577086501</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U18"/>
  <sheetViews>
    <sheetView showGridLines="0" workbookViewId="0">
      <pane xSplit="2" topLeftCell="C1" activePane="topRight" state="frozen"/>
      <selection activeCell="AF8" sqref="AF8"/>
      <selection pane="topRight" activeCell="C8" sqref="C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235</v>
      </c>
      <c r="C9" s="17">
        <v>0.124246965171716</v>
      </c>
      <c r="D9" s="17">
        <v>0.119265196605989</v>
      </c>
      <c r="E9" s="17">
        <v>0.12786343458660099</v>
      </c>
      <c r="F9" s="17"/>
      <c r="G9" s="17">
        <v>0.18807880221727699</v>
      </c>
      <c r="H9" s="17">
        <v>0.16695908854560401</v>
      </c>
      <c r="I9" s="17">
        <v>0.158564718093964</v>
      </c>
      <c r="J9" s="17">
        <v>8.7246520326770299E-2</v>
      </c>
      <c r="K9" s="17">
        <v>6.8885419535210102E-2</v>
      </c>
      <c r="L9" s="17">
        <v>0.104906060129332</v>
      </c>
      <c r="M9" s="17"/>
      <c r="N9" s="17">
        <v>0.105307057761968</v>
      </c>
      <c r="O9" s="17">
        <v>0.122992763423273</v>
      </c>
      <c r="P9" s="17">
        <v>0.12831449907676701</v>
      </c>
      <c r="Q9" s="17">
        <v>0.143825844008558</v>
      </c>
      <c r="R9" s="17"/>
      <c r="S9" s="17">
        <v>0.136759937599996</v>
      </c>
      <c r="T9" s="17">
        <v>0.13804427915307901</v>
      </c>
      <c r="U9" s="17">
        <v>0.12415628409509399</v>
      </c>
      <c r="V9" s="17">
        <v>0.10241415492674</v>
      </c>
      <c r="W9" s="17">
        <v>0.14290306802257899</v>
      </c>
      <c r="X9" s="17">
        <v>8.6790403323276505E-2</v>
      </c>
      <c r="Y9" s="17">
        <v>0.12968687791812999</v>
      </c>
      <c r="Z9" s="17">
        <v>0.12028330925169101</v>
      </c>
      <c r="AA9" s="17">
        <v>0.12572580743102499</v>
      </c>
      <c r="AB9" s="17"/>
      <c r="AC9" s="17">
        <v>0.123986494860751</v>
      </c>
      <c r="AD9" s="17">
        <v>0.117465373964676</v>
      </c>
      <c r="AE9" s="17">
        <v>0.126140530092644</v>
      </c>
      <c r="AF9" s="17"/>
      <c r="AG9" s="17">
        <v>0.11219671306949</v>
      </c>
      <c r="AH9" s="17">
        <v>0.15091489949713799</v>
      </c>
      <c r="AI9" s="17">
        <v>9.1050169728556493E-2</v>
      </c>
      <c r="AJ9" s="17">
        <v>6.7112663237874098E-2</v>
      </c>
      <c r="AK9" s="17">
        <v>9.3365314692687898E-2</v>
      </c>
      <c r="AL9" s="17"/>
      <c r="AM9" s="17">
        <v>0.12958273777315399</v>
      </c>
      <c r="AN9" s="17">
        <v>0.14205545418076701</v>
      </c>
      <c r="AO9" s="17">
        <v>0.119838026562801</v>
      </c>
      <c r="AP9" s="17"/>
      <c r="AQ9" s="17">
        <v>0.13289947789209999</v>
      </c>
      <c r="AR9" s="17">
        <v>0.10409025081511</v>
      </c>
      <c r="AS9" s="17"/>
      <c r="AT9" s="17">
        <v>0.140218847910869</v>
      </c>
      <c r="AU9" s="17">
        <v>0.119182986033533</v>
      </c>
    </row>
    <row r="10" spans="2:47" x14ac:dyDescent="0.35">
      <c r="B10" s="18" t="s">
        <v>236</v>
      </c>
      <c r="C10" s="17">
        <v>0.500674644780149</v>
      </c>
      <c r="D10" s="17">
        <v>0.51052925994918896</v>
      </c>
      <c r="E10" s="17">
        <v>0.49338897076861199</v>
      </c>
      <c r="F10" s="17"/>
      <c r="G10" s="17">
        <v>0.41988703279818701</v>
      </c>
      <c r="H10" s="17">
        <v>0.47897814005869799</v>
      </c>
      <c r="I10" s="17">
        <v>0.49063937722621298</v>
      </c>
      <c r="J10" s="17">
        <v>0.52472638951495598</v>
      </c>
      <c r="K10" s="17">
        <v>0.486012699718675</v>
      </c>
      <c r="L10" s="17">
        <v>0.55245519239701901</v>
      </c>
      <c r="M10" s="17"/>
      <c r="N10" s="17">
        <v>0.55182436612610197</v>
      </c>
      <c r="O10" s="17">
        <v>0.51238623642657399</v>
      </c>
      <c r="P10" s="17">
        <v>0.51750063962043702</v>
      </c>
      <c r="Q10" s="17">
        <v>0.42474281609033299</v>
      </c>
      <c r="R10" s="17"/>
      <c r="S10" s="17">
        <v>0.54026123971233297</v>
      </c>
      <c r="T10" s="17">
        <v>0.43589426662592901</v>
      </c>
      <c r="U10" s="17">
        <v>0.48066151932064999</v>
      </c>
      <c r="V10" s="17">
        <v>0.48984536440215698</v>
      </c>
      <c r="W10" s="17">
        <v>0.47461024242987299</v>
      </c>
      <c r="X10" s="17">
        <v>0.61826380242297996</v>
      </c>
      <c r="Y10" s="17">
        <v>0.51668018838208796</v>
      </c>
      <c r="Z10" s="17">
        <v>0.50945539928228201</v>
      </c>
      <c r="AA10" s="17">
        <v>0.46581587346845998</v>
      </c>
      <c r="AB10" s="17"/>
      <c r="AC10" s="17">
        <v>0.513618163231779</v>
      </c>
      <c r="AD10" s="17">
        <v>0.53014382570514096</v>
      </c>
      <c r="AE10" s="17">
        <v>0.43369457460248301</v>
      </c>
      <c r="AF10" s="17"/>
      <c r="AG10" s="17">
        <v>0.56486186092052304</v>
      </c>
      <c r="AH10" s="17">
        <v>0.498011929837467</v>
      </c>
      <c r="AI10" s="17">
        <v>0.52195848890753704</v>
      </c>
      <c r="AJ10" s="17">
        <v>0.34601051348589501</v>
      </c>
      <c r="AK10" s="17">
        <v>0.406895895189826</v>
      </c>
      <c r="AL10" s="17"/>
      <c r="AM10" s="17">
        <v>0.59205865772322397</v>
      </c>
      <c r="AN10" s="17">
        <v>0.49962760510610899</v>
      </c>
      <c r="AO10" s="17">
        <v>0.56204082308489101</v>
      </c>
      <c r="AP10" s="17"/>
      <c r="AQ10" s="17">
        <v>0.52844364486156303</v>
      </c>
      <c r="AR10" s="17">
        <v>0.44265162057824697</v>
      </c>
      <c r="AS10" s="17"/>
      <c r="AT10" s="17">
        <v>0.54098558185006695</v>
      </c>
      <c r="AU10" s="17">
        <v>0.48789382565591</v>
      </c>
    </row>
    <row r="11" spans="2:47" x14ac:dyDescent="0.35">
      <c r="B11" s="18" t="s">
        <v>237</v>
      </c>
      <c r="C11" s="17">
        <v>0.163454600152735</v>
      </c>
      <c r="D11" s="17">
        <v>0.168516586125567</v>
      </c>
      <c r="E11" s="17">
        <v>0.15703130352671901</v>
      </c>
      <c r="F11" s="17"/>
      <c r="G11" s="17">
        <v>0.20331660645616201</v>
      </c>
      <c r="H11" s="17">
        <v>0.15579799099365599</v>
      </c>
      <c r="I11" s="17">
        <v>0.14197437860150799</v>
      </c>
      <c r="J11" s="17">
        <v>0.172391567566267</v>
      </c>
      <c r="K11" s="17">
        <v>0.18862673300430199</v>
      </c>
      <c r="L11" s="17">
        <v>0.14259533451085399</v>
      </c>
      <c r="M11" s="17"/>
      <c r="N11" s="17">
        <v>0.174592477944263</v>
      </c>
      <c r="O11" s="17">
        <v>0.17396805850598501</v>
      </c>
      <c r="P11" s="17">
        <v>0.15913941768199799</v>
      </c>
      <c r="Q11" s="17">
        <v>0.146318257354277</v>
      </c>
      <c r="R11" s="17"/>
      <c r="S11" s="17">
        <v>0.118223662891574</v>
      </c>
      <c r="T11" s="17">
        <v>0.21215653308037599</v>
      </c>
      <c r="U11" s="17">
        <v>0.18400308414524999</v>
      </c>
      <c r="V11" s="17">
        <v>0.17134854338522301</v>
      </c>
      <c r="W11" s="17">
        <v>0.19768470862600801</v>
      </c>
      <c r="X11" s="17">
        <v>0.13051025786941101</v>
      </c>
      <c r="Y11" s="17">
        <v>8.4842126653472197E-2</v>
      </c>
      <c r="Z11" s="17">
        <v>0.210764968112999</v>
      </c>
      <c r="AA11" s="17">
        <v>0.17977687163652001</v>
      </c>
      <c r="AB11" s="17"/>
      <c r="AC11" s="17">
        <v>0.15408504628872</v>
      </c>
      <c r="AD11" s="17">
        <v>0.16310689045965701</v>
      </c>
      <c r="AE11" s="17">
        <v>0.19372252786581101</v>
      </c>
      <c r="AF11" s="17"/>
      <c r="AG11" s="17">
        <v>0.14341368199789301</v>
      </c>
      <c r="AH11" s="17">
        <v>0.14422515507119299</v>
      </c>
      <c r="AI11" s="17">
        <v>0.205450872184926</v>
      </c>
      <c r="AJ11" s="17">
        <v>0.20869871169203499</v>
      </c>
      <c r="AK11" s="17">
        <v>0.20523353190902799</v>
      </c>
      <c r="AL11" s="17"/>
      <c r="AM11" s="17">
        <v>0.13151166115576299</v>
      </c>
      <c r="AN11" s="17">
        <v>0.16033899763182799</v>
      </c>
      <c r="AO11" s="17">
        <v>0.16949141896181599</v>
      </c>
      <c r="AP11" s="17"/>
      <c r="AQ11" s="17">
        <v>0.153802058306379</v>
      </c>
      <c r="AR11" s="17">
        <v>0.18449917689370501</v>
      </c>
      <c r="AS11" s="17"/>
      <c r="AT11" s="17">
        <v>0.150411984481234</v>
      </c>
      <c r="AU11" s="17">
        <v>0.16758983797951299</v>
      </c>
    </row>
    <row r="12" spans="2:47" x14ac:dyDescent="0.35">
      <c r="B12" s="18" t="s">
        <v>238</v>
      </c>
      <c r="C12" s="17">
        <v>3.7995144000177998E-2</v>
      </c>
      <c r="D12" s="17">
        <v>4.8919324553674898E-2</v>
      </c>
      <c r="E12" s="17">
        <v>2.7935787875164601E-2</v>
      </c>
      <c r="F12" s="17"/>
      <c r="G12" s="17">
        <v>6.8507154212791493E-2</v>
      </c>
      <c r="H12" s="17">
        <v>3.5045779033752701E-2</v>
      </c>
      <c r="I12" s="17">
        <v>3.6562864243964502E-2</v>
      </c>
      <c r="J12" s="17">
        <v>5.4088421158614702E-2</v>
      </c>
      <c r="K12" s="17">
        <v>1.95606009618183E-2</v>
      </c>
      <c r="L12" s="17">
        <v>2.8489703257033601E-2</v>
      </c>
      <c r="M12" s="17"/>
      <c r="N12" s="17">
        <v>2.7043029704018201E-2</v>
      </c>
      <c r="O12" s="17">
        <v>3.10961143565186E-2</v>
      </c>
      <c r="P12" s="17">
        <v>2.3133289486044602E-2</v>
      </c>
      <c r="Q12" s="17">
        <v>7.0404370154457399E-2</v>
      </c>
      <c r="R12" s="17"/>
      <c r="S12" s="17">
        <v>5.9134676710234702E-2</v>
      </c>
      <c r="T12" s="17">
        <v>5.5720261955973502E-2</v>
      </c>
      <c r="U12" s="17">
        <v>2.8913485575013199E-2</v>
      </c>
      <c r="V12" s="17">
        <v>4.1640530173970201E-2</v>
      </c>
      <c r="W12" s="17">
        <v>8.9668522432601299E-3</v>
      </c>
      <c r="X12" s="17">
        <v>4.0826976432864003E-2</v>
      </c>
      <c r="Y12" s="17">
        <v>1.9157445985474499E-2</v>
      </c>
      <c r="Z12" s="17">
        <v>0</v>
      </c>
      <c r="AA12" s="17">
        <v>3.98031867470355E-2</v>
      </c>
      <c r="AB12" s="17"/>
      <c r="AC12" s="17">
        <v>3.5684030044152999E-2</v>
      </c>
      <c r="AD12" s="17">
        <v>2.43763115085129E-2</v>
      </c>
      <c r="AE12" s="17">
        <v>5.7281231140457002E-2</v>
      </c>
      <c r="AF12" s="17"/>
      <c r="AG12" s="17">
        <v>2.8263189971453599E-2</v>
      </c>
      <c r="AH12" s="17">
        <v>4.0705726398091502E-2</v>
      </c>
      <c r="AI12" s="17">
        <v>1.15303000358236E-2</v>
      </c>
      <c r="AJ12" s="17">
        <v>0.14349866083693999</v>
      </c>
      <c r="AK12" s="17">
        <v>7.2980301090230695E-2</v>
      </c>
      <c r="AL12" s="17"/>
      <c r="AM12" s="17">
        <v>1.51012207188067E-2</v>
      </c>
      <c r="AN12" s="17">
        <v>3.94812805428367E-2</v>
      </c>
      <c r="AO12" s="17">
        <v>2.4537887426443299E-2</v>
      </c>
      <c r="AP12" s="17"/>
      <c r="AQ12" s="17">
        <v>3.3090469532591503E-2</v>
      </c>
      <c r="AR12" s="17">
        <v>4.8459629286292299E-2</v>
      </c>
      <c r="AS12" s="17"/>
      <c r="AT12" s="17">
        <v>4.4551765545802501E-2</v>
      </c>
      <c r="AU12" s="17">
        <v>3.5916328667868397E-2</v>
      </c>
    </row>
    <row r="13" spans="2:47" x14ac:dyDescent="0.35">
      <c r="B13" s="18" t="s">
        <v>70</v>
      </c>
      <c r="C13" s="19">
        <v>0.173628645895223</v>
      </c>
      <c r="D13" s="19">
        <v>0.15276963276558</v>
      </c>
      <c r="E13" s="19">
        <v>0.193780503242904</v>
      </c>
      <c r="F13" s="19"/>
      <c r="G13" s="19">
        <v>0.120210404315583</v>
      </c>
      <c r="H13" s="19">
        <v>0.16321900136829001</v>
      </c>
      <c r="I13" s="19">
        <v>0.17225866183435001</v>
      </c>
      <c r="J13" s="19">
        <v>0.16154710143339199</v>
      </c>
      <c r="K13" s="19">
        <v>0.23691454677999399</v>
      </c>
      <c r="L13" s="19">
        <v>0.171553709705762</v>
      </c>
      <c r="M13" s="19"/>
      <c r="N13" s="19">
        <v>0.141233068463649</v>
      </c>
      <c r="O13" s="19">
        <v>0.15955682728765</v>
      </c>
      <c r="P13" s="19">
        <v>0.171912154134753</v>
      </c>
      <c r="Q13" s="19">
        <v>0.21470871239237399</v>
      </c>
      <c r="R13" s="19"/>
      <c r="S13" s="19">
        <v>0.14562048308586201</v>
      </c>
      <c r="T13" s="19">
        <v>0.158184659184642</v>
      </c>
      <c r="U13" s="19">
        <v>0.182265626863992</v>
      </c>
      <c r="V13" s="19">
        <v>0.19475140711191</v>
      </c>
      <c r="W13" s="19">
        <v>0.17583512867827999</v>
      </c>
      <c r="X13" s="19">
        <v>0.12360855995146899</v>
      </c>
      <c r="Y13" s="19">
        <v>0.249633361060835</v>
      </c>
      <c r="Z13" s="19">
        <v>0.15949632335302899</v>
      </c>
      <c r="AA13" s="19">
        <v>0.18887826071696101</v>
      </c>
      <c r="AB13" s="19"/>
      <c r="AC13" s="19">
        <v>0.17262626557459701</v>
      </c>
      <c r="AD13" s="19">
        <v>0.16490759836201399</v>
      </c>
      <c r="AE13" s="19">
        <v>0.18916113629860501</v>
      </c>
      <c r="AF13" s="19"/>
      <c r="AG13" s="19">
        <v>0.15126455404063899</v>
      </c>
      <c r="AH13" s="19">
        <v>0.16614228919611099</v>
      </c>
      <c r="AI13" s="19">
        <v>0.170010169143156</v>
      </c>
      <c r="AJ13" s="19">
        <v>0.23467945074725599</v>
      </c>
      <c r="AK13" s="19">
        <v>0.22152495711822701</v>
      </c>
      <c r="AL13" s="19"/>
      <c r="AM13" s="19">
        <v>0.13174572262905199</v>
      </c>
      <c r="AN13" s="19">
        <v>0.15849666253846001</v>
      </c>
      <c r="AO13" s="19">
        <v>0.124091843964049</v>
      </c>
      <c r="AP13" s="19"/>
      <c r="AQ13" s="19">
        <v>0.15176434940736699</v>
      </c>
      <c r="AR13" s="19">
        <v>0.22029932242664499</v>
      </c>
      <c r="AS13" s="19"/>
      <c r="AT13" s="19">
        <v>0.123831820212027</v>
      </c>
      <c r="AU13" s="19">
        <v>0.18941702166317501</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U16"/>
  <sheetViews>
    <sheetView showGridLines="0" workbookViewId="0">
      <pane xSplit="2" topLeftCell="C1" activePane="topRight" state="frozen"/>
      <selection activeCell="AF8" sqref="AF8"/>
      <selection pane="topRight" activeCell="C11" sqref="C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254</v>
      </c>
      <c r="C9" s="17">
        <v>0.32085453992974799</v>
      </c>
      <c r="D9" s="17">
        <v>0.34987292286418997</v>
      </c>
      <c r="E9" s="17">
        <v>0.29497691559044498</v>
      </c>
      <c r="F9" s="17"/>
      <c r="G9" s="17">
        <v>0.29668060415323799</v>
      </c>
      <c r="H9" s="17">
        <v>0.42552562444762099</v>
      </c>
      <c r="I9" s="17">
        <v>0.36366911200792201</v>
      </c>
      <c r="J9" s="17">
        <v>0.34247810937059397</v>
      </c>
      <c r="K9" s="17">
        <v>0.249412065692975</v>
      </c>
      <c r="L9" s="17">
        <v>0.25889034001712502</v>
      </c>
      <c r="M9" s="17"/>
      <c r="N9" s="17">
        <v>0.298286268883451</v>
      </c>
      <c r="O9" s="17">
        <v>0.31022960821495998</v>
      </c>
      <c r="P9" s="17">
        <v>0.37481397105534298</v>
      </c>
      <c r="Q9" s="17">
        <v>0.31262691283506</v>
      </c>
      <c r="R9" s="17"/>
      <c r="S9" s="17">
        <v>0.32708870812375601</v>
      </c>
      <c r="T9" s="17">
        <v>0.28419247145575099</v>
      </c>
      <c r="U9" s="17">
        <v>0.221568300136815</v>
      </c>
      <c r="V9" s="17">
        <v>0.31894454598722599</v>
      </c>
      <c r="W9" s="17">
        <v>0.25114502867641297</v>
      </c>
      <c r="X9" s="17">
        <v>0.44395280687888899</v>
      </c>
      <c r="Y9" s="17">
        <v>0.343398184004445</v>
      </c>
      <c r="Z9" s="17">
        <v>0.392036257296903</v>
      </c>
      <c r="AA9" s="17">
        <v>0.34201901694032599</v>
      </c>
      <c r="AB9" s="17"/>
      <c r="AC9" s="17">
        <v>0.33185831176417502</v>
      </c>
      <c r="AD9" s="17">
        <v>0.32229787912510799</v>
      </c>
      <c r="AE9" s="17">
        <v>0.392370891676254</v>
      </c>
      <c r="AF9" s="17"/>
      <c r="AG9" s="17">
        <v>0.322373687074402</v>
      </c>
      <c r="AH9" s="17">
        <v>0.34694165085234102</v>
      </c>
      <c r="AI9" s="17">
        <v>0.30788134765057401</v>
      </c>
      <c r="AJ9" s="17">
        <v>0.28544203586372002</v>
      </c>
      <c r="AK9" s="17">
        <v>0.34543910719742998</v>
      </c>
      <c r="AL9" s="17"/>
      <c r="AM9" s="17">
        <v>0.39402485779125601</v>
      </c>
      <c r="AN9" s="17">
        <v>0.35580216110079799</v>
      </c>
      <c r="AO9" s="17">
        <v>0.30129482471601299</v>
      </c>
      <c r="AP9" s="17"/>
      <c r="AQ9" s="17">
        <v>0.339669772248891</v>
      </c>
      <c r="AR9" s="17">
        <v>0.28041261034526299</v>
      </c>
      <c r="AS9" s="17"/>
      <c r="AT9" s="17">
        <v>0.39091212171301798</v>
      </c>
      <c r="AU9" s="17">
        <v>0.29864237255937598</v>
      </c>
    </row>
    <row r="10" spans="2:47" x14ac:dyDescent="0.35">
      <c r="B10" s="18" t="s">
        <v>255</v>
      </c>
      <c r="C10" s="17">
        <v>0.425033850170765</v>
      </c>
      <c r="D10" s="17">
        <v>0.38855822075609298</v>
      </c>
      <c r="E10" s="17">
        <v>0.456903237698501</v>
      </c>
      <c r="F10" s="17"/>
      <c r="G10" s="17">
        <v>0.57667759852100797</v>
      </c>
      <c r="H10" s="17">
        <v>0.35287849003032201</v>
      </c>
      <c r="I10" s="17">
        <v>0.43547443671429298</v>
      </c>
      <c r="J10" s="17">
        <v>0.40694630651957597</v>
      </c>
      <c r="K10" s="17">
        <v>0.40951536831406499</v>
      </c>
      <c r="L10" s="17">
        <v>0.42569183617673501</v>
      </c>
      <c r="M10" s="17"/>
      <c r="N10" s="17">
        <v>0.43256650896564702</v>
      </c>
      <c r="O10" s="17">
        <v>0.44960197382862199</v>
      </c>
      <c r="P10" s="17">
        <v>0.37879378950390502</v>
      </c>
      <c r="Q10" s="17">
        <v>0.43344696421613998</v>
      </c>
      <c r="R10" s="17"/>
      <c r="S10" s="17">
        <v>0.394426806091078</v>
      </c>
      <c r="T10" s="17">
        <v>0.45246907104690998</v>
      </c>
      <c r="U10" s="17">
        <v>0.54298371699672998</v>
      </c>
      <c r="V10" s="17">
        <v>0.40922626162862502</v>
      </c>
      <c r="W10" s="17">
        <v>0.56812646518605203</v>
      </c>
      <c r="X10" s="17">
        <v>0.31694224556400902</v>
      </c>
      <c r="Y10" s="17">
        <v>0.42343069148631601</v>
      </c>
      <c r="Z10" s="17">
        <v>0.352019392308001</v>
      </c>
      <c r="AA10" s="17">
        <v>0.36915309073754698</v>
      </c>
      <c r="AB10" s="17"/>
      <c r="AC10" s="17">
        <v>0.43017827743604098</v>
      </c>
      <c r="AD10" s="17">
        <v>0.38353623774861101</v>
      </c>
      <c r="AE10" s="17">
        <v>0.39366417475501803</v>
      </c>
      <c r="AF10" s="17"/>
      <c r="AG10" s="17">
        <v>0.41413313900106202</v>
      </c>
      <c r="AH10" s="17">
        <v>0.44872328714256299</v>
      </c>
      <c r="AI10" s="17">
        <v>0.36986654550717002</v>
      </c>
      <c r="AJ10" s="17">
        <v>0.41521561495939802</v>
      </c>
      <c r="AK10" s="17">
        <v>0.40213933613930403</v>
      </c>
      <c r="AL10" s="17"/>
      <c r="AM10" s="17">
        <v>0.38635189279014098</v>
      </c>
      <c r="AN10" s="17">
        <v>0.430264527316149</v>
      </c>
      <c r="AO10" s="17">
        <v>0.39462521778027099</v>
      </c>
      <c r="AP10" s="17"/>
      <c r="AQ10" s="17">
        <v>0.42929664440585702</v>
      </c>
      <c r="AR10" s="17">
        <v>0.41585469097744499</v>
      </c>
      <c r="AS10" s="17"/>
      <c r="AT10" s="17">
        <v>0.41370379818142</v>
      </c>
      <c r="AU10" s="17">
        <v>0.42862610963357201</v>
      </c>
    </row>
    <row r="11" spans="2:47" x14ac:dyDescent="0.35">
      <c r="B11" s="18" t="s">
        <v>70</v>
      </c>
      <c r="C11" s="19">
        <v>0.254111609899488</v>
      </c>
      <c r="D11" s="19">
        <v>0.261568856379717</v>
      </c>
      <c r="E11" s="19">
        <v>0.248119846711054</v>
      </c>
      <c r="F11" s="19"/>
      <c r="G11" s="19">
        <v>0.12664179732575301</v>
      </c>
      <c r="H11" s="19">
        <v>0.221595885522058</v>
      </c>
      <c r="I11" s="19">
        <v>0.20085645127778601</v>
      </c>
      <c r="J11" s="19">
        <v>0.25057558410983</v>
      </c>
      <c r="K11" s="19">
        <v>0.34107256599295999</v>
      </c>
      <c r="L11" s="19">
        <v>0.31541782380613997</v>
      </c>
      <c r="M11" s="19"/>
      <c r="N11" s="19">
        <v>0.26914722215090298</v>
      </c>
      <c r="O11" s="19">
        <v>0.24016841795641899</v>
      </c>
      <c r="P11" s="19">
        <v>0.246392239440752</v>
      </c>
      <c r="Q11" s="19">
        <v>0.25392612294879902</v>
      </c>
      <c r="R11" s="19"/>
      <c r="S11" s="19">
        <v>0.27848448578516699</v>
      </c>
      <c r="T11" s="19">
        <v>0.26333845749733897</v>
      </c>
      <c r="U11" s="19">
        <v>0.23544798286645499</v>
      </c>
      <c r="V11" s="19">
        <v>0.27182919238414799</v>
      </c>
      <c r="W11" s="19">
        <v>0.18072850613753499</v>
      </c>
      <c r="X11" s="19">
        <v>0.23910494755710199</v>
      </c>
      <c r="Y11" s="19">
        <v>0.23317112450923799</v>
      </c>
      <c r="Z11" s="19">
        <v>0.255944350395096</v>
      </c>
      <c r="AA11" s="19">
        <v>0.28882789232212702</v>
      </c>
      <c r="AB11" s="19"/>
      <c r="AC11" s="19">
        <v>0.237963410799785</v>
      </c>
      <c r="AD11" s="19">
        <v>0.294165883126281</v>
      </c>
      <c r="AE11" s="19">
        <v>0.21396493356872801</v>
      </c>
      <c r="AF11" s="19"/>
      <c r="AG11" s="19">
        <v>0.26349317392453597</v>
      </c>
      <c r="AH11" s="19">
        <v>0.20433506200509599</v>
      </c>
      <c r="AI11" s="19">
        <v>0.32225210684225603</v>
      </c>
      <c r="AJ11" s="19">
        <v>0.29934234917688302</v>
      </c>
      <c r="AK11" s="19">
        <v>0.25242155666326599</v>
      </c>
      <c r="AL11" s="19"/>
      <c r="AM11" s="19">
        <v>0.21962324941860401</v>
      </c>
      <c r="AN11" s="19">
        <v>0.21393331158305301</v>
      </c>
      <c r="AO11" s="19">
        <v>0.30407995750371603</v>
      </c>
      <c r="AP11" s="19"/>
      <c r="AQ11" s="19">
        <v>0.23103358334525301</v>
      </c>
      <c r="AR11" s="19">
        <v>0.30373269867729202</v>
      </c>
      <c r="AS11" s="19"/>
      <c r="AT11" s="19">
        <v>0.19538408010556299</v>
      </c>
      <c r="AU11" s="19">
        <v>0.27273151780705202</v>
      </c>
    </row>
    <row r="12" spans="2:47" x14ac:dyDescent="0.35">
      <c r="B12" s="16"/>
    </row>
    <row r="13" spans="2:47" x14ac:dyDescent="0.35">
      <c r="B13" t="s">
        <v>77</v>
      </c>
    </row>
    <row r="14" spans="2:47" x14ac:dyDescent="0.35">
      <c r="B14" t="s">
        <v>78</v>
      </c>
    </row>
    <row r="16" spans="2:47" x14ac:dyDescent="0.35">
      <c r="B16"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U22"/>
  <sheetViews>
    <sheetView showGridLines="0" topLeftCell="A9"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444</v>
      </c>
      <c r="D7" s="10">
        <v>186</v>
      </c>
      <c r="E7" s="10">
        <v>256</v>
      </c>
      <c r="F7" s="10"/>
      <c r="G7" s="10">
        <v>66</v>
      </c>
      <c r="H7" s="10">
        <v>58</v>
      </c>
      <c r="I7" s="10">
        <v>71</v>
      </c>
      <c r="J7" s="10">
        <v>80</v>
      </c>
      <c r="K7" s="10">
        <v>65</v>
      </c>
      <c r="L7" s="10">
        <v>104</v>
      </c>
      <c r="M7" s="10"/>
      <c r="N7" s="10">
        <v>134</v>
      </c>
      <c r="O7" s="10">
        <v>124</v>
      </c>
      <c r="P7" s="10">
        <v>88</v>
      </c>
      <c r="Q7" s="10">
        <v>97</v>
      </c>
      <c r="R7" s="10"/>
      <c r="S7" s="10">
        <v>73</v>
      </c>
      <c r="T7" s="10">
        <v>74</v>
      </c>
      <c r="U7" s="10">
        <v>59</v>
      </c>
      <c r="V7" s="10">
        <v>52</v>
      </c>
      <c r="W7" s="10">
        <v>52</v>
      </c>
      <c r="X7" s="10">
        <v>17</v>
      </c>
      <c r="Y7" s="10">
        <v>41</v>
      </c>
      <c r="Z7" s="10">
        <v>22</v>
      </c>
      <c r="AA7" s="10">
        <v>54</v>
      </c>
      <c r="AB7" s="10"/>
      <c r="AC7" s="10">
        <v>177</v>
      </c>
      <c r="AD7" s="10">
        <v>161</v>
      </c>
      <c r="AE7" s="10">
        <v>48</v>
      </c>
      <c r="AF7" s="10"/>
      <c r="AG7" s="10">
        <v>172</v>
      </c>
      <c r="AH7" s="10">
        <v>127</v>
      </c>
      <c r="AI7" s="10">
        <v>31</v>
      </c>
      <c r="AJ7" s="10">
        <v>6</v>
      </c>
      <c r="AK7" s="10">
        <v>57</v>
      </c>
      <c r="AL7" s="10"/>
      <c r="AM7" s="10">
        <v>88</v>
      </c>
      <c r="AN7" s="10">
        <v>172</v>
      </c>
      <c r="AO7" s="10">
        <v>32</v>
      </c>
      <c r="AP7" s="10"/>
      <c r="AQ7" s="10">
        <v>300</v>
      </c>
      <c r="AR7" s="10">
        <v>143</v>
      </c>
      <c r="AS7" s="10"/>
      <c r="AT7" s="10">
        <v>100</v>
      </c>
      <c r="AU7" s="10">
        <v>344</v>
      </c>
    </row>
    <row r="8" spans="2:47" ht="30" customHeight="1" x14ac:dyDescent="0.35">
      <c r="B8" s="11" t="s">
        <v>20</v>
      </c>
      <c r="C8" s="11">
        <v>428</v>
      </c>
      <c r="D8" s="11">
        <v>189</v>
      </c>
      <c r="E8" s="11">
        <v>238</v>
      </c>
      <c r="F8" s="11"/>
      <c r="G8" s="11">
        <v>61</v>
      </c>
      <c r="H8" s="11">
        <v>60</v>
      </c>
      <c r="I8" s="11">
        <v>72</v>
      </c>
      <c r="J8" s="11">
        <v>69</v>
      </c>
      <c r="K8" s="11">
        <v>66</v>
      </c>
      <c r="L8" s="11">
        <v>100</v>
      </c>
      <c r="M8" s="11"/>
      <c r="N8" s="11">
        <v>117</v>
      </c>
      <c r="O8" s="11">
        <v>117</v>
      </c>
      <c r="P8" s="11">
        <v>84</v>
      </c>
      <c r="Q8" s="11">
        <v>109</v>
      </c>
      <c r="R8" s="11"/>
      <c r="S8" s="11">
        <v>62</v>
      </c>
      <c r="T8" s="11">
        <v>74</v>
      </c>
      <c r="U8" s="11">
        <v>56</v>
      </c>
      <c r="V8" s="11">
        <v>45</v>
      </c>
      <c r="W8" s="11">
        <v>49</v>
      </c>
      <c r="X8" s="11">
        <v>34</v>
      </c>
      <c r="Y8" s="11">
        <v>42</v>
      </c>
      <c r="Z8" s="11">
        <v>17</v>
      </c>
      <c r="AA8" s="11">
        <v>48</v>
      </c>
      <c r="AB8" s="11"/>
      <c r="AC8" s="11">
        <v>178</v>
      </c>
      <c r="AD8" s="11">
        <v>151</v>
      </c>
      <c r="AE8" s="11">
        <v>47</v>
      </c>
      <c r="AF8" s="11"/>
      <c r="AG8" s="11">
        <v>175</v>
      </c>
      <c r="AH8" s="11">
        <v>120</v>
      </c>
      <c r="AI8" s="11">
        <v>27</v>
      </c>
      <c r="AJ8" s="11">
        <v>6</v>
      </c>
      <c r="AK8" s="11">
        <v>55</v>
      </c>
      <c r="AL8" s="11"/>
      <c r="AM8" s="11">
        <v>91</v>
      </c>
      <c r="AN8" s="11">
        <v>160</v>
      </c>
      <c r="AO8" s="11">
        <v>29</v>
      </c>
      <c r="AP8" s="11"/>
      <c r="AQ8" s="11">
        <v>292</v>
      </c>
      <c r="AR8" s="11">
        <v>135</v>
      </c>
      <c r="AS8" s="11"/>
      <c r="AT8" s="11">
        <v>100</v>
      </c>
      <c r="AU8" s="11">
        <v>328</v>
      </c>
    </row>
    <row r="9" spans="2:47" ht="43.5" x14ac:dyDescent="0.35">
      <c r="B9" s="18" t="s">
        <v>259</v>
      </c>
      <c r="C9" s="17">
        <v>0.57998550605625598</v>
      </c>
      <c r="D9" s="17">
        <v>0.53832434424074804</v>
      </c>
      <c r="E9" s="17">
        <v>0.61463777982637202</v>
      </c>
      <c r="F9" s="17"/>
      <c r="G9" s="17">
        <v>0.52445170579574196</v>
      </c>
      <c r="H9" s="17">
        <v>0.60073892776198901</v>
      </c>
      <c r="I9" s="17">
        <v>0.54135778988885996</v>
      </c>
      <c r="J9" s="17">
        <v>0.61446233363432401</v>
      </c>
      <c r="K9" s="17">
        <v>0.63010445974585705</v>
      </c>
      <c r="L9" s="17">
        <v>0.57235411622425403</v>
      </c>
      <c r="M9" s="17"/>
      <c r="N9" s="17">
        <v>0.52322453648301503</v>
      </c>
      <c r="O9" s="17">
        <v>0.66006000372239104</v>
      </c>
      <c r="P9" s="17">
        <v>0.53238515025863398</v>
      </c>
      <c r="Q9" s="17">
        <v>0.59624518029467699</v>
      </c>
      <c r="R9" s="17"/>
      <c r="S9" s="17">
        <v>0.45206102583968899</v>
      </c>
      <c r="T9" s="17">
        <v>0.63387497227970302</v>
      </c>
      <c r="U9" s="17">
        <v>0.58229110296792097</v>
      </c>
      <c r="V9" s="17">
        <v>0.66301813257735098</v>
      </c>
      <c r="W9" s="17">
        <v>0.54396813690407797</v>
      </c>
      <c r="X9" s="17">
        <v>0.58641656507506201</v>
      </c>
      <c r="Y9" s="17">
        <v>0.57313825748694702</v>
      </c>
      <c r="Z9" s="17">
        <v>0.72814956934934105</v>
      </c>
      <c r="AA9" s="17">
        <v>0.56687766550079</v>
      </c>
      <c r="AB9" s="17"/>
      <c r="AC9" s="17">
        <v>0.61815831413968603</v>
      </c>
      <c r="AD9" s="17">
        <v>0.56835156615610505</v>
      </c>
      <c r="AE9" s="17">
        <v>0.485506511158867</v>
      </c>
      <c r="AF9" s="17"/>
      <c r="AG9" s="17">
        <v>0.53188041120876495</v>
      </c>
      <c r="AH9" s="17">
        <v>0.65220698960171197</v>
      </c>
      <c r="AI9" s="17">
        <v>0.44915436028313699</v>
      </c>
      <c r="AJ9" s="17">
        <v>0.88302472856251402</v>
      </c>
      <c r="AK9" s="17">
        <v>0.57303253807215704</v>
      </c>
      <c r="AL9" s="17"/>
      <c r="AM9" s="17">
        <v>0.56477818904390997</v>
      </c>
      <c r="AN9" s="17">
        <v>0.56871473513042403</v>
      </c>
      <c r="AO9" s="17">
        <v>0.51064663555446399</v>
      </c>
      <c r="AP9" s="17"/>
      <c r="AQ9" s="17">
        <v>0.57889288819470697</v>
      </c>
      <c r="AR9" s="17">
        <v>0.57991415482403497</v>
      </c>
      <c r="AS9" s="17"/>
      <c r="AT9" s="17">
        <v>0.61444232531109499</v>
      </c>
      <c r="AU9" s="17">
        <v>0.56944110623014499</v>
      </c>
    </row>
    <row r="10" spans="2:47" ht="58" x14ac:dyDescent="0.35">
      <c r="B10" s="18" t="s">
        <v>260</v>
      </c>
      <c r="C10" s="17">
        <v>0.47911296751307603</v>
      </c>
      <c r="D10" s="17">
        <v>0.45017071585714602</v>
      </c>
      <c r="E10" s="17">
        <v>0.49773335243466199</v>
      </c>
      <c r="F10" s="17"/>
      <c r="G10" s="17">
        <v>0.519888257716833</v>
      </c>
      <c r="H10" s="17">
        <v>0.54418343881711495</v>
      </c>
      <c r="I10" s="17">
        <v>0.43236195554261297</v>
      </c>
      <c r="J10" s="17">
        <v>0.46074149953753202</v>
      </c>
      <c r="K10" s="17">
        <v>0.50826804238685397</v>
      </c>
      <c r="L10" s="17">
        <v>0.44218182572421999</v>
      </c>
      <c r="M10" s="17"/>
      <c r="N10" s="17">
        <v>0.50015384600661605</v>
      </c>
      <c r="O10" s="17">
        <v>0.44933417188628699</v>
      </c>
      <c r="P10" s="17">
        <v>0.51368493893011502</v>
      </c>
      <c r="Q10" s="17">
        <v>0.46606460000962102</v>
      </c>
      <c r="R10" s="17"/>
      <c r="S10" s="17">
        <v>0.588500030256772</v>
      </c>
      <c r="T10" s="17">
        <v>0.500450446005136</v>
      </c>
      <c r="U10" s="17">
        <v>0.40136805336386699</v>
      </c>
      <c r="V10" s="17">
        <v>0.57081910235095101</v>
      </c>
      <c r="W10" s="17">
        <v>0.482925305221033</v>
      </c>
      <c r="X10" s="17">
        <v>0.40914117358785701</v>
      </c>
      <c r="Y10" s="17">
        <v>0.471405241464948</v>
      </c>
      <c r="Z10" s="17">
        <v>0.469377547570346</v>
      </c>
      <c r="AA10" s="17">
        <v>0.36404111953526802</v>
      </c>
      <c r="AB10" s="17"/>
      <c r="AC10" s="17">
        <v>0.448535108961785</v>
      </c>
      <c r="AD10" s="17">
        <v>0.49715874538919003</v>
      </c>
      <c r="AE10" s="17">
        <v>0.394645645536641</v>
      </c>
      <c r="AF10" s="17"/>
      <c r="AG10" s="17">
        <v>0.432236080692744</v>
      </c>
      <c r="AH10" s="17">
        <v>0.498606488028701</v>
      </c>
      <c r="AI10" s="17">
        <v>0.57069569481085103</v>
      </c>
      <c r="AJ10" s="17">
        <v>0.16265071271349199</v>
      </c>
      <c r="AK10" s="17">
        <v>0.47621827516709297</v>
      </c>
      <c r="AL10" s="17"/>
      <c r="AM10" s="17">
        <v>0.42466917981194202</v>
      </c>
      <c r="AN10" s="17">
        <v>0.499041061480058</v>
      </c>
      <c r="AO10" s="17">
        <v>0.48567140695523697</v>
      </c>
      <c r="AP10" s="17"/>
      <c r="AQ10" s="17">
        <v>0.49274228366717898</v>
      </c>
      <c r="AR10" s="17">
        <v>0.45242310755906801</v>
      </c>
      <c r="AS10" s="17"/>
      <c r="AT10" s="17">
        <v>0.49071672667264998</v>
      </c>
      <c r="AU10" s="17">
        <v>0.47556201072976001</v>
      </c>
    </row>
    <row r="11" spans="2:47" ht="43.5" x14ac:dyDescent="0.35">
      <c r="B11" s="18" t="s">
        <v>261</v>
      </c>
      <c r="C11" s="17">
        <v>0.46067854850524198</v>
      </c>
      <c r="D11" s="17">
        <v>0.425589288933305</v>
      </c>
      <c r="E11" s="17">
        <v>0.49242175746949701</v>
      </c>
      <c r="F11" s="17"/>
      <c r="G11" s="17">
        <v>0.53672267313048105</v>
      </c>
      <c r="H11" s="17">
        <v>0.41575726958124598</v>
      </c>
      <c r="I11" s="17">
        <v>0.51771799976966204</v>
      </c>
      <c r="J11" s="17">
        <v>0.45040733414427297</v>
      </c>
      <c r="K11" s="17">
        <v>0.33923002096909999</v>
      </c>
      <c r="L11" s="17">
        <v>0.48743567287793899</v>
      </c>
      <c r="M11" s="17"/>
      <c r="N11" s="17">
        <v>0.46235550512629398</v>
      </c>
      <c r="O11" s="17">
        <v>0.42748665145397402</v>
      </c>
      <c r="P11" s="17">
        <v>0.47580534774752697</v>
      </c>
      <c r="Q11" s="17">
        <v>0.48682608136240302</v>
      </c>
      <c r="R11" s="17"/>
      <c r="S11" s="17">
        <v>0.48579161947882199</v>
      </c>
      <c r="T11" s="17">
        <v>0.42341810287737602</v>
      </c>
      <c r="U11" s="17">
        <v>0.36565267102375398</v>
      </c>
      <c r="V11" s="17">
        <v>0.499890367759531</v>
      </c>
      <c r="W11" s="17">
        <v>0.54393593603058299</v>
      </c>
      <c r="X11" s="17">
        <v>0.43088255318050001</v>
      </c>
      <c r="Y11" s="17">
        <v>0.42522486593064901</v>
      </c>
      <c r="Z11" s="17">
        <v>0.42669960966328102</v>
      </c>
      <c r="AA11" s="17">
        <v>0.53695488070667796</v>
      </c>
      <c r="AB11" s="17"/>
      <c r="AC11" s="17">
        <v>0.46865128443839998</v>
      </c>
      <c r="AD11" s="17">
        <v>0.42033491885268198</v>
      </c>
      <c r="AE11" s="17">
        <v>0.49449562609567299</v>
      </c>
      <c r="AF11" s="17"/>
      <c r="AG11" s="17">
        <v>0.45026997052195999</v>
      </c>
      <c r="AH11" s="17">
        <v>0.48025364908519602</v>
      </c>
      <c r="AI11" s="17">
        <v>0.418553435820467</v>
      </c>
      <c r="AJ11" s="17">
        <v>0.50825106026056599</v>
      </c>
      <c r="AK11" s="17">
        <v>0.40197135827932201</v>
      </c>
      <c r="AL11" s="17"/>
      <c r="AM11" s="17">
        <v>0.39477232653700101</v>
      </c>
      <c r="AN11" s="17">
        <v>0.51233889983084102</v>
      </c>
      <c r="AO11" s="17">
        <v>0.473031282879458</v>
      </c>
      <c r="AP11" s="17"/>
      <c r="AQ11" s="17">
        <v>0.44943726801168499</v>
      </c>
      <c r="AR11" s="17">
        <v>0.48185676945956002</v>
      </c>
      <c r="AS11" s="17"/>
      <c r="AT11" s="17">
        <v>0.520126472743216</v>
      </c>
      <c r="AU11" s="17">
        <v>0.44248642585568698</v>
      </c>
    </row>
    <row r="12" spans="2:47" ht="58" x14ac:dyDescent="0.35">
      <c r="B12" s="18" t="s">
        <v>262</v>
      </c>
      <c r="C12" s="17">
        <v>0.407566874921031</v>
      </c>
      <c r="D12" s="17">
        <v>0.41813249374308398</v>
      </c>
      <c r="E12" s="17">
        <v>0.394200181891456</v>
      </c>
      <c r="F12" s="17"/>
      <c r="G12" s="17">
        <v>0.47092163787095398</v>
      </c>
      <c r="H12" s="17">
        <v>0.44266034701272999</v>
      </c>
      <c r="I12" s="17">
        <v>0.353643733952206</v>
      </c>
      <c r="J12" s="17">
        <v>0.43831628253142702</v>
      </c>
      <c r="K12" s="17">
        <v>0.33616673167134897</v>
      </c>
      <c r="L12" s="17">
        <v>0.412471577623369</v>
      </c>
      <c r="M12" s="17"/>
      <c r="N12" s="17">
        <v>0.39080181337679798</v>
      </c>
      <c r="O12" s="17">
        <v>0.37750673505288701</v>
      </c>
      <c r="P12" s="17">
        <v>0.35136322722868302</v>
      </c>
      <c r="Q12" s="17">
        <v>0.50436261175157004</v>
      </c>
      <c r="R12" s="17"/>
      <c r="S12" s="17">
        <v>0.39879504257821602</v>
      </c>
      <c r="T12" s="17">
        <v>0.40617270850394399</v>
      </c>
      <c r="U12" s="17">
        <v>0.42080550435443598</v>
      </c>
      <c r="V12" s="17">
        <v>0.515675763653338</v>
      </c>
      <c r="W12" s="17">
        <v>0.42849136044758102</v>
      </c>
      <c r="X12" s="17">
        <v>0.36319613646811499</v>
      </c>
      <c r="Y12" s="17">
        <v>0.31835155295802697</v>
      </c>
      <c r="Z12" s="17">
        <v>0.271084592417138</v>
      </c>
      <c r="AA12" s="17">
        <v>0.439539851497742</v>
      </c>
      <c r="AB12" s="17"/>
      <c r="AC12" s="17">
        <v>0.40111430533002002</v>
      </c>
      <c r="AD12" s="17">
        <v>0.36717897657599002</v>
      </c>
      <c r="AE12" s="17">
        <v>0.39293928151804097</v>
      </c>
      <c r="AF12" s="17"/>
      <c r="AG12" s="17">
        <v>0.35888887307075701</v>
      </c>
      <c r="AH12" s="17">
        <v>0.47616731875850998</v>
      </c>
      <c r="AI12" s="17">
        <v>0.38182533071434099</v>
      </c>
      <c r="AJ12" s="17">
        <v>0.50643060166278697</v>
      </c>
      <c r="AK12" s="17">
        <v>0.39150273802372398</v>
      </c>
      <c r="AL12" s="17"/>
      <c r="AM12" s="17">
        <v>0.37346904744464798</v>
      </c>
      <c r="AN12" s="17">
        <v>0.489681863691597</v>
      </c>
      <c r="AO12" s="17">
        <v>0.370719352864677</v>
      </c>
      <c r="AP12" s="17"/>
      <c r="AQ12" s="17">
        <v>0.38981056625902499</v>
      </c>
      <c r="AR12" s="17">
        <v>0.448316403869636</v>
      </c>
      <c r="AS12" s="17"/>
      <c r="AT12" s="17">
        <v>0.338729279385031</v>
      </c>
      <c r="AU12" s="17">
        <v>0.428632404070179</v>
      </c>
    </row>
    <row r="13" spans="2:47" ht="43.5" x14ac:dyDescent="0.35">
      <c r="B13" s="18" t="s">
        <v>263</v>
      </c>
      <c r="C13" s="17">
        <v>0.38960088542612797</v>
      </c>
      <c r="D13" s="17">
        <v>0.40153287955842498</v>
      </c>
      <c r="E13" s="17">
        <v>0.37499788416044499</v>
      </c>
      <c r="F13" s="17"/>
      <c r="G13" s="17">
        <v>0.501115377472517</v>
      </c>
      <c r="H13" s="17">
        <v>0.41104050796254898</v>
      </c>
      <c r="I13" s="17">
        <v>0.305878515435554</v>
      </c>
      <c r="J13" s="17">
        <v>0.402723266962008</v>
      </c>
      <c r="K13" s="17">
        <v>0.312097316666677</v>
      </c>
      <c r="L13" s="17">
        <v>0.41097886106512599</v>
      </c>
      <c r="M13" s="17"/>
      <c r="N13" s="17">
        <v>0.36683219341916901</v>
      </c>
      <c r="O13" s="17">
        <v>0.429615679235965</v>
      </c>
      <c r="P13" s="17">
        <v>0.34526044595942001</v>
      </c>
      <c r="Q13" s="17">
        <v>0.408313722294677</v>
      </c>
      <c r="R13" s="17"/>
      <c r="S13" s="17">
        <v>0.45818194333386397</v>
      </c>
      <c r="T13" s="17">
        <v>0.462314318402757</v>
      </c>
      <c r="U13" s="17">
        <v>0.40427394395859301</v>
      </c>
      <c r="V13" s="17">
        <v>0.38741439313435899</v>
      </c>
      <c r="W13" s="17">
        <v>0.35574831662657103</v>
      </c>
      <c r="X13" s="17">
        <v>0.21065632487969099</v>
      </c>
      <c r="Y13" s="17">
        <v>0.37623053129885697</v>
      </c>
      <c r="Z13" s="17">
        <v>0.34757187184448002</v>
      </c>
      <c r="AA13" s="17">
        <v>0.360161307431977</v>
      </c>
      <c r="AB13" s="17"/>
      <c r="AC13" s="17">
        <v>0.30343025121912698</v>
      </c>
      <c r="AD13" s="17">
        <v>0.46393019719495099</v>
      </c>
      <c r="AE13" s="17">
        <v>0.32655756199385499</v>
      </c>
      <c r="AF13" s="17"/>
      <c r="AG13" s="17">
        <v>0.34480517699201302</v>
      </c>
      <c r="AH13" s="17">
        <v>0.399092170465774</v>
      </c>
      <c r="AI13" s="17">
        <v>0.431008768294319</v>
      </c>
      <c r="AJ13" s="17">
        <v>0.34560034754707403</v>
      </c>
      <c r="AK13" s="17">
        <v>0.39704701815677201</v>
      </c>
      <c r="AL13" s="17"/>
      <c r="AM13" s="17">
        <v>0.34816529290118198</v>
      </c>
      <c r="AN13" s="17">
        <v>0.438981972454491</v>
      </c>
      <c r="AO13" s="17">
        <v>0.34673327917013302</v>
      </c>
      <c r="AP13" s="17"/>
      <c r="AQ13" s="17">
        <v>0.36170382705368198</v>
      </c>
      <c r="AR13" s="17">
        <v>0.44637612499596402</v>
      </c>
      <c r="AS13" s="17"/>
      <c r="AT13" s="17">
        <v>0.34379650916198901</v>
      </c>
      <c r="AU13" s="17">
        <v>0.40361783961864001</v>
      </c>
    </row>
    <row r="14" spans="2:47" ht="43.5" x14ac:dyDescent="0.35">
      <c r="B14" s="18" t="s">
        <v>264</v>
      </c>
      <c r="C14" s="17">
        <v>0.24483460192911799</v>
      </c>
      <c r="D14" s="17">
        <v>0.242542446555786</v>
      </c>
      <c r="E14" s="17">
        <v>0.24031659873136699</v>
      </c>
      <c r="F14" s="17"/>
      <c r="G14" s="17">
        <v>0.312365980924246</v>
      </c>
      <c r="H14" s="17">
        <v>0.298629428410361</v>
      </c>
      <c r="I14" s="17">
        <v>0.30147430340232501</v>
      </c>
      <c r="J14" s="17">
        <v>0.25474533258507698</v>
      </c>
      <c r="K14" s="17">
        <v>0.15956204377156999</v>
      </c>
      <c r="L14" s="17">
        <v>0.17997432148046699</v>
      </c>
      <c r="M14" s="17"/>
      <c r="N14" s="17">
        <v>0.28124728120987202</v>
      </c>
      <c r="O14" s="17">
        <v>0.25908740985454998</v>
      </c>
      <c r="P14" s="17">
        <v>0.247209706305517</v>
      </c>
      <c r="Q14" s="17">
        <v>0.19068685344122299</v>
      </c>
      <c r="R14" s="17"/>
      <c r="S14" s="17">
        <v>0.34300512872955702</v>
      </c>
      <c r="T14" s="17">
        <v>0.28515590799388801</v>
      </c>
      <c r="U14" s="17">
        <v>0.247491485272126</v>
      </c>
      <c r="V14" s="17">
        <v>0.20489592872190501</v>
      </c>
      <c r="W14" s="17">
        <v>0.227831392337705</v>
      </c>
      <c r="X14" s="17">
        <v>0.29405435256658402</v>
      </c>
      <c r="Y14" s="17">
        <v>0.191335195968209</v>
      </c>
      <c r="Z14" s="17">
        <v>4.3490797445735203E-2</v>
      </c>
      <c r="AA14" s="17">
        <v>0.19235431317350299</v>
      </c>
      <c r="AB14" s="17"/>
      <c r="AC14" s="17">
        <v>0.18341634841639501</v>
      </c>
      <c r="AD14" s="17">
        <v>0.24575015332334699</v>
      </c>
      <c r="AE14" s="17">
        <v>0.29962836078577199</v>
      </c>
      <c r="AF14" s="17"/>
      <c r="AG14" s="17">
        <v>0.16502462966859699</v>
      </c>
      <c r="AH14" s="17">
        <v>0.33493012367232999</v>
      </c>
      <c r="AI14" s="17">
        <v>0.17972767797081199</v>
      </c>
      <c r="AJ14" s="17">
        <v>0.132897517878695</v>
      </c>
      <c r="AK14" s="17">
        <v>0.26727255625978602</v>
      </c>
      <c r="AL14" s="17"/>
      <c r="AM14" s="17">
        <v>0.237763768933861</v>
      </c>
      <c r="AN14" s="17">
        <v>0.30666501219152398</v>
      </c>
      <c r="AO14" s="17">
        <v>0.23537269284215101</v>
      </c>
      <c r="AP14" s="17"/>
      <c r="AQ14" s="17">
        <v>0.236561985007995</v>
      </c>
      <c r="AR14" s="17">
        <v>0.26413807621900298</v>
      </c>
      <c r="AS14" s="17"/>
      <c r="AT14" s="17">
        <v>0.25513396045764702</v>
      </c>
      <c r="AU14" s="17">
        <v>0.24168281494976701</v>
      </c>
    </row>
    <row r="15" spans="2:47" ht="43.5" x14ac:dyDescent="0.35">
      <c r="B15" s="18" t="s">
        <v>265</v>
      </c>
      <c r="C15" s="17">
        <v>0.23413217616457599</v>
      </c>
      <c r="D15" s="17">
        <v>0.181632208056524</v>
      </c>
      <c r="E15" s="17">
        <v>0.26941127266957599</v>
      </c>
      <c r="F15" s="17"/>
      <c r="G15" s="17">
        <v>0.35833908942109799</v>
      </c>
      <c r="H15" s="17">
        <v>0.31572307392189702</v>
      </c>
      <c r="I15" s="17">
        <v>0.24202021571291901</v>
      </c>
      <c r="J15" s="17">
        <v>0.218308888542491</v>
      </c>
      <c r="K15" s="17">
        <v>0.115587548796847</v>
      </c>
      <c r="L15" s="17">
        <v>0.192647134353611</v>
      </c>
      <c r="M15" s="17"/>
      <c r="N15" s="17">
        <v>0.23318090921801499</v>
      </c>
      <c r="O15" s="17">
        <v>0.28206992825368998</v>
      </c>
      <c r="P15" s="17">
        <v>0.17156787265350501</v>
      </c>
      <c r="Q15" s="17">
        <v>0.23357532468468001</v>
      </c>
      <c r="R15" s="17"/>
      <c r="S15" s="17">
        <v>0.41427099411889901</v>
      </c>
      <c r="T15" s="17">
        <v>0.23200623258854899</v>
      </c>
      <c r="U15" s="17">
        <v>0.190156433254973</v>
      </c>
      <c r="V15" s="17">
        <v>0.138038937624851</v>
      </c>
      <c r="W15" s="17">
        <v>0.252848357554329</v>
      </c>
      <c r="X15" s="17">
        <v>0.19043440603199599</v>
      </c>
      <c r="Y15" s="17">
        <v>0.14197433095360301</v>
      </c>
      <c r="Z15" s="17">
        <v>0.18763673743974801</v>
      </c>
      <c r="AA15" s="17">
        <v>0.25408318588194101</v>
      </c>
      <c r="AB15" s="17"/>
      <c r="AC15" s="17">
        <v>0.14668638449957999</v>
      </c>
      <c r="AD15" s="17">
        <v>0.26742720409673498</v>
      </c>
      <c r="AE15" s="17">
        <v>0.21389054961927001</v>
      </c>
      <c r="AF15" s="17"/>
      <c r="AG15" s="17">
        <v>0.13940607185135101</v>
      </c>
      <c r="AH15" s="17">
        <v>0.33644394460101201</v>
      </c>
      <c r="AI15" s="17">
        <v>0.25556551002015099</v>
      </c>
      <c r="AJ15" s="17">
        <v>0.132897517878695</v>
      </c>
      <c r="AK15" s="17">
        <v>0.21140018857879</v>
      </c>
      <c r="AL15" s="17"/>
      <c r="AM15" s="17">
        <v>0.176372989196136</v>
      </c>
      <c r="AN15" s="17">
        <v>0.32662808757154699</v>
      </c>
      <c r="AO15" s="17">
        <v>0.232036152452292</v>
      </c>
      <c r="AP15" s="17"/>
      <c r="AQ15" s="17">
        <v>0.189670598507134</v>
      </c>
      <c r="AR15" s="17">
        <v>0.33161209919732898</v>
      </c>
      <c r="AS15" s="17"/>
      <c r="AT15" s="17">
        <v>0.15275958719914301</v>
      </c>
      <c r="AU15" s="17">
        <v>0.25903363635425602</v>
      </c>
    </row>
    <row r="16" spans="2:47" x14ac:dyDescent="0.35">
      <c r="B16" s="18" t="s">
        <v>70</v>
      </c>
      <c r="C16" s="17">
        <v>1.5790154416420801E-2</v>
      </c>
      <c r="D16" s="17">
        <v>2.4517892894997499E-2</v>
      </c>
      <c r="E16" s="17">
        <v>8.9890622038394201E-3</v>
      </c>
      <c r="F16" s="17"/>
      <c r="G16" s="17">
        <v>2.9690132661401199E-2</v>
      </c>
      <c r="H16" s="17">
        <v>0</v>
      </c>
      <c r="I16" s="17">
        <v>1.0320510837024399E-2</v>
      </c>
      <c r="J16" s="17">
        <v>2.0223259882744399E-2</v>
      </c>
      <c r="K16" s="17">
        <v>1.6588496720679701E-2</v>
      </c>
      <c r="L16" s="17">
        <v>1.7209850822065099E-2</v>
      </c>
      <c r="M16" s="17"/>
      <c r="N16" s="17">
        <v>5.6825425959231004E-3</v>
      </c>
      <c r="O16" s="17">
        <v>1.61831771142181E-2</v>
      </c>
      <c r="P16" s="17">
        <v>0</v>
      </c>
      <c r="Q16" s="17">
        <v>3.0023716025475301E-2</v>
      </c>
      <c r="R16" s="17"/>
      <c r="S16" s="17">
        <v>2.2618287057428899E-2</v>
      </c>
      <c r="T16" s="17">
        <v>2.4383452997393699E-2</v>
      </c>
      <c r="U16" s="17">
        <v>1.29945874490846E-2</v>
      </c>
      <c r="V16" s="17">
        <v>0</v>
      </c>
      <c r="W16" s="17">
        <v>1.6295309849940601E-2</v>
      </c>
      <c r="X16" s="17">
        <v>0</v>
      </c>
      <c r="Y16" s="17">
        <v>2.6089324685000401E-2</v>
      </c>
      <c r="Z16" s="17">
        <v>0</v>
      </c>
      <c r="AA16" s="17">
        <v>1.9026740121598301E-2</v>
      </c>
      <c r="AB16" s="17"/>
      <c r="AC16" s="17">
        <v>1.75672255766736E-2</v>
      </c>
      <c r="AD16" s="17">
        <v>4.9368095295330896E-3</v>
      </c>
      <c r="AE16" s="17">
        <v>6.1652233267364499E-2</v>
      </c>
      <c r="AF16" s="17"/>
      <c r="AG16" s="17">
        <v>9.8502303871299199E-3</v>
      </c>
      <c r="AH16" s="17">
        <v>2.1291859587695298E-2</v>
      </c>
      <c r="AI16" s="17">
        <v>0</v>
      </c>
      <c r="AJ16" s="17">
        <v>0.116975271437486</v>
      </c>
      <c r="AK16" s="17">
        <v>3.3162004063518498E-2</v>
      </c>
      <c r="AL16" s="17"/>
      <c r="AM16" s="17">
        <v>1.7437477292637098E-2</v>
      </c>
      <c r="AN16" s="17">
        <v>1.6040008464886499E-2</v>
      </c>
      <c r="AO16" s="17">
        <v>6.2612057306368707E-2</v>
      </c>
      <c r="AP16" s="17"/>
      <c r="AQ16" s="17">
        <v>1.1314751788429099E-2</v>
      </c>
      <c r="AR16" s="17">
        <v>2.5557205052458901E-2</v>
      </c>
      <c r="AS16" s="17"/>
      <c r="AT16" s="17">
        <v>1.40396726845622E-2</v>
      </c>
      <c r="AU16" s="17">
        <v>1.6325832974923599E-2</v>
      </c>
    </row>
    <row r="17" spans="2:47" x14ac:dyDescent="0.35">
      <c r="B17" s="18" t="s">
        <v>178</v>
      </c>
      <c r="C17" s="19">
        <v>5.5202372928228903E-2</v>
      </c>
      <c r="D17" s="19">
        <v>6.8134665371754999E-2</v>
      </c>
      <c r="E17" s="19">
        <v>4.5391860328534803E-2</v>
      </c>
      <c r="F17" s="19"/>
      <c r="G17" s="19">
        <v>1.08562246104767E-2</v>
      </c>
      <c r="H17" s="19">
        <v>5.50139668969356E-2</v>
      </c>
      <c r="I17" s="19">
        <v>6.6123373567653507E-2</v>
      </c>
      <c r="J17" s="19">
        <v>2.1792816660498201E-2</v>
      </c>
      <c r="K17" s="19">
        <v>0.15205712633266999</v>
      </c>
      <c r="L17" s="19">
        <v>3.37063763565058E-2</v>
      </c>
      <c r="M17" s="19"/>
      <c r="N17" s="19">
        <v>6.6434486434252094E-2</v>
      </c>
      <c r="O17" s="19">
        <v>6.3692162226201304E-2</v>
      </c>
      <c r="P17" s="19">
        <v>7.0161371916453899E-2</v>
      </c>
      <c r="Q17" s="19">
        <v>2.30277153825427E-2</v>
      </c>
      <c r="R17" s="19"/>
      <c r="S17" s="19">
        <v>4.3927345535794401E-2</v>
      </c>
      <c r="T17" s="19">
        <v>3.82077852956123E-2</v>
      </c>
      <c r="U17" s="19">
        <v>4.6656461599405702E-2</v>
      </c>
      <c r="V17" s="19">
        <v>4.6510811788400303E-2</v>
      </c>
      <c r="W17" s="19">
        <v>5.2068058764975701E-2</v>
      </c>
      <c r="X17" s="19">
        <v>0.18348935520189599</v>
      </c>
      <c r="Y17" s="19">
        <v>5.4541077632422302E-2</v>
      </c>
      <c r="Z17" s="19">
        <v>7.8540330851546603E-2</v>
      </c>
      <c r="AA17" s="19">
        <v>2.0263826979873001E-2</v>
      </c>
      <c r="AB17" s="19"/>
      <c r="AC17" s="19">
        <v>6.5710236035333797E-2</v>
      </c>
      <c r="AD17" s="19">
        <v>6.4411315170130906E-2</v>
      </c>
      <c r="AE17" s="19">
        <v>3.4513711264540399E-2</v>
      </c>
      <c r="AF17" s="19"/>
      <c r="AG17" s="19">
        <v>8.6196694260332898E-2</v>
      </c>
      <c r="AH17" s="19">
        <v>1.40379354355636E-2</v>
      </c>
      <c r="AI17" s="19">
        <v>0.12291483691253501</v>
      </c>
      <c r="AJ17" s="19">
        <v>0</v>
      </c>
      <c r="AK17" s="19">
        <v>6.5132970659756595E-2</v>
      </c>
      <c r="AL17" s="19"/>
      <c r="AM17" s="19">
        <v>0.111681809862908</v>
      </c>
      <c r="AN17" s="19">
        <v>1.1351790750449601E-2</v>
      </c>
      <c r="AO17" s="19">
        <v>8.5093732972851402E-2</v>
      </c>
      <c r="AP17" s="19"/>
      <c r="AQ17" s="19">
        <v>6.0614573703679502E-2</v>
      </c>
      <c r="AR17" s="19">
        <v>4.3821343110189599E-2</v>
      </c>
      <c r="AS17" s="19"/>
      <c r="AT17" s="19">
        <v>6.7150931609507997E-2</v>
      </c>
      <c r="AU17" s="19">
        <v>5.1545901355813897E-2</v>
      </c>
    </row>
    <row r="18" spans="2:47" x14ac:dyDescent="0.35">
      <c r="B18" s="16" t="s">
        <v>267</v>
      </c>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U17"/>
  <sheetViews>
    <sheetView showGridLines="0" workbookViewId="0">
      <pane xSplit="2" topLeftCell="X1" activePane="topRight" state="frozen"/>
      <selection activeCell="AF8" sqref="AF8"/>
      <selection pane="topRight" activeCell="AT8" sqref="AT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268</v>
      </c>
      <c r="C9" s="17">
        <v>0.44012128378228099</v>
      </c>
      <c r="D9" s="17">
        <v>0.41157348139890798</v>
      </c>
      <c r="E9" s="17">
        <v>0.46696399466215999</v>
      </c>
      <c r="F9" s="17"/>
      <c r="G9" s="17">
        <v>0.55550099891279103</v>
      </c>
      <c r="H9" s="17">
        <v>0.44905270873004</v>
      </c>
      <c r="I9" s="17">
        <v>0.46266555630448197</v>
      </c>
      <c r="J9" s="17">
        <v>0.47476465718927902</v>
      </c>
      <c r="K9" s="17">
        <v>0.42592176642788598</v>
      </c>
      <c r="L9" s="17">
        <v>0.35086647965301598</v>
      </c>
      <c r="M9" s="17"/>
      <c r="N9" s="17">
        <v>0.53069551492299805</v>
      </c>
      <c r="O9" s="17">
        <v>0.43476600539971699</v>
      </c>
      <c r="P9" s="17">
        <v>0.41533127620467902</v>
      </c>
      <c r="Q9" s="17">
        <v>0.37524456372161202</v>
      </c>
      <c r="R9" s="17"/>
      <c r="S9" s="17">
        <v>0.48893615566930099</v>
      </c>
      <c r="T9" s="17">
        <v>0.39913923042173599</v>
      </c>
      <c r="U9" s="17">
        <v>0.39611595299496799</v>
      </c>
      <c r="V9" s="17">
        <v>0.372417066479588</v>
      </c>
      <c r="W9" s="17">
        <v>0.46899521629961599</v>
      </c>
      <c r="X9" s="17">
        <v>0.488500385031643</v>
      </c>
      <c r="Y9" s="17">
        <v>0.46588078057371002</v>
      </c>
      <c r="Z9" s="17">
        <v>0.51635970848141899</v>
      </c>
      <c r="AA9" s="17">
        <v>0.41826550840615601</v>
      </c>
      <c r="AB9" s="17"/>
      <c r="AC9" s="17">
        <v>0.39128822330673202</v>
      </c>
      <c r="AD9" s="17">
        <v>0.48886834310244398</v>
      </c>
      <c r="AE9" s="17">
        <v>0.39283020559167797</v>
      </c>
      <c r="AF9" s="17"/>
      <c r="AG9" s="17">
        <v>0.41831775652250802</v>
      </c>
      <c r="AH9" s="17">
        <v>0.46540399595409898</v>
      </c>
      <c r="AI9" s="17">
        <v>0.46820949805758899</v>
      </c>
      <c r="AJ9" s="17">
        <v>0.59556883572959296</v>
      </c>
      <c r="AK9" s="17">
        <v>0.45087530528819802</v>
      </c>
      <c r="AL9" s="17"/>
      <c r="AM9" s="17">
        <v>0.41217238661359001</v>
      </c>
      <c r="AN9" s="17">
        <v>0.48045437844232602</v>
      </c>
      <c r="AO9" s="17">
        <v>0.43584482176477002</v>
      </c>
      <c r="AP9" s="17"/>
      <c r="AQ9" s="17">
        <v>0.425963241185635</v>
      </c>
      <c r="AR9" s="17">
        <v>0.46959652951963599</v>
      </c>
      <c r="AS9" s="17"/>
      <c r="AT9" s="17">
        <v>0.48694948208861699</v>
      </c>
      <c r="AU9" s="17">
        <v>0.42527412874271397</v>
      </c>
    </row>
    <row r="10" spans="2:47" ht="43.5" x14ac:dyDescent="0.35">
      <c r="B10" s="18" t="s">
        <v>269</v>
      </c>
      <c r="C10" s="17">
        <v>0.334946074497182</v>
      </c>
      <c r="D10" s="17">
        <v>0.34070938371892801</v>
      </c>
      <c r="E10" s="17">
        <v>0.32852534445839698</v>
      </c>
      <c r="F10" s="17"/>
      <c r="G10" s="17">
        <v>0.30608113725326103</v>
      </c>
      <c r="H10" s="17">
        <v>0.35723060470983398</v>
      </c>
      <c r="I10" s="17">
        <v>0.32240408639393198</v>
      </c>
      <c r="J10" s="17">
        <v>0.32914096975355001</v>
      </c>
      <c r="K10" s="17">
        <v>0.298256387277815</v>
      </c>
      <c r="L10" s="17">
        <v>0.36974915053574597</v>
      </c>
      <c r="M10" s="17"/>
      <c r="N10" s="17">
        <v>0.30324700656134301</v>
      </c>
      <c r="O10" s="17">
        <v>0.304727244805029</v>
      </c>
      <c r="P10" s="17">
        <v>0.35086442247584299</v>
      </c>
      <c r="Q10" s="17">
        <v>0.38605164834880301</v>
      </c>
      <c r="R10" s="17"/>
      <c r="S10" s="17">
        <v>0.312490473002422</v>
      </c>
      <c r="T10" s="17">
        <v>0.375970721088565</v>
      </c>
      <c r="U10" s="17">
        <v>0.34309950139866002</v>
      </c>
      <c r="V10" s="17">
        <v>0.36824543804023302</v>
      </c>
      <c r="W10" s="17">
        <v>0.224251981037248</v>
      </c>
      <c r="X10" s="17">
        <v>0.3719365345308</v>
      </c>
      <c r="Y10" s="17">
        <v>0.37679636479741302</v>
      </c>
      <c r="Z10" s="17">
        <v>0.25349886399751698</v>
      </c>
      <c r="AA10" s="17">
        <v>0.31850794906404201</v>
      </c>
      <c r="AB10" s="17"/>
      <c r="AC10" s="17">
        <v>0.35226448652323</v>
      </c>
      <c r="AD10" s="17">
        <v>0.31894021120796601</v>
      </c>
      <c r="AE10" s="17">
        <v>0.34894232518161</v>
      </c>
      <c r="AF10" s="17"/>
      <c r="AG10" s="17">
        <v>0.34124897419482197</v>
      </c>
      <c r="AH10" s="17">
        <v>0.331669592291574</v>
      </c>
      <c r="AI10" s="17">
        <v>0.28473298971896499</v>
      </c>
      <c r="AJ10" s="17">
        <v>0.17707973840015201</v>
      </c>
      <c r="AK10" s="17">
        <v>0.36085105526665301</v>
      </c>
      <c r="AL10" s="17"/>
      <c r="AM10" s="17">
        <v>0.36053737119638701</v>
      </c>
      <c r="AN10" s="17">
        <v>0.33048334610533497</v>
      </c>
      <c r="AO10" s="17">
        <v>0.34273845178676299</v>
      </c>
      <c r="AP10" s="17"/>
      <c r="AQ10" s="17">
        <v>0.364432493826224</v>
      </c>
      <c r="AR10" s="17">
        <v>0.272227557587989</v>
      </c>
      <c r="AS10" s="17"/>
      <c r="AT10" s="17">
        <v>0.36893512979214699</v>
      </c>
      <c r="AU10" s="17">
        <v>0.32416964508361601</v>
      </c>
    </row>
    <row r="11" spans="2:47" ht="29" x14ac:dyDescent="0.35">
      <c r="B11" s="18" t="s">
        <v>270</v>
      </c>
      <c r="C11" s="17">
        <v>0.19531114114808101</v>
      </c>
      <c r="D11" s="17">
        <v>0.21197743139845501</v>
      </c>
      <c r="E11" s="17">
        <v>0.180491015246311</v>
      </c>
      <c r="F11" s="17"/>
      <c r="G11" s="17">
        <v>0.13023223800703801</v>
      </c>
      <c r="H11" s="17">
        <v>0.18651937845283501</v>
      </c>
      <c r="I11" s="17">
        <v>0.17237123543845201</v>
      </c>
      <c r="J11" s="17">
        <v>0.157728567931021</v>
      </c>
      <c r="K11" s="17">
        <v>0.232366353592214</v>
      </c>
      <c r="L11" s="17">
        <v>0.24867513793551799</v>
      </c>
      <c r="M11" s="17"/>
      <c r="N11" s="17">
        <v>0.125128577605612</v>
      </c>
      <c r="O11" s="17">
        <v>0.23420877316618399</v>
      </c>
      <c r="P11" s="17">
        <v>0.21936574140373</v>
      </c>
      <c r="Q11" s="17">
        <v>0.204132173688133</v>
      </c>
      <c r="R11" s="17"/>
      <c r="S11" s="17">
        <v>0.166116430914206</v>
      </c>
      <c r="T11" s="17">
        <v>0.18061220064244199</v>
      </c>
      <c r="U11" s="17">
        <v>0.24362010226418301</v>
      </c>
      <c r="V11" s="17">
        <v>0.25933749548017898</v>
      </c>
      <c r="W11" s="17">
        <v>0.273231502420832</v>
      </c>
      <c r="X11" s="17">
        <v>0.121319247424703</v>
      </c>
      <c r="Y11" s="17">
        <v>0.11064847472234</v>
      </c>
      <c r="Z11" s="17">
        <v>0.21640539641994599</v>
      </c>
      <c r="AA11" s="17">
        <v>0.220808007345559</v>
      </c>
      <c r="AB11" s="17"/>
      <c r="AC11" s="17">
        <v>0.22985046646403801</v>
      </c>
      <c r="AD11" s="17">
        <v>0.15825825976994901</v>
      </c>
      <c r="AE11" s="17">
        <v>0.23067775668034701</v>
      </c>
      <c r="AF11" s="17"/>
      <c r="AG11" s="17">
        <v>0.211287653521574</v>
      </c>
      <c r="AH11" s="17">
        <v>0.181875589646388</v>
      </c>
      <c r="AI11" s="17">
        <v>0.22489160844519401</v>
      </c>
      <c r="AJ11" s="17">
        <v>0.14401377090042999</v>
      </c>
      <c r="AK11" s="17">
        <v>0.16379218630835299</v>
      </c>
      <c r="AL11" s="17"/>
      <c r="AM11" s="17">
        <v>0.19592336870564001</v>
      </c>
      <c r="AN11" s="17">
        <v>0.178099128662595</v>
      </c>
      <c r="AO11" s="17">
        <v>0.210573237333392</v>
      </c>
      <c r="AP11" s="17"/>
      <c r="AQ11" s="17">
        <v>0.17790070028461699</v>
      </c>
      <c r="AR11" s="17">
        <v>0.23276440365220899</v>
      </c>
      <c r="AS11" s="17"/>
      <c r="AT11" s="17">
        <v>0.11463381790574401</v>
      </c>
      <c r="AU11" s="17">
        <v>0.220890359859855</v>
      </c>
    </row>
    <row r="12" spans="2:47" x14ac:dyDescent="0.35">
      <c r="B12" s="18" t="s">
        <v>70</v>
      </c>
      <c r="C12" s="19">
        <v>2.9621500572456799E-2</v>
      </c>
      <c r="D12" s="19">
        <v>3.5739703483710097E-2</v>
      </c>
      <c r="E12" s="19">
        <v>2.4019645633132199E-2</v>
      </c>
      <c r="F12" s="19"/>
      <c r="G12" s="19">
        <v>8.1856258269103702E-3</v>
      </c>
      <c r="H12" s="19">
        <v>7.1973081072913203E-3</v>
      </c>
      <c r="I12" s="19">
        <v>4.2559121863133598E-2</v>
      </c>
      <c r="J12" s="19">
        <v>3.8365805126149802E-2</v>
      </c>
      <c r="K12" s="19">
        <v>4.3455492702084902E-2</v>
      </c>
      <c r="L12" s="19">
        <v>3.0709231875719702E-2</v>
      </c>
      <c r="M12" s="19"/>
      <c r="N12" s="19">
        <v>4.0928900910047097E-2</v>
      </c>
      <c r="O12" s="19">
        <v>2.62979766290708E-2</v>
      </c>
      <c r="P12" s="19">
        <v>1.44385599157477E-2</v>
      </c>
      <c r="Q12" s="19">
        <v>3.45716142414524E-2</v>
      </c>
      <c r="R12" s="19"/>
      <c r="S12" s="19">
        <v>3.2456940414071801E-2</v>
      </c>
      <c r="T12" s="19">
        <v>4.42778478472566E-2</v>
      </c>
      <c r="U12" s="19">
        <v>1.71644433421889E-2</v>
      </c>
      <c r="V12" s="19">
        <v>0</v>
      </c>
      <c r="W12" s="19">
        <v>3.3521300242303598E-2</v>
      </c>
      <c r="X12" s="19">
        <v>1.8243833012854399E-2</v>
      </c>
      <c r="Y12" s="19">
        <v>4.6674379906537902E-2</v>
      </c>
      <c r="Z12" s="19">
        <v>1.37360311011182E-2</v>
      </c>
      <c r="AA12" s="19">
        <v>4.2418535184243197E-2</v>
      </c>
      <c r="AB12" s="19"/>
      <c r="AC12" s="19">
        <v>2.6596823705999799E-2</v>
      </c>
      <c r="AD12" s="19">
        <v>3.3933185919641201E-2</v>
      </c>
      <c r="AE12" s="19">
        <v>2.7549712546364701E-2</v>
      </c>
      <c r="AF12" s="19"/>
      <c r="AG12" s="19">
        <v>2.91456157610962E-2</v>
      </c>
      <c r="AH12" s="19">
        <v>2.1050822107938499E-2</v>
      </c>
      <c r="AI12" s="19">
        <v>2.21659037782518E-2</v>
      </c>
      <c r="AJ12" s="19">
        <v>8.3337654969824607E-2</v>
      </c>
      <c r="AK12" s="19">
        <v>2.4481453136795402E-2</v>
      </c>
      <c r="AL12" s="19"/>
      <c r="AM12" s="19">
        <v>3.1366873484382399E-2</v>
      </c>
      <c r="AN12" s="19">
        <v>1.0963146789744299E-2</v>
      </c>
      <c r="AO12" s="19">
        <v>1.0843489115074399E-2</v>
      </c>
      <c r="AP12" s="19"/>
      <c r="AQ12" s="19">
        <v>3.1703564703524402E-2</v>
      </c>
      <c r="AR12" s="19">
        <v>2.54115092401653E-2</v>
      </c>
      <c r="AS12" s="19"/>
      <c r="AT12" s="19">
        <v>2.9481570213490901E-2</v>
      </c>
      <c r="AU12" s="19">
        <v>2.9665866313814598E-2</v>
      </c>
    </row>
    <row r="13" spans="2:47" x14ac:dyDescent="0.35">
      <c r="B13" s="16"/>
    </row>
    <row r="14" spans="2:47" x14ac:dyDescent="0.35">
      <c r="B14" t="s">
        <v>77</v>
      </c>
    </row>
    <row r="15" spans="2:47" x14ac:dyDescent="0.35">
      <c r="B15" t="s">
        <v>78</v>
      </c>
    </row>
    <row r="17" spans="2:2" x14ac:dyDescent="0.35">
      <c r="B17"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U22"/>
  <sheetViews>
    <sheetView showGridLines="0" workbookViewId="0">
      <pane xSplit="2" topLeftCell="C1" activePane="topRight" state="frozen"/>
      <selection activeCell="AF8" sqref="AF8"/>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272</v>
      </c>
      <c r="C9" s="17">
        <v>1.10929524934891E-2</v>
      </c>
      <c r="D9" s="17">
        <v>9.4658692342898306E-3</v>
      </c>
      <c r="E9" s="17">
        <v>1.2655475479583801E-2</v>
      </c>
      <c r="F9" s="17"/>
      <c r="G9" s="17">
        <v>3.3502612695625197E-2</v>
      </c>
      <c r="H9" s="17">
        <v>1.03287580703256E-2</v>
      </c>
      <c r="I9" s="17">
        <v>2.0316162776177999E-2</v>
      </c>
      <c r="J9" s="17">
        <v>3.9357105192059901E-3</v>
      </c>
      <c r="K9" s="17">
        <v>1.1478438155325199E-2</v>
      </c>
      <c r="L9" s="17">
        <v>0</v>
      </c>
      <c r="M9" s="17"/>
      <c r="N9" s="17">
        <v>9.7902236396118295E-3</v>
      </c>
      <c r="O9" s="17">
        <v>1.5958550699008499E-2</v>
      </c>
      <c r="P9" s="17">
        <v>0</v>
      </c>
      <c r="Q9" s="17">
        <v>1.7314935613734001E-2</v>
      </c>
      <c r="R9" s="17"/>
      <c r="S9" s="17">
        <v>2.4708613458454699E-2</v>
      </c>
      <c r="T9" s="17">
        <v>9.8198936800173598E-3</v>
      </c>
      <c r="U9" s="17">
        <v>0</v>
      </c>
      <c r="V9" s="17">
        <v>0</v>
      </c>
      <c r="W9" s="17">
        <v>0</v>
      </c>
      <c r="X9" s="17">
        <v>2.4475895165720001E-2</v>
      </c>
      <c r="Y9" s="17">
        <v>2.1634402434003799E-2</v>
      </c>
      <c r="Z9" s="17">
        <v>0</v>
      </c>
      <c r="AA9" s="17">
        <v>7.12514598636907E-3</v>
      </c>
      <c r="AB9" s="17"/>
      <c r="AC9" s="17">
        <v>6.96570399926889E-3</v>
      </c>
      <c r="AD9" s="17">
        <v>8.3211071675117695E-3</v>
      </c>
      <c r="AE9" s="17">
        <v>1.4642371677156599E-2</v>
      </c>
      <c r="AF9" s="17"/>
      <c r="AG9" s="17">
        <v>0</v>
      </c>
      <c r="AH9" s="17">
        <v>1.0079689600505501E-2</v>
      </c>
      <c r="AI9" s="17">
        <v>2.1747419855901302E-2</v>
      </c>
      <c r="AJ9" s="17">
        <v>0</v>
      </c>
      <c r="AK9" s="17">
        <v>1.2907704072226101E-2</v>
      </c>
      <c r="AL9" s="17"/>
      <c r="AM9" s="17">
        <v>1.88238482264949E-2</v>
      </c>
      <c r="AN9" s="17">
        <v>6.6252197025560601E-3</v>
      </c>
      <c r="AO9" s="17">
        <v>9.0965691959402194E-3</v>
      </c>
      <c r="AP9" s="17"/>
      <c r="AQ9" s="17">
        <v>7.9634654244380796E-3</v>
      </c>
      <c r="AR9" s="17">
        <v>1.52937619466883E-2</v>
      </c>
      <c r="AS9" s="17"/>
      <c r="AT9" s="17">
        <v>1.4450195100470299E-2</v>
      </c>
      <c r="AU9" s="17">
        <v>1.0028519026174999E-2</v>
      </c>
    </row>
    <row r="10" spans="2:47" x14ac:dyDescent="0.35">
      <c r="B10" s="18" t="s">
        <v>273</v>
      </c>
      <c r="C10" s="17">
        <v>0.12214170730603501</v>
      </c>
      <c r="D10" s="17">
        <v>0.11702801617382801</v>
      </c>
      <c r="E10" s="17">
        <v>0.12738723400023699</v>
      </c>
      <c r="F10" s="17"/>
      <c r="G10" s="17">
        <v>0.16676996517596299</v>
      </c>
      <c r="H10" s="17">
        <v>0.224136557112942</v>
      </c>
      <c r="I10" s="17">
        <v>0.167865531874341</v>
      </c>
      <c r="J10" s="17">
        <v>8.1055856158078601E-2</v>
      </c>
      <c r="K10" s="17">
        <v>8.0675888092320194E-2</v>
      </c>
      <c r="L10" s="17">
        <v>5.3787983532615401E-2</v>
      </c>
      <c r="M10" s="17"/>
      <c r="N10" s="17">
        <v>0.159238421275293</v>
      </c>
      <c r="O10" s="17">
        <v>0.13147678358362</v>
      </c>
      <c r="P10" s="17">
        <v>8.0792494432563006E-2</v>
      </c>
      <c r="Q10" s="17">
        <v>0.105987326762279</v>
      </c>
      <c r="R10" s="17"/>
      <c r="S10" s="17">
        <v>0.11543428385308301</v>
      </c>
      <c r="T10" s="17">
        <v>0.14062832019274699</v>
      </c>
      <c r="U10" s="17">
        <v>4.9344528958408303E-2</v>
      </c>
      <c r="V10" s="17">
        <v>0.122976808742189</v>
      </c>
      <c r="W10" s="17">
        <v>0.13893664419593901</v>
      </c>
      <c r="X10" s="17">
        <v>0.122324280476381</v>
      </c>
      <c r="Y10" s="17">
        <v>0.154044632884584</v>
      </c>
      <c r="Z10" s="17">
        <v>0.14696889135553801</v>
      </c>
      <c r="AA10" s="17">
        <v>0.11892260481007701</v>
      </c>
      <c r="AB10" s="17"/>
      <c r="AC10" s="17">
        <v>8.6179010454406998E-2</v>
      </c>
      <c r="AD10" s="17">
        <v>0.14265987167490499</v>
      </c>
      <c r="AE10" s="17">
        <v>0.16764397225795699</v>
      </c>
      <c r="AF10" s="17"/>
      <c r="AG10" s="17">
        <v>8.6193163089698294E-2</v>
      </c>
      <c r="AH10" s="17">
        <v>0.16715259652522199</v>
      </c>
      <c r="AI10" s="17">
        <v>7.1831374564501504E-2</v>
      </c>
      <c r="AJ10" s="17">
        <v>0.16850832262070001</v>
      </c>
      <c r="AK10" s="17">
        <v>0.16653657161149801</v>
      </c>
      <c r="AL10" s="17"/>
      <c r="AM10" s="17">
        <v>0.10727381040642101</v>
      </c>
      <c r="AN10" s="17">
        <v>0.16453020560013701</v>
      </c>
      <c r="AO10" s="17">
        <v>0.113366713475811</v>
      </c>
      <c r="AP10" s="17"/>
      <c r="AQ10" s="17">
        <v>0.12125133795557499</v>
      </c>
      <c r="AR10" s="17">
        <v>0.124626396004893</v>
      </c>
      <c r="AS10" s="17"/>
      <c r="AT10" s="17">
        <v>0.123780458546508</v>
      </c>
      <c r="AU10" s="17">
        <v>0.121622131609798</v>
      </c>
    </row>
    <row r="11" spans="2:47" x14ac:dyDescent="0.35">
      <c r="B11" s="18" t="s">
        <v>274</v>
      </c>
      <c r="C11" s="17">
        <v>0.16824104524097899</v>
      </c>
      <c r="D11" s="17">
        <v>0.15737955928917099</v>
      </c>
      <c r="E11" s="17">
        <v>0.17903281487907299</v>
      </c>
      <c r="F11" s="17"/>
      <c r="G11" s="17">
        <v>0.25401207054195202</v>
      </c>
      <c r="H11" s="17">
        <v>0.235063388775055</v>
      </c>
      <c r="I11" s="17">
        <v>0.20274337514438401</v>
      </c>
      <c r="J11" s="17">
        <v>0.13350762317537099</v>
      </c>
      <c r="K11" s="17">
        <v>0.11781410453192701</v>
      </c>
      <c r="L11" s="17">
        <v>0.116416479729755</v>
      </c>
      <c r="M11" s="17"/>
      <c r="N11" s="17">
        <v>0.139989444784374</v>
      </c>
      <c r="O11" s="17">
        <v>0.16442764201215601</v>
      </c>
      <c r="P11" s="17">
        <v>0.217999698053296</v>
      </c>
      <c r="Q11" s="17">
        <v>0.16093764377535999</v>
      </c>
      <c r="R11" s="17"/>
      <c r="S11" s="17">
        <v>0.214730626186249</v>
      </c>
      <c r="T11" s="17">
        <v>0.17254423662527901</v>
      </c>
      <c r="U11" s="17">
        <v>0.19634830823719299</v>
      </c>
      <c r="V11" s="17">
        <v>0.110059080431473</v>
      </c>
      <c r="W11" s="17">
        <v>0.16472070942216599</v>
      </c>
      <c r="X11" s="17">
        <v>0.14767753954211801</v>
      </c>
      <c r="Y11" s="17">
        <v>0.18942401182004701</v>
      </c>
      <c r="Z11" s="17">
        <v>0.107491642883903</v>
      </c>
      <c r="AA11" s="17">
        <v>0.159693065310584</v>
      </c>
      <c r="AB11" s="17"/>
      <c r="AC11" s="17">
        <v>0.16341898157913201</v>
      </c>
      <c r="AD11" s="17">
        <v>0.148775790032558</v>
      </c>
      <c r="AE11" s="17">
        <v>0.20532313223002899</v>
      </c>
      <c r="AF11" s="17"/>
      <c r="AG11" s="17">
        <v>0.17291957853940701</v>
      </c>
      <c r="AH11" s="17">
        <v>0.19722229247928799</v>
      </c>
      <c r="AI11" s="17">
        <v>0.102985003931908</v>
      </c>
      <c r="AJ11" s="17">
        <v>6.3846880705567099E-2</v>
      </c>
      <c r="AK11" s="17">
        <v>0.159726779746967</v>
      </c>
      <c r="AL11" s="17"/>
      <c r="AM11" s="17">
        <v>0.19502649596473401</v>
      </c>
      <c r="AN11" s="17">
        <v>0.195378146954263</v>
      </c>
      <c r="AO11" s="17">
        <v>0.131644926964818</v>
      </c>
      <c r="AP11" s="17"/>
      <c r="AQ11" s="17">
        <v>0.17153331636551999</v>
      </c>
      <c r="AR11" s="17">
        <v>0.159533339776494</v>
      </c>
      <c r="AS11" s="17"/>
      <c r="AT11" s="17">
        <v>0.18738521626798399</v>
      </c>
      <c r="AU11" s="17">
        <v>0.162171273487591</v>
      </c>
    </row>
    <row r="12" spans="2:47" x14ac:dyDescent="0.35">
      <c r="B12" s="18" t="s">
        <v>275</v>
      </c>
      <c r="C12" s="17">
        <v>0.13056475097848899</v>
      </c>
      <c r="D12" s="17">
        <v>0.12786743700811401</v>
      </c>
      <c r="E12" s="17">
        <v>0.13358526730103601</v>
      </c>
      <c r="F12" s="17"/>
      <c r="G12" s="17">
        <v>0.226678704536491</v>
      </c>
      <c r="H12" s="17">
        <v>0.174866301466334</v>
      </c>
      <c r="I12" s="17">
        <v>7.9311292921632998E-2</v>
      </c>
      <c r="J12" s="17">
        <v>9.5568943960358296E-2</v>
      </c>
      <c r="K12" s="17">
        <v>0.139733506078107</v>
      </c>
      <c r="L12" s="17">
        <v>0.110128578766978</v>
      </c>
      <c r="M12" s="17"/>
      <c r="N12" s="17">
        <v>0.122686503557687</v>
      </c>
      <c r="O12" s="17">
        <v>0.12028208915708299</v>
      </c>
      <c r="P12" s="17">
        <v>0.142527274496799</v>
      </c>
      <c r="Q12" s="17">
        <v>0.140750292017428</v>
      </c>
      <c r="R12" s="17"/>
      <c r="S12" s="17">
        <v>0.122480180449226</v>
      </c>
      <c r="T12" s="17">
        <v>0.125147927731831</v>
      </c>
      <c r="U12" s="17">
        <v>0.12908392157844201</v>
      </c>
      <c r="V12" s="17">
        <v>9.3222352938869796E-2</v>
      </c>
      <c r="W12" s="17">
        <v>0.13162246338332101</v>
      </c>
      <c r="X12" s="17">
        <v>0.18067197380670899</v>
      </c>
      <c r="Y12" s="17">
        <v>0.15417748483656901</v>
      </c>
      <c r="Z12" s="17">
        <v>0.13239005175642299</v>
      </c>
      <c r="AA12" s="17">
        <v>0.120172541148467</v>
      </c>
      <c r="AB12" s="17"/>
      <c r="AC12" s="17">
        <v>0.14048471182184</v>
      </c>
      <c r="AD12" s="17">
        <v>0.118299488112439</v>
      </c>
      <c r="AE12" s="17">
        <v>0.111741163360633</v>
      </c>
      <c r="AF12" s="17"/>
      <c r="AG12" s="17">
        <v>0.14805062201507599</v>
      </c>
      <c r="AH12" s="17">
        <v>0.12542225495831399</v>
      </c>
      <c r="AI12" s="17">
        <v>0.114929989411048</v>
      </c>
      <c r="AJ12" s="17">
        <v>0.20818360162854499</v>
      </c>
      <c r="AK12" s="17">
        <v>9.8594194108426098E-2</v>
      </c>
      <c r="AL12" s="17"/>
      <c r="AM12" s="17">
        <v>0.13806954492742601</v>
      </c>
      <c r="AN12" s="17">
        <v>0.112847648561266</v>
      </c>
      <c r="AO12" s="17">
        <v>0.16221674611724601</v>
      </c>
      <c r="AP12" s="17"/>
      <c r="AQ12" s="17">
        <v>0.131749206319663</v>
      </c>
      <c r="AR12" s="17">
        <v>0.12874699880184401</v>
      </c>
      <c r="AS12" s="17"/>
      <c r="AT12" s="17">
        <v>0.13783019717674999</v>
      </c>
      <c r="AU12" s="17">
        <v>0.128261198631</v>
      </c>
    </row>
    <row r="13" spans="2:47" x14ac:dyDescent="0.35">
      <c r="B13" s="18" t="s">
        <v>276</v>
      </c>
      <c r="C13" s="17">
        <v>4.2552622119775597E-2</v>
      </c>
      <c r="D13" s="17">
        <v>3.4964365032631999E-2</v>
      </c>
      <c r="E13" s="17">
        <v>4.9804573288682402E-2</v>
      </c>
      <c r="F13" s="17"/>
      <c r="G13" s="17">
        <v>4.0616064535393397E-2</v>
      </c>
      <c r="H13" s="17">
        <v>4.3607988272565901E-2</v>
      </c>
      <c r="I13" s="17">
        <v>5.1433818841097899E-2</v>
      </c>
      <c r="J13" s="17">
        <v>3.9675360566796498E-2</v>
      </c>
      <c r="K13" s="17">
        <v>2.33221671403749E-2</v>
      </c>
      <c r="L13" s="17">
        <v>5.1626216779514802E-2</v>
      </c>
      <c r="M13" s="17"/>
      <c r="N13" s="17">
        <v>4.5430353558254401E-2</v>
      </c>
      <c r="O13" s="17">
        <v>3.4247742648175102E-2</v>
      </c>
      <c r="P13" s="17">
        <v>3.9551074920220503E-2</v>
      </c>
      <c r="Q13" s="17">
        <v>5.11982892615254E-2</v>
      </c>
      <c r="R13" s="17"/>
      <c r="S13" s="17">
        <v>3.44347061496749E-2</v>
      </c>
      <c r="T13" s="17">
        <v>2.7980358350019E-2</v>
      </c>
      <c r="U13" s="17">
        <v>4.3159828981523901E-2</v>
      </c>
      <c r="V13" s="17">
        <v>5.6722202570898599E-2</v>
      </c>
      <c r="W13" s="17">
        <v>5.7201908127226503E-2</v>
      </c>
      <c r="X13" s="17">
        <v>1.80467440525852E-2</v>
      </c>
      <c r="Y13" s="17">
        <v>2.8849362041201001E-2</v>
      </c>
      <c r="Z13" s="17">
        <v>5.12899980862703E-2</v>
      </c>
      <c r="AA13" s="17">
        <v>7.5256756991015999E-2</v>
      </c>
      <c r="AB13" s="17"/>
      <c r="AC13" s="17">
        <v>4.69390237946887E-2</v>
      </c>
      <c r="AD13" s="17">
        <v>3.9031314623138802E-2</v>
      </c>
      <c r="AE13" s="17">
        <v>5.4363494471496097E-2</v>
      </c>
      <c r="AF13" s="17"/>
      <c r="AG13" s="17">
        <v>4.9491294750671599E-2</v>
      </c>
      <c r="AH13" s="17">
        <v>3.57961914362507E-2</v>
      </c>
      <c r="AI13" s="17">
        <v>5.57703217184181E-2</v>
      </c>
      <c r="AJ13" s="17">
        <v>6.7535115702916898E-2</v>
      </c>
      <c r="AK13" s="17">
        <v>2.7844162111902201E-2</v>
      </c>
      <c r="AL13" s="17"/>
      <c r="AM13" s="17">
        <v>6.43259389665123E-2</v>
      </c>
      <c r="AN13" s="17">
        <v>3.7500261567364399E-2</v>
      </c>
      <c r="AO13" s="17">
        <v>6.0041998627902902E-2</v>
      </c>
      <c r="AP13" s="17"/>
      <c r="AQ13" s="17">
        <v>4.35842031530108E-2</v>
      </c>
      <c r="AR13" s="17">
        <v>4.0608246644767101E-2</v>
      </c>
      <c r="AS13" s="17"/>
      <c r="AT13" s="17">
        <v>4.9611900288413897E-2</v>
      </c>
      <c r="AU13" s="17">
        <v>4.03144365557793E-2</v>
      </c>
    </row>
    <row r="14" spans="2:47" x14ac:dyDescent="0.35">
      <c r="B14" s="18" t="s">
        <v>277</v>
      </c>
      <c r="C14" s="17">
        <v>2.9384186863875499E-2</v>
      </c>
      <c r="D14" s="17">
        <v>3.1590846823591798E-2</v>
      </c>
      <c r="E14" s="17">
        <v>2.7435481363650399E-2</v>
      </c>
      <c r="F14" s="17"/>
      <c r="G14" s="17">
        <v>1.9755897723123899E-2</v>
      </c>
      <c r="H14" s="17">
        <v>1.7412529729129E-2</v>
      </c>
      <c r="I14" s="17">
        <v>3.1299491140153603E-2</v>
      </c>
      <c r="J14" s="17">
        <v>4.7030452281260897E-2</v>
      </c>
      <c r="K14" s="17">
        <v>3.8935989801324997E-2</v>
      </c>
      <c r="L14" s="17">
        <v>2.1850888646828E-2</v>
      </c>
      <c r="M14" s="17"/>
      <c r="N14" s="17">
        <v>3.5900365899246403E-2</v>
      </c>
      <c r="O14" s="17">
        <v>1.82222088556179E-2</v>
      </c>
      <c r="P14" s="17">
        <v>4.0204504578997297E-2</v>
      </c>
      <c r="Q14" s="17">
        <v>2.4797893558793999E-2</v>
      </c>
      <c r="R14" s="17"/>
      <c r="S14" s="17">
        <v>2.36467071650245E-2</v>
      </c>
      <c r="T14" s="17">
        <v>3.24897820999729E-2</v>
      </c>
      <c r="U14" s="17">
        <v>1.6888852067038201E-2</v>
      </c>
      <c r="V14" s="17">
        <v>3.3046730569394299E-2</v>
      </c>
      <c r="W14" s="17">
        <v>2.22047608761064E-2</v>
      </c>
      <c r="X14" s="17">
        <v>3.2543086619854798E-2</v>
      </c>
      <c r="Y14" s="17">
        <v>4.3220350980841503E-2</v>
      </c>
      <c r="Z14" s="17">
        <v>4.3765661620738402E-2</v>
      </c>
      <c r="AA14" s="17">
        <v>2.5516794455255998E-2</v>
      </c>
      <c r="AB14" s="17"/>
      <c r="AC14" s="17">
        <v>2.9783973621661599E-2</v>
      </c>
      <c r="AD14" s="17">
        <v>3.4981256606783501E-2</v>
      </c>
      <c r="AE14" s="17">
        <v>1.2601572292940399E-2</v>
      </c>
      <c r="AF14" s="17"/>
      <c r="AG14" s="17">
        <v>3.0673510782568001E-2</v>
      </c>
      <c r="AH14" s="17">
        <v>3.46708873127579E-2</v>
      </c>
      <c r="AI14" s="17">
        <v>3.3046548159733298E-2</v>
      </c>
      <c r="AJ14" s="17">
        <v>0</v>
      </c>
      <c r="AK14" s="17">
        <v>2.1359000004586799E-2</v>
      </c>
      <c r="AL14" s="17"/>
      <c r="AM14" s="17">
        <v>1.8715085559519201E-2</v>
      </c>
      <c r="AN14" s="17">
        <v>3.1301464772682502E-2</v>
      </c>
      <c r="AO14" s="17">
        <v>2.0035634205379901E-2</v>
      </c>
      <c r="AP14" s="17"/>
      <c r="AQ14" s="17">
        <v>3.4299042812413298E-2</v>
      </c>
      <c r="AR14" s="17">
        <v>1.9240419911634998E-2</v>
      </c>
      <c r="AS14" s="17"/>
      <c r="AT14" s="17">
        <v>3.2565998100665197E-2</v>
      </c>
      <c r="AU14" s="17">
        <v>2.8375374941832E-2</v>
      </c>
    </row>
    <row r="15" spans="2:47" x14ac:dyDescent="0.35">
      <c r="B15" s="18" t="s">
        <v>278</v>
      </c>
      <c r="C15" s="17">
        <v>3.93180568862204E-2</v>
      </c>
      <c r="D15" s="17">
        <v>4.5935567031965802E-2</v>
      </c>
      <c r="E15" s="17">
        <v>3.3286951746616202E-2</v>
      </c>
      <c r="F15" s="17"/>
      <c r="G15" s="17">
        <v>7.1396987931668904E-2</v>
      </c>
      <c r="H15" s="17">
        <v>1.7287439650143999E-2</v>
      </c>
      <c r="I15" s="17">
        <v>5.00836075218897E-2</v>
      </c>
      <c r="J15" s="17">
        <v>2.8602650782516201E-2</v>
      </c>
      <c r="K15" s="17">
        <v>4.20419253062327E-2</v>
      </c>
      <c r="L15" s="17">
        <v>3.9211010749443297E-2</v>
      </c>
      <c r="M15" s="17"/>
      <c r="N15" s="17">
        <v>4.1495290865481503E-2</v>
      </c>
      <c r="O15" s="17">
        <v>3.8123116098213498E-2</v>
      </c>
      <c r="P15" s="17">
        <v>2.07708803100113E-2</v>
      </c>
      <c r="Q15" s="17">
        <v>5.4947935184993899E-2</v>
      </c>
      <c r="R15" s="17"/>
      <c r="S15" s="17">
        <v>3.1551033919416202E-2</v>
      </c>
      <c r="T15" s="17">
        <v>3.42048895564631E-2</v>
      </c>
      <c r="U15" s="17">
        <v>1.9488836694954301E-2</v>
      </c>
      <c r="V15" s="17">
        <v>6.3678630710339607E-2</v>
      </c>
      <c r="W15" s="17">
        <v>2.8165912852705199E-2</v>
      </c>
      <c r="X15" s="17">
        <v>5.9344971099538603E-2</v>
      </c>
      <c r="Y15" s="17">
        <v>3.5371936288286998E-2</v>
      </c>
      <c r="Z15" s="17">
        <v>5.8456661476865103E-2</v>
      </c>
      <c r="AA15" s="17">
        <v>3.70667449222725E-2</v>
      </c>
      <c r="AB15" s="17"/>
      <c r="AC15" s="17">
        <v>2.98368443525504E-2</v>
      </c>
      <c r="AD15" s="17">
        <v>4.2602991987282499E-2</v>
      </c>
      <c r="AE15" s="17">
        <v>3.5560375520317503E-2</v>
      </c>
      <c r="AF15" s="17"/>
      <c r="AG15" s="17">
        <v>2.84171700751343E-2</v>
      </c>
      <c r="AH15" s="17">
        <v>5.3393156780026201E-2</v>
      </c>
      <c r="AI15" s="17">
        <v>3.3406185871717897E-2</v>
      </c>
      <c r="AJ15" s="17">
        <v>8.8832646287850495E-2</v>
      </c>
      <c r="AK15" s="17">
        <v>3.6804900108851901E-2</v>
      </c>
      <c r="AL15" s="17"/>
      <c r="AM15" s="17">
        <v>3.7106724683707001E-2</v>
      </c>
      <c r="AN15" s="17">
        <v>4.9505306389068401E-2</v>
      </c>
      <c r="AO15" s="17">
        <v>1.26336191267217E-2</v>
      </c>
      <c r="AP15" s="17"/>
      <c r="AQ15" s="17">
        <v>3.7300281350382498E-2</v>
      </c>
      <c r="AR15" s="17">
        <v>4.3743373044079201E-2</v>
      </c>
      <c r="AS15" s="17"/>
      <c r="AT15" s="17">
        <v>3.4416017579102398E-2</v>
      </c>
      <c r="AU15" s="17">
        <v>4.0872277211476502E-2</v>
      </c>
    </row>
    <row r="16" spans="2:47" ht="29" x14ac:dyDescent="0.35">
      <c r="B16" s="18" t="s">
        <v>279</v>
      </c>
      <c r="C16" s="17">
        <v>2.7362174133828802E-2</v>
      </c>
      <c r="D16" s="17">
        <v>3.1637110259589402E-2</v>
      </c>
      <c r="E16" s="17">
        <v>2.19596918219459E-2</v>
      </c>
      <c r="F16" s="17"/>
      <c r="G16" s="17">
        <v>2.9716987867149901E-2</v>
      </c>
      <c r="H16" s="17">
        <v>3.7895627632856303E-2</v>
      </c>
      <c r="I16" s="17">
        <v>3.2157549983956799E-2</v>
      </c>
      <c r="J16" s="17">
        <v>4.2134244565409401E-2</v>
      </c>
      <c r="K16" s="17">
        <v>1.7866674757077299E-2</v>
      </c>
      <c r="L16" s="17">
        <v>1.11635584264002E-2</v>
      </c>
      <c r="M16" s="17"/>
      <c r="N16" s="17">
        <v>2.3914235854956299E-2</v>
      </c>
      <c r="O16" s="17">
        <v>3.5365210241854898E-2</v>
      </c>
      <c r="P16" s="17">
        <v>3.1751684708420297E-2</v>
      </c>
      <c r="Q16" s="17">
        <v>1.9257426256036599E-2</v>
      </c>
      <c r="R16" s="17"/>
      <c r="S16" s="17">
        <v>2.0102558671443099E-2</v>
      </c>
      <c r="T16" s="17">
        <v>2.31723826882262E-2</v>
      </c>
      <c r="U16" s="17">
        <v>2.48802221866023E-2</v>
      </c>
      <c r="V16" s="17">
        <v>1.37987423363276E-2</v>
      </c>
      <c r="W16" s="17">
        <v>5.8184002835345999E-2</v>
      </c>
      <c r="X16" s="17">
        <v>6.5238247829153204E-2</v>
      </c>
      <c r="Y16" s="17">
        <v>0</v>
      </c>
      <c r="Z16" s="17">
        <v>1.70569794831241E-2</v>
      </c>
      <c r="AA16" s="17">
        <v>2.8242466121463802E-2</v>
      </c>
      <c r="AB16" s="17"/>
      <c r="AC16" s="17">
        <v>1.7968198959668301E-2</v>
      </c>
      <c r="AD16" s="17">
        <v>3.2627286218369897E-2</v>
      </c>
      <c r="AE16" s="17">
        <v>3.5257430749406897E-2</v>
      </c>
      <c r="AF16" s="17"/>
      <c r="AG16" s="17">
        <v>3.4274929808051503E-2</v>
      </c>
      <c r="AH16" s="17">
        <v>2.7132702582446301E-2</v>
      </c>
      <c r="AI16" s="17">
        <v>2.5294530861817599E-2</v>
      </c>
      <c r="AJ16" s="17">
        <v>0</v>
      </c>
      <c r="AK16" s="17">
        <v>2.39758847650214E-2</v>
      </c>
      <c r="AL16" s="17"/>
      <c r="AM16" s="17">
        <v>2.9314685437953E-2</v>
      </c>
      <c r="AN16" s="17">
        <v>3.34450924046013E-2</v>
      </c>
      <c r="AO16" s="17">
        <v>1.17373707876123E-2</v>
      </c>
      <c r="AP16" s="17"/>
      <c r="AQ16" s="17">
        <v>2.6665131163390102E-2</v>
      </c>
      <c r="AR16" s="17">
        <v>2.8960855455576001E-2</v>
      </c>
      <c r="AS16" s="17"/>
      <c r="AT16" s="17">
        <v>4.3978688886820799E-2</v>
      </c>
      <c r="AU16" s="17">
        <v>2.20938106332512E-2</v>
      </c>
    </row>
    <row r="17" spans="2:47" x14ac:dyDescent="0.35">
      <c r="B17" s="18" t="s">
        <v>70</v>
      </c>
      <c r="C17" s="19">
        <v>0.429342503977307</v>
      </c>
      <c r="D17" s="19">
        <v>0.44413122914681802</v>
      </c>
      <c r="E17" s="19">
        <v>0.41485251011917601</v>
      </c>
      <c r="F17" s="19"/>
      <c r="G17" s="19">
        <v>0.15755070899263299</v>
      </c>
      <c r="H17" s="19">
        <v>0.23940140929064799</v>
      </c>
      <c r="I17" s="19">
        <v>0.364789169796366</v>
      </c>
      <c r="J17" s="19">
        <v>0.52848915799100304</v>
      </c>
      <c r="K17" s="19">
        <v>0.52813130613730996</v>
      </c>
      <c r="L17" s="19">
        <v>0.59581528336846501</v>
      </c>
      <c r="M17" s="19"/>
      <c r="N17" s="19">
        <v>0.42155516056509501</v>
      </c>
      <c r="O17" s="19">
        <v>0.44189665670427097</v>
      </c>
      <c r="P17" s="19">
        <v>0.42640238849969198</v>
      </c>
      <c r="Q17" s="19">
        <v>0.42480825756984802</v>
      </c>
      <c r="R17" s="19"/>
      <c r="S17" s="19">
        <v>0.412911290147428</v>
      </c>
      <c r="T17" s="19">
        <v>0.43401220907544402</v>
      </c>
      <c r="U17" s="19">
        <v>0.52080550129583902</v>
      </c>
      <c r="V17" s="19">
        <v>0.50649545170050903</v>
      </c>
      <c r="W17" s="19">
        <v>0.39896359830719003</v>
      </c>
      <c r="X17" s="19">
        <v>0.34967726140793998</v>
      </c>
      <c r="Y17" s="19">
        <v>0.37327781871446702</v>
      </c>
      <c r="Z17" s="19">
        <v>0.44258011333713798</v>
      </c>
      <c r="AA17" s="19">
        <v>0.42800388025449498</v>
      </c>
      <c r="AB17" s="19"/>
      <c r="AC17" s="19">
        <v>0.478423551416783</v>
      </c>
      <c r="AD17" s="19">
        <v>0.43270089357701202</v>
      </c>
      <c r="AE17" s="19">
        <v>0.362866487440064</v>
      </c>
      <c r="AF17" s="19"/>
      <c r="AG17" s="19">
        <v>0.44997973093939297</v>
      </c>
      <c r="AH17" s="19">
        <v>0.34913022832518897</v>
      </c>
      <c r="AI17" s="19">
        <v>0.54098862562495498</v>
      </c>
      <c r="AJ17" s="19">
        <v>0.40309343305442102</v>
      </c>
      <c r="AK17" s="19">
        <v>0.45225080347052099</v>
      </c>
      <c r="AL17" s="19"/>
      <c r="AM17" s="19">
        <v>0.39134386582723202</v>
      </c>
      <c r="AN17" s="19">
        <v>0.36886665404806102</v>
      </c>
      <c r="AO17" s="19">
        <v>0.47922642149856798</v>
      </c>
      <c r="AP17" s="19"/>
      <c r="AQ17" s="19">
        <v>0.42565401545560699</v>
      </c>
      <c r="AR17" s="19">
        <v>0.43924660841402302</v>
      </c>
      <c r="AS17" s="19"/>
      <c r="AT17" s="19">
        <v>0.37598132805328599</v>
      </c>
      <c r="AU17" s="19">
        <v>0.44626097790309799</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U17"/>
  <sheetViews>
    <sheetView showGridLines="0" workbookViewId="0">
      <pane xSplit="2" topLeftCell="C1" activePane="topRight" state="frozen"/>
      <selection activeCell="AF8" sqref="AF8"/>
      <selection pane="topRight" activeCell="D11" sqref="D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268</v>
      </c>
      <c r="C9" s="17">
        <v>0.51797044430246697</v>
      </c>
      <c r="D9" s="17">
        <v>0.52235009230004503</v>
      </c>
      <c r="E9" s="17">
        <v>0.51435178113852997</v>
      </c>
      <c r="F9" s="17"/>
      <c r="G9" s="17">
        <v>0.66747472211346204</v>
      </c>
      <c r="H9" s="17">
        <v>0.59565457866793803</v>
      </c>
      <c r="I9" s="17">
        <v>0.53200240755612505</v>
      </c>
      <c r="J9" s="17">
        <v>0.57879450633227703</v>
      </c>
      <c r="K9" s="17">
        <v>0.44935348916126999</v>
      </c>
      <c r="L9" s="17">
        <v>0.387815269240881</v>
      </c>
      <c r="M9" s="17"/>
      <c r="N9" s="17">
        <v>0.56853539198024505</v>
      </c>
      <c r="O9" s="17">
        <v>0.52793455605739803</v>
      </c>
      <c r="P9" s="17">
        <v>0.50826675145781797</v>
      </c>
      <c r="Q9" s="17">
        <v>0.46794938661540397</v>
      </c>
      <c r="R9" s="17"/>
      <c r="S9" s="17">
        <v>0.55248093998380798</v>
      </c>
      <c r="T9" s="17">
        <v>0.50645852910021005</v>
      </c>
      <c r="U9" s="17">
        <v>0.48085829367167998</v>
      </c>
      <c r="V9" s="17">
        <v>0.53560019134136405</v>
      </c>
      <c r="W9" s="17">
        <v>0.49330869252036802</v>
      </c>
      <c r="X9" s="17">
        <v>0.46549019510612999</v>
      </c>
      <c r="Y9" s="17">
        <v>0.54109092535189696</v>
      </c>
      <c r="Z9" s="17">
        <v>0.54991971415475605</v>
      </c>
      <c r="AA9" s="17">
        <v>0.53438734254188902</v>
      </c>
      <c r="AB9" s="17"/>
      <c r="AC9" s="17">
        <v>0.49876516738997601</v>
      </c>
      <c r="AD9" s="17">
        <v>0.55069004954637402</v>
      </c>
      <c r="AE9" s="17">
        <v>0.433009620982377</v>
      </c>
      <c r="AF9" s="17"/>
      <c r="AG9" s="17">
        <v>0.48274667789811998</v>
      </c>
      <c r="AH9" s="17">
        <v>0.54919444944440399</v>
      </c>
      <c r="AI9" s="17">
        <v>0.55247117704480597</v>
      </c>
      <c r="AJ9" s="17">
        <v>0.65941571643515995</v>
      </c>
      <c r="AK9" s="17">
        <v>0.50679250791904296</v>
      </c>
      <c r="AL9" s="17"/>
      <c r="AM9" s="17">
        <v>0.44033407663805801</v>
      </c>
      <c r="AN9" s="17">
        <v>0.57512890610216605</v>
      </c>
      <c r="AO9" s="17">
        <v>0.53168663547078399</v>
      </c>
      <c r="AP9" s="17"/>
      <c r="AQ9" s="17">
        <v>0.50842605349213799</v>
      </c>
      <c r="AR9" s="17">
        <v>0.53817874459127701</v>
      </c>
      <c r="AS9" s="17"/>
      <c r="AT9" s="17">
        <v>0.55533730542844995</v>
      </c>
      <c r="AU9" s="17">
        <v>0.50612306173074995</v>
      </c>
    </row>
    <row r="10" spans="2:47" ht="43.5" x14ac:dyDescent="0.35">
      <c r="B10" s="18" t="s">
        <v>269</v>
      </c>
      <c r="C10" s="17">
        <v>0.28818464995683102</v>
      </c>
      <c r="D10" s="17">
        <v>0.29107756099771998</v>
      </c>
      <c r="E10" s="17">
        <v>0.28658744870471298</v>
      </c>
      <c r="F10" s="17"/>
      <c r="G10" s="17">
        <v>0.20486969251534601</v>
      </c>
      <c r="H10" s="17">
        <v>0.25715327703452201</v>
      </c>
      <c r="I10" s="17">
        <v>0.28580209101363002</v>
      </c>
      <c r="J10" s="17">
        <v>0.28598377255350699</v>
      </c>
      <c r="K10" s="17">
        <v>0.33249883412648301</v>
      </c>
      <c r="L10" s="17">
        <v>0.32107354902594598</v>
      </c>
      <c r="M10" s="17"/>
      <c r="N10" s="17">
        <v>0.27584820265166299</v>
      </c>
      <c r="O10" s="17">
        <v>0.31844982306992897</v>
      </c>
      <c r="P10" s="17">
        <v>0.28545044647027701</v>
      </c>
      <c r="Q10" s="17">
        <v>0.27593377677262998</v>
      </c>
      <c r="R10" s="17"/>
      <c r="S10" s="17">
        <v>0.25406729763525798</v>
      </c>
      <c r="T10" s="17">
        <v>0.285884769353215</v>
      </c>
      <c r="U10" s="17">
        <v>0.222311729675022</v>
      </c>
      <c r="V10" s="17">
        <v>0.27454971369157</v>
      </c>
      <c r="W10" s="17">
        <v>0.34005498801533002</v>
      </c>
      <c r="X10" s="17">
        <v>0.38665346703558301</v>
      </c>
      <c r="Y10" s="17">
        <v>0.297846745548553</v>
      </c>
      <c r="Z10" s="17">
        <v>0.310649095006925</v>
      </c>
      <c r="AA10" s="17">
        <v>0.26579140167110399</v>
      </c>
      <c r="AB10" s="17"/>
      <c r="AC10" s="17">
        <v>0.28880095972289999</v>
      </c>
      <c r="AD10" s="17">
        <v>0.269096191654907</v>
      </c>
      <c r="AE10" s="17">
        <v>0.36773675442970999</v>
      </c>
      <c r="AF10" s="17"/>
      <c r="AG10" s="17">
        <v>0.27172096258342598</v>
      </c>
      <c r="AH10" s="17">
        <v>0.31099272676692102</v>
      </c>
      <c r="AI10" s="17">
        <v>0.27612067759690601</v>
      </c>
      <c r="AJ10" s="17">
        <v>0.11323285769458501</v>
      </c>
      <c r="AK10" s="17">
        <v>0.32766786926059499</v>
      </c>
      <c r="AL10" s="17"/>
      <c r="AM10" s="17">
        <v>0.30388606868207801</v>
      </c>
      <c r="AN10" s="17">
        <v>0.27833853383807</v>
      </c>
      <c r="AO10" s="17">
        <v>0.292177461831582</v>
      </c>
      <c r="AP10" s="17"/>
      <c r="AQ10" s="17">
        <v>0.297927429866714</v>
      </c>
      <c r="AR10" s="17">
        <v>0.26657684945392901</v>
      </c>
      <c r="AS10" s="17"/>
      <c r="AT10" s="17">
        <v>0.28500825190235701</v>
      </c>
      <c r="AU10" s="17">
        <v>0.28919174559765998</v>
      </c>
    </row>
    <row r="11" spans="2:47" ht="29" x14ac:dyDescent="0.35">
      <c r="B11" s="18" t="s">
        <v>270</v>
      </c>
      <c r="C11" s="17">
        <v>0.16829858968321401</v>
      </c>
      <c r="D11" s="17">
        <v>0.163864808620899</v>
      </c>
      <c r="E11" s="17">
        <v>0.17076456483733601</v>
      </c>
      <c r="F11" s="17"/>
      <c r="G11" s="17">
        <v>0.119469959544282</v>
      </c>
      <c r="H11" s="17">
        <v>0.12148150897811499</v>
      </c>
      <c r="I11" s="17">
        <v>0.153517856227607</v>
      </c>
      <c r="J11" s="17">
        <v>0.10727560376454</v>
      </c>
      <c r="K11" s="17">
        <v>0.17361548333926</v>
      </c>
      <c r="L11" s="17">
        <v>0.27479079557862002</v>
      </c>
      <c r="M11" s="17"/>
      <c r="N11" s="17">
        <v>0.14295838870226699</v>
      </c>
      <c r="O11" s="17">
        <v>0.13000261750082301</v>
      </c>
      <c r="P11" s="17">
        <v>0.19071056445260001</v>
      </c>
      <c r="Q11" s="17">
        <v>0.20565689345486299</v>
      </c>
      <c r="R11" s="17"/>
      <c r="S11" s="17">
        <v>0.154965481267615</v>
      </c>
      <c r="T11" s="17">
        <v>0.194129377497675</v>
      </c>
      <c r="U11" s="17">
        <v>0.282260400160533</v>
      </c>
      <c r="V11" s="17">
        <v>0.150726722766579</v>
      </c>
      <c r="W11" s="17">
        <v>0.15113853245716699</v>
      </c>
      <c r="X11" s="17">
        <v>0.13085399420961599</v>
      </c>
      <c r="Y11" s="17">
        <v>0.124037793324748</v>
      </c>
      <c r="Z11" s="17">
        <v>0.117046134357607</v>
      </c>
      <c r="AA11" s="17">
        <v>0.17161827810963901</v>
      </c>
      <c r="AB11" s="17"/>
      <c r="AC11" s="17">
        <v>0.20058649025080999</v>
      </c>
      <c r="AD11" s="17">
        <v>0.151605857218788</v>
      </c>
      <c r="AE11" s="17">
        <v>0.16096628308321001</v>
      </c>
      <c r="AF11" s="17"/>
      <c r="AG11" s="17">
        <v>0.21569172639096901</v>
      </c>
      <c r="AH11" s="17">
        <v>0.12760362753955801</v>
      </c>
      <c r="AI11" s="17">
        <v>0.146621009107545</v>
      </c>
      <c r="AJ11" s="17">
        <v>0.14401377090042999</v>
      </c>
      <c r="AK11" s="17">
        <v>0.121022333847326</v>
      </c>
      <c r="AL11" s="17"/>
      <c r="AM11" s="17">
        <v>0.21166040077592399</v>
      </c>
      <c r="AN11" s="17">
        <v>0.129234465234665</v>
      </c>
      <c r="AO11" s="17">
        <v>0.17613590269763399</v>
      </c>
      <c r="AP11" s="17"/>
      <c r="AQ11" s="17">
        <v>0.17307953170708101</v>
      </c>
      <c r="AR11" s="17">
        <v>0.15914044957235801</v>
      </c>
      <c r="AS11" s="17"/>
      <c r="AT11" s="17">
        <v>0.147394842614293</v>
      </c>
      <c r="AU11" s="17">
        <v>0.174926245345083</v>
      </c>
    </row>
    <row r="12" spans="2:47" x14ac:dyDescent="0.35">
      <c r="B12" s="18" t="s">
        <v>70</v>
      </c>
      <c r="C12" s="19">
        <v>2.5546316057487601E-2</v>
      </c>
      <c r="D12" s="19">
        <v>2.2707538081336E-2</v>
      </c>
      <c r="E12" s="19">
        <v>2.8296205319421001E-2</v>
      </c>
      <c r="F12" s="19"/>
      <c r="G12" s="19">
        <v>8.1856258269103702E-3</v>
      </c>
      <c r="H12" s="19">
        <v>2.57106353194256E-2</v>
      </c>
      <c r="I12" s="19">
        <v>2.8677645202638199E-2</v>
      </c>
      <c r="J12" s="19">
        <v>2.7946117349675701E-2</v>
      </c>
      <c r="K12" s="19">
        <v>4.4532193372986799E-2</v>
      </c>
      <c r="L12" s="19">
        <v>1.6320386154553699E-2</v>
      </c>
      <c r="M12" s="19"/>
      <c r="N12" s="19">
        <v>1.2658016665825E-2</v>
      </c>
      <c r="O12" s="19">
        <v>2.3613003371848899E-2</v>
      </c>
      <c r="P12" s="19">
        <v>1.55722376193054E-2</v>
      </c>
      <c r="Q12" s="19">
        <v>5.04599431571029E-2</v>
      </c>
      <c r="R12" s="19"/>
      <c r="S12" s="19">
        <v>3.8486281113318602E-2</v>
      </c>
      <c r="T12" s="19">
        <v>1.35273240488988E-2</v>
      </c>
      <c r="U12" s="19">
        <v>1.4569576492765E-2</v>
      </c>
      <c r="V12" s="19">
        <v>3.9123372200486402E-2</v>
      </c>
      <c r="W12" s="19">
        <v>1.54977870071364E-2</v>
      </c>
      <c r="X12" s="19">
        <v>1.7002343648671502E-2</v>
      </c>
      <c r="Y12" s="19">
        <v>3.7024535774802199E-2</v>
      </c>
      <c r="Z12" s="19">
        <v>2.2385056480711599E-2</v>
      </c>
      <c r="AA12" s="19">
        <v>2.8202977677367101E-2</v>
      </c>
      <c r="AB12" s="19"/>
      <c r="AC12" s="19">
        <v>1.1847382636314199E-2</v>
      </c>
      <c r="AD12" s="19">
        <v>2.8607901579931601E-2</v>
      </c>
      <c r="AE12" s="19">
        <v>3.82873415047029E-2</v>
      </c>
      <c r="AF12" s="19"/>
      <c r="AG12" s="19">
        <v>2.9840633127485201E-2</v>
      </c>
      <c r="AH12" s="19">
        <v>1.2209196249117499E-2</v>
      </c>
      <c r="AI12" s="19">
        <v>2.4787136250743001E-2</v>
      </c>
      <c r="AJ12" s="19">
        <v>8.3337654969824607E-2</v>
      </c>
      <c r="AK12" s="19">
        <v>4.4517288973036598E-2</v>
      </c>
      <c r="AL12" s="19"/>
      <c r="AM12" s="19">
        <v>4.4119453903940203E-2</v>
      </c>
      <c r="AN12" s="19">
        <v>1.7298094825099801E-2</v>
      </c>
      <c r="AO12" s="19">
        <v>0</v>
      </c>
      <c r="AP12" s="19"/>
      <c r="AQ12" s="19">
        <v>2.0566984934067899E-2</v>
      </c>
      <c r="AR12" s="19">
        <v>3.6103956382435999E-2</v>
      </c>
      <c r="AS12" s="19"/>
      <c r="AT12" s="19">
        <v>1.22596000549006E-2</v>
      </c>
      <c r="AU12" s="19">
        <v>2.97589473265066E-2</v>
      </c>
    </row>
    <row r="13" spans="2:47" x14ac:dyDescent="0.35">
      <c r="B13" s="16"/>
    </row>
    <row r="14" spans="2:47" x14ac:dyDescent="0.35">
      <c r="B14" t="s">
        <v>77</v>
      </c>
    </row>
    <row r="15" spans="2:47" x14ac:dyDescent="0.35">
      <c r="B15" t="s">
        <v>78</v>
      </c>
    </row>
    <row r="17" spans="2:2" x14ac:dyDescent="0.35">
      <c r="B17"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G21"/>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7" width="20.7265625" customWidth="1"/>
  </cols>
  <sheetData>
    <row r="2" spans="2:7" ht="40" customHeight="1" x14ac:dyDescent="0.35">
      <c r="D2" s="32" t="s">
        <v>101</v>
      </c>
      <c r="E2" s="28"/>
      <c r="F2" s="28"/>
      <c r="G2" s="28"/>
    </row>
    <row r="6" spans="2:7" ht="50" customHeight="1" x14ac:dyDescent="0.35">
      <c r="B6" s="20" t="s">
        <v>15</v>
      </c>
      <c r="C6" s="20" t="s">
        <v>282</v>
      </c>
      <c r="D6" s="20" t="s">
        <v>283</v>
      </c>
      <c r="E6" s="20" t="s">
        <v>284</v>
      </c>
      <c r="F6" s="20" t="s">
        <v>285</v>
      </c>
    </row>
    <row r="7" spans="2:7" x14ac:dyDescent="0.35">
      <c r="B7" s="18" t="s">
        <v>93</v>
      </c>
      <c r="C7" s="17">
        <v>0.26035027543287698</v>
      </c>
      <c r="D7" s="17">
        <v>0.18407201613397101</v>
      </c>
      <c r="E7" s="17">
        <v>0.16999955804450201</v>
      </c>
      <c r="F7" s="17">
        <v>0.121870755827062</v>
      </c>
    </row>
    <row r="8" spans="2:7" x14ac:dyDescent="0.35">
      <c r="B8" s="18" t="s">
        <v>94</v>
      </c>
      <c r="C8" s="17">
        <v>0.42790094652465499</v>
      </c>
      <c r="D8" s="17">
        <v>0.36140028362399701</v>
      </c>
      <c r="E8" s="17">
        <v>0.367964610036222</v>
      </c>
      <c r="F8" s="17">
        <v>0.34632865291961501</v>
      </c>
    </row>
    <row r="9" spans="2:7" x14ac:dyDescent="0.35">
      <c r="B9" s="18" t="s">
        <v>96</v>
      </c>
      <c r="C9" s="17">
        <v>0.137388800252951</v>
      </c>
      <c r="D9" s="17">
        <v>0.199388343172132</v>
      </c>
      <c r="E9" s="17">
        <v>0.202248985395377</v>
      </c>
      <c r="F9" s="17">
        <v>0.27133286419854902</v>
      </c>
    </row>
    <row r="10" spans="2:7" x14ac:dyDescent="0.35">
      <c r="B10" s="18" t="s">
        <v>97</v>
      </c>
      <c r="C10" s="17">
        <v>9.9574847209563902E-2</v>
      </c>
      <c r="D10" s="17">
        <v>4.8812582480938303E-2</v>
      </c>
      <c r="E10" s="17">
        <v>4.6327000871193701E-2</v>
      </c>
      <c r="F10" s="17">
        <v>0.16411259754528801</v>
      </c>
    </row>
    <row r="11" spans="2:7" x14ac:dyDescent="0.35">
      <c r="B11" s="18" t="s">
        <v>70</v>
      </c>
      <c r="C11" s="17">
        <v>7.4785130579952494E-2</v>
      </c>
      <c r="D11" s="17">
        <v>0.20632677458896201</v>
      </c>
      <c r="E11" s="17">
        <v>0.21345984565270501</v>
      </c>
      <c r="F11" s="17">
        <v>9.6355129509486201E-2</v>
      </c>
    </row>
    <row r="12" spans="2:7" x14ac:dyDescent="0.35">
      <c r="B12" s="23" t="s">
        <v>98</v>
      </c>
      <c r="C12" s="21">
        <v>0.68825122195753197</v>
      </c>
      <c r="D12" s="21">
        <v>0.54547229975796796</v>
      </c>
      <c r="E12" s="21">
        <v>0.537964168080724</v>
      </c>
      <c r="F12" s="21">
        <v>0.46819940874667698</v>
      </c>
    </row>
    <row r="13" spans="2:7" x14ac:dyDescent="0.35">
      <c r="B13" s="23" t="s">
        <v>99</v>
      </c>
      <c r="C13" s="21">
        <v>0.236963647462515</v>
      </c>
      <c r="D13" s="21">
        <v>0.24820092565307</v>
      </c>
      <c r="E13" s="21">
        <v>0.24857598626657099</v>
      </c>
      <c r="F13" s="21">
        <v>0.43544546174383703</v>
      </c>
    </row>
    <row r="14" spans="2:7" x14ac:dyDescent="0.35">
      <c r="B14" s="23" t="s">
        <v>100</v>
      </c>
      <c r="C14" s="22">
        <v>0.451287574495017</v>
      </c>
      <c r="D14" s="22">
        <v>0.29727137410489801</v>
      </c>
      <c r="E14" s="22">
        <v>0.28938818181415299</v>
      </c>
      <c r="F14" s="22">
        <v>3.2753947002839699E-2</v>
      </c>
    </row>
    <row r="15" spans="2:7" x14ac:dyDescent="0.35">
      <c r="B15" s="16"/>
      <c r="C15" s="16"/>
      <c r="D15" s="16"/>
      <c r="E15" s="16"/>
      <c r="F15" s="16"/>
    </row>
    <row r="16" spans="2:7" x14ac:dyDescent="0.35">
      <c r="B16" t="s">
        <v>77</v>
      </c>
    </row>
    <row r="17" spans="2:2" x14ac:dyDescent="0.35">
      <c r="B17" t="s">
        <v>78</v>
      </c>
    </row>
    <row r="21" spans="2:2" x14ac:dyDescent="0.35">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U21"/>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0.18407201613397101</v>
      </c>
      <c r="D9" s="17">
        <v>0.211267198976863</v>
      </c>
      <c r="E9" s="17">
        <v>0.15937297260435301</v>
      </c>
      <c r="F9" s="17"/>
      <c r="G9" s="17">
        <v>0.30520761694697401</v>
      </c>
      <c r="H9" s="17">
        <v>0.279951540312741</v>
      </c>
      <c r="I9" s="17">
        <v>0.19546788818281499</v>
      </c>
      <c r="J9" s="17">
        <v>0.15077400275219999</v>
      </c>
      <c r="K9" s="17">
        <v>0.133867596075952</v>
      </c>
      <c r="L9" s="17">
        <v>0.110315004222172</v>
      </c>
      <c r="M9" s="17"/>
      <c r="N9" s="17">
        <v>0.195735389045358</v>
      </c>
      <c r="O9" s="17">
        <v>0.17529959972053999</v>
      </c>
      <c r="P9" s="17">
        <v>0.16399162509271301</v>
      </c>
      <c r="Q9" s="17">
        <v>0.20041649666349301</v>
      </c>
      <c r="R9" s="17"/>
      <c r="S9" s="17">
        <v>0.24703664149062499</v>
      </c>
      <c r="T9" s="17">
        <v>0.16374302829038601</v>
      </c>
      <c r="U9" s="17">
        <v>0.184427683328342</v>
      </c>
      <c r="V9" s="17">
        <v>0.16455692856057899</v>
      </c>
      <c r="W9" s="17">
        <v>0.121213951235246</v>
      </c>
      <c r="X9" s="17">
        <v>0.187700381230573</v>
      </c>
      <c r="Y9" s="17">
        <v>0.19384910180555801</v>
      </c>
      <c r="Z9" s="17">
        <v>0.167278354964641</v>
      </c>
      <c r="AA9" s="17">
        <v>0.18756214904235199</v>
      </c>
      <c r="AB9" s="17"/>
      <c r="AC9" s="17">
        <v>0.160407874888853</v>
      </c>
      <c r="AD9" s="17">
        <v>0.18566323584213101</v>
      </c>
      <c r="AE9" s="17">
        <v>0.21565151389672199</v>
      </c>
      <c r="AF9" s="17"/>
      <c r="AG9" s="17">
        <v>0.197612721257825</v>
      </c>
      <c r="AH9" s="17">
        <v>0.17590794710230501</v>
      </c>
      <c r="AI9" s="17">
        <v>0.118019581015192</v>
      </c>
      <c r="AJ9" s="17">
        <v>0</v>
      </c>
      <c r="AK9" s="17">
        <v>0.192173787202187</v>
      </c>
      <c r="AL9" s="17"/>
      <c r="AM9" s="17">
        <v>0.20483530163400901</v>
      </c>
      <c r="AN9" s="17">
        <v>0.207581182495225</v>
      </c>
      <c r="AO9" s="17">
        <v>0.17411492131338099</v>
      </c>
      <c r="AP9" s="17"/>
      <c r="AQ9" s="17">
        <v>0.17408382467035999</v>
      </c>
      <c r="AR9" s="17">
        <v>0.20351476101461</v>
      </c>
      <c r="AS9" s="17"/>
      <c r="AT9" s="17">
        <v>0.17962137487327101</v>
      </c>
      <c r="AU9" s="17">
        <v>0.185483118060012</v>
      </c>
    </row>
    <row r="10" spans="2:47" x14ac:dyDescent="0.35">
      <c r="B10" s="18" t="s">
        <v>94</v>
      </c>
      <c r="C10" s="17">
        <v>0.36140028362399701</v>
      </c>
      <c r="D10" s="17">
        <v>0.366911584327483</v>
      </c>
      <c r="E10" s="17">
        <v>0.35763785740012999</v>
      </c>
      <c r="F10" s="17"/>
      <c r="G10" s="17">
        <v>0.33076818907327599</v>
      </c>
      <c r="H10" s="17">
        <v>0.39782249080191401</v>
      </c>
      <c r="I10" s="17">
        <v>0.47689455473188802</v>
      </c>
      <c r="J10" s="17">
        <v>0.348410644801668</v>
      </c>
      <c r="K10" s="17">
        <v>0.31594372115792502</v>
      </c>
      <c r="L10" s="17">
        <v>0.307999813858992</v>
      </c>
      <c r="M10" s="17"/>
      <c r="N10" s="17">
        <v>0.35162819389767602</v>
      </c>
      <c r="O10" s="17">
        <v>0.37346843728496898</v>
      </c>
      <c r="P10" s="17">
        <v>0.40171164919128</v>
      </c>
      <c r="Q10" s="17">
        <v>0.32835995533360801</v>
      </c>
      <c r="R10" s="17"/>
      <c r="S10" s="17">
        <v>0.38084448531451498</v>
      </c>
      <c r="T10" s="17">
        <v>0.33443225022453599</v>
      </c>
      <c r="U10" s="17">
        <v>0.26555895687860698</v>
      </c>
      <c r="V10" s="17">
        <v>0.43000294605831801</v>
      </c>
      <c r="W10" s="17">
        <v>0.38401848659565802</v>
      </c>
      <c r="X10" s="17">
        <v>0.38199162212252702</v>
      </c>
      <c r="Y10" s="17">
        <v>0.34010780192245199</v>
      </c>
      <c r="Z10" s="17">
        <v>0.45800893816018001</v>
      </c>
      <c r="AA10" s="17">
        <v>0.337203536313889</v>
      </c>
      <c r="AB10" s="17"/>
      <c r="AC10" s="17">
        <v>0.37139164632677202</v>
      </c>
      <c r="AD10" s="17">
        <v>0.37193974751493403</v>
      </c>
      <c r="AE10" s="17">
        <v>0.34845557497153301</v>
      </c>
      <c r="AF10" s="17"/>
      <c r="AG10" s="17">
        <v>0.33951178340214799</v>
      </c>
      <c r="AH10" s="17">
        <v>0.37820327869281201</v>
      </c>
      <c r="AI10" s="17">
        <v>0.406862920347206</v>
      </c>
      <c r="AJ10" s="17">
        <v>0.68965183767412097</v>
      </c>
      <c r="AK10" s="17">
        <v>0.33533760568002002</v>
      </c>
      <c r="AL10" s="17"/>
      <c r="AM10" s="17">
        <v>0.35961388801904598</v>
      </c>
      <c r="AN10" s="17">
        <v>0.35135575321851098</v>
      </c>
      <c r="AO10" s="17">
        <v>0.41927844288379401</v>
      </c>
      <c r="AP10" s="17"/>
      <c r="AQ10" s="17">
        <v>0.37296598425692901</v>
      </c>
      <c r="AR10" s="17">
        <v>0.339013422047518</v>
      </c>
      <c r="AS10" s="17"/>
      <c r="AT10" s="17">
        <v>0.44574487763213</v>
      </c>
      <c r="AU10" s="17">
        <v>0.33465833519805099</v>
      </c>
    </row>
    <row r="11" spans="2:47" x14ac:dyDescent="0.35">
      <c r="B11" s="18" t="s">
        <v>96</v>
      </c>
      <c r="C11" s="17">
        <v>0.199388343172132</v>
      </c>
      <c r="D11" s="17">
        <v>0.19027919957950601</v>
      </c>
      <c r="E11" s="17">
        <v>0.20714868779440199</v>
      </c>
      <c r="F11" s="17"/>
      <c r="G11" s="17">
        <v>0.20955391078128699</v>
      </c>
      <c r="H11" s="17">
        <v>0.16571969321139199</v>
      </c>
      <c r="I11" s="17">
        <v>0.1478998608939</v>
      </c>
      <c r="J11" s="17">
        <v>0.22077776695974599</v>
      </c>
      <c r="K11" s="17">
        <v>0.17059508598408701</v>
      </c>
      <c r="L11" s="17">
        <v>0.259733795032424</v>
      </c>
      <c r="M11" s="17"/>
      <c r="N11" s="17">
        <v>0.21871326730292001</v>
      </c>
      <c r="O11" s="17">
        <v>0.19394798470132299</v>
      </c>
      <c r="P11" s="17">
        <v>0.19452710588389399</v>
      </c>
      <c r="Q11" s="17">
        <v>0.19087793678980999</v>
      </c>
      <c r="R11" s="17"/>
      <c r="S11" s="17">
        <v>0.176320212680528</v>
      </c>
      <c r="T11" s="17">
        <v>0.18172366336767901</v>
      </c>
      <c r="U11" s="17">
        <v>0.198831521217334</v>
      </c>
      <c r="V11" s="17">
        <v>0.173210156757648</v>
      </c>
      <c r="W11" s="17">
        <v>0.26286186667478201</v>
      </c>
      <c r="X11" s="17">
        <v>0.18052104895013299</v>
      </c>
      <c r="Y11" s="17">
        <v>0.26456920600801598</v>
      </c>
      <c r="Z11" s="17">
        <v>0.21085906739378099</v>
      </c>
      <c r="AA11" s="17">
        <v>0.191503064473804</v>
      </c>
      <c r="AB11" s="17"/>
      <c r="AC11" s="17">
        <v>0.20038741702203799</v>
      </c>
      <c r="AD11" s="17">
        <v>0.18348584300022999</v>
      </c>
      <c r="AE11" s="17">
        <v>0.20222545250173199</v>
      </c>
      <c r="AF11" s="17"/>
      <c r="AG11" s="17">
        <v>0.19490820433206199</v>
      </c>
      <c r="AH11" s="17">
        <v>0.23262663319358801</v>
      </c>
      <c r="AI11" s="17">
        <v>0.17968371115385501</v>
      </c>
      <c r="AJ11" s="17">
        <v>0</v>
      </c>
      <c r="AK11" s="17">
        <v>0.18413259529030801</v>
      </c>
      <c r="AL11" s="17"/>
      <c r="AM11" s="17">
        <v>0.21228163487037099</v>
      </c>
      <c r="AN11" s="17">
        <v>0.220819124884922</v>
      </c>
      <c r="AO11" s="17">
        <v>0.14773136949791901</v>
      </c>
      <c r="AP11" s="17"/>
      <c r="AQ11" s="17">
        <v>0.200600932983346</v>
      </c>
      <c r="AR11" s="17">
        <v>0.19786104287525899</v>
      </c>
      <c r="AS11" s="17"/>
      <c r="AT11" s="17">
        <v>0.17952023648075999</v>
      </c>
      <c r="AU11" s="17">
        <v>0.20568764297563399</v>
      </c>
    </row>
    <row r="12" spans="2:47" x14ac:dyDescent="0.35">
      <c r="B12" s="18" t="s">
        <v>97</v>
      </c>
      <c r="C12" s="17">
        <v>4.8812582480938303E-2</v>
      </c>
      <c r="D12" s="17">
        <v>4.54283858675152E-2</v>
      </c>
      <c r="E12" s="17">
        <v>4.9839796993946001E-2</v>
      </c>
      <c r="F12" s="17"/>
      <c r="G12" s="17">
        <v>4.1018439072626402E-2</v>
      </c>
      <c r="H12" s="17">
        <v>2.7984345249675E-2</v>
      </c>
      <c r="I12" s="17">
        <v>6.4721210228797399E-2</v>
      </c>
      <c r="J12" s="17">
        <v>4.9655554574120402E-2</v>
      </c>
      <c r="K12" s="17">
        <v>7.2192926357467394E-2</v>
      </c>
      <c r="L12" s="17">
        <v>3.96904629786878E-2</v>
      </c>
      <c r="M12" s="17"/>
      <c r="N12" s="17">
        <v>5.0860703394860297E-2</v>
      </c>
      <c r="O12" s="17">
        <v>6.4983152785143994E-2</v>
      </c>
      <c r="P12" s="17">
        <v>3.7876874282239299E-2</v>
      </c>
      <c r="Q12" s="17">
        <v>4.0033493759845801E-2</v>
      </c>
      <c r="R12" s="17"/>
      <c r="S12" s="17">
        <v>4.5547908578159498E-2</v>
      </c>
      <c r="T12" s="17">
        <v>3.8125995303276899E-2</v>
      </c>
      <c r="U12" s="17">
        <v>5.40120480092754E-2</v>
      </c>
      <c r="V12" s="17">
        <v>5.3869993788269302E-2</v>
      </c>
      <c r="W12" s="17">
        <v>3.7740366275683099E-2</v>
      </c>
      <c r="X12" s="17">
        <v>8.6589510652716098E-2</v>
      </c>
      <c r="Y12" s="17">
        <v>2.4869960517159902E-2</v>
      </c>
      <c r="Z12" s="17">
        <v>3.11000636230052E-2</v>
      </c>
      <c r="AA12" s="17">
        <v>5.9277968062134999E-2</v>
      </c>
      <c r="AB12" s="17"/>
      <c r="AC12" s="17">
        <v>5.1406829996817997E-2</v>
      </c>
      <c r="AD12" s="17">
        <v>5.4969248413822898E-2</v>
      </c>
      <c r="AE12" s="17">
        <v>1.07376289583382E-2</v>
      </c>
      <c r="AF12" s="17"/>
      <c r="AG12" s="17">
        <v>4.19768782005253E-2</v>
      </c>
      <c r="AH12" s="17">
        <v>7.2531279072067301E-2</v>
      </c>
      <c r="AI12" s="17">
        <v>2.4685770620347901E-2</v>
      </c>
      <c r="AJ12" s="17">
        <v>0.137402605552809</v>
      </c>
      <c r="AK12" s="17">
        <v>3.1486364829909998E-2</v>
      </c>
      <c r="AL12" s="17"/>
      <c r="AM12" s="17">
        <v>3.8173849704125802E-2</v>
      </c>
      <c r="AN12" s="17">
        <v>5.7548290785267298E-2</v>
      </c>
      <c r="AO12" s="17">
        <v>1.4245158375613199E-2</v>
      </c>
      <c r="AP12" s="17"/>
      <c r="AQ12" s="17">
        <v>5.4668607884469103E-2</v>
      </c>
      <c r="AR12" s="17">
        <v>3.6796397788951898E-2</v>
      </c>
      <c r="AS12" s="17"/>
      <c r="AT12" s="17">
        <v>4.400576118802E-2</v>
      </c>
      <c r="AU12" s="17">
        <v>5.0336613376096302E-2</v>
      </c>
    </row>
    <row r="13" spans="2:47" x14ac:dyDescent="0.35">
      <c r="B13" s="18" t="s">
        <v>70</v>
      </c>
      <c r="C13" s="17">
        <v>0.20632677458896201</v>
      </c>
      <c r="D13" s="17">
        <v>0.186113631248633</v>
      </c>
      <c r="E13" s="17">
        <v>0.22600068520717001</v>
      </c>
      <c r="F13" s="17"/>
      <c r="G13" s="17">
        <v>0.113451844125837</v>
      </c>
      <c r="H13" s="17">
        <v>0.12852193042427801</v>
      </c>
      <c r="I13" s="17">
        <v>0.115016485962599</v>
      </c>
      <c r="J13" s="17">
        <v>0.230382030912266</v>
      </c>
      <c r="K13" s="17">
        <v>0.30740067042456798</v>
      </c>
      <c r="L13" s="17">
        <v>0.282260923907724</v>
      </c>
      <c r="M13" s="17"/>
      <c r="N13" s="17">
        <v>0.183062446359187</v>
      </c>
      <c r="O13" s="17">
        <v>0.19230082550802399</v>
      </c>
      <c r="P13" s="17">
        <v>0.20189274554987399</v>
      </c>
      <c r="Q13" s="17">
        <v>0.24031211745324399</v>
      </c>
      <c r="R13" s="17"/>
      <c r="S13" s="17">
        <v>0.15025075193617299</v>
      </c>
      <c r="T13" s="17">
        <v>0.28197506281412199</v>
      </c>
      <c r="U13" s="17">
        <v>0.29716979056644099</v>
      </c>
      <c r="V13" s="17">
        <v>0.17835997483518501</v>
      </c>
      <c r="W13" s="17">
        <v>0.194165329218631</v>
      </c>
      <c r="X13" s="17">
        <v>0.16319743704404999</v>
      </c>
      <c r="Y13" s="17">
        <v>0.17660392974681399</v>
      </c>
      <c r="Z13" s="17">
        <v>0.13275357585839201</v>
      </c>
      <c r="AA13" s="17">
        <v>0.22445328210782001</v>
      </c>
      <c r="AB13" s="17"/>
      <c r="AC13" s="17">
        <v>0.21640623176551901</v>
      </c>
      <c r="AD13" s="17">
        <v>0.20394192522888099</v>
      </c>
      <c r="AE13" s="17">
        <v>0.22292982967167499</v>
      </c>
      <c r="AF13" s="17"/>
      <c r="AG13" s="17">
        <v>0.22599041280744001</v>
      </c>
      <c r="AH13" s="17">
        <v>0.14073086193922699</v>
      </c>
      <c r="AI13" s="17">
        <v>0.270748016863399</v>
      </c>
      <c r="AJ13" s="17">
        <v>0.17294555677307</v>
      </c>
      <c r="AK13" s="17">
        <v>0.25686964699757597</v>
      </c>
      <c r="AL13" s="17"/>
      <c r="AM13" s="17">
        <v>0.185095325772448</v>
      </c>
      <c r="AN13" s="17">
        <v>0.16269564861607499</v>
      </c>
      <c r="AO13" s="17">
        <v>0.24463010792929199</v>
      </c>
      <c r="AP13" s="17"/>
      <c r="AQ13" s="17">
        <v>0.197680650204897</v>
      </c>
      <c r="AR13" s="17">
        <v>0.22281437627366099</v>
      </c>
      <c r="AS13" s="17"/>
      <c r="AT13" s="17">
        <v>0.15110774982581901</v>
      </c>
      <c r="AU13" s="17">
        <v>0.223834290390207</v>
      </c>
    </row>
    <row r="14" spans="2:47" x14ac:dyDescent="0.35">
      <c r="B14" s="18" t="s">
        <v>98</v>
      </c>
      <c r="C14" s="21">
        <v>0.54547229975796796</v>
      </c>
      <c r="D14" s="21">
        <v>0.57817878330434602</v>
      </c>
      <c r="E14" s="21">
        <v>0.517010830004483</v>
      </c>
      <c r="F14" s="21"/>
      <c r="G14" s="21">
        <v>0.63597580602024995</v>
      </c>
      <c r="H14" s="21">
        <v>0.67777403111465495</v>
      </c>
      <c r="I14" s="21">
        <v>0.67236244291470304</v>
      </c>
      <c r="J14" s="21">
        <v>0.49918464755386799</v>
      </c>
      <c r="K14" s="21">
        <v>0.44981131723387702</v>
      </c>
      <c r="L14" s="21">
        <v>0.418314818081164</v>
      </c>
      <c r="M14" s="21"/>
      <c r="N14" s="21">
        <v>0.547363582943033</v>
      </c>
      <c r="O14" s="21">
        <v>0.54876803700550902</v>
      </c>
      <c r="P14" s="21">
        <v>0.56570327428399303</v>
      </c>
      <c r="Q14" s="21">
        <v>0.52877645199709999</v>
      </c>
      <c r="R14" s="21"/>
      <c r="S14" s="21">
        <v>0.62788112680513897</v>
      </c>
      <c r="T14" s="21">
        <v>0.49817527851492199</v>
      </c>
      <c r="U14" s="21">
        <v>0.44998664020694901</v>
      </c>
      <c r="V14" s="21">
        <v>0.59455987461889703</v>
      </c>
      <c r="W14" s="21">
        <v>0.50523243783090399</v>
      </c>
      <c r="X14" s="21">
        <v>0.5696920033531</v>
      </c>
      <c r="Y14" s="21">
        <v>0.53395690372800997</v>
      </c>
      <c r="Z14" s="21">
        <v>0.62528729312482101</v>
      </c>
      <c r="AA14" s="21">
        <v>0.52476568535624102</v>
      </c>
      <c r="AB14" s="21"/>
      <c r="AC14" s="21">
        <v>0.53179952121562502</v>
      </c>
      <c r="AD14" s="21">
        <v>0.55760298335706504</v>
      </c>
      <c r="AE14" s="21">
        <v>0.564107088868255</v>
      </c>
      <c r="AF14" s="21"/>
      <c r="AG14" s="21">
        <v>0.53712450465997297</v>
      </c>
      <c r="AH14" s="21">
        <v>0.55411122579511696</v>
      </c>
      <c r="AI14" s="21">
        <v>0.524882501362399</v>
      </c>
      <c r="AJ14" s="21">
        <v>0.68965183767412097</v>
      </c>
      <c r="AK14" s="21">
        <v>0.52751139288220705</v>
      </c>
      <c r="AL14" s="21"/>
      <c r="AM14" s="21">
        <v>0.56444918965305502</v>
      </c>
      <c r="AN14" s="21">
        <v>0.55893693571373604</v>
      </c>
      <c r="AO14" s="21">
        <v>0.59339336419717503</v>
      </c>
      <c r="AP14" s="21"/>
      <c r="AQ14" s="21">
        <v>0.54704980892728905</v>
      </c>
      <c r="AR14" s="21">
        <v>0.54252818306212802</v>
      </c>
      <c r="AS14" s="21"/>
      <c r="AT14" s="21">
        <v>0.62536625250540201</v>
      </c>
      <c r="AU14" s="21">
        <v>0.52014145325806305</v>
      </c>
    </row>
    <row r="15" spans="2:47" x14ac:dyDescent="0.35">
      <c r="B15" s="18" t="s">
        <v>99</v>
      </c>
      <c r="C15" s="21">
        <v>0.24820092565307</v>
      </c>
      <c r="D15" s="21">
        <v>0.235707585447021</v>
      </c>
      <c r="E15" s="21">
        <v>0.25698848478834802</v>
      </c>
      <c r="F15" s="21"/>
      <c r="G15" s="21">
        <v>0.25057234985391302</v>
      </c>
      <c r="H15" s="21">
        <v>0.19370403846106701</v>
      </c>
      <c r="I15" s="21">
        <v>0.21262107112269801</v>
      </c>
      <c r="J15" s="21">
        <v>0.27043332153386601</v>
      </c>
      <c r="K15" s="21">
        <v>0.242788012341555</v>
      </c>
      <c r="L15" s="21">
        <v>0.299424258011112</v>
      </c>
      <c r="M15" s="21"/>
      <c r="N15" s="21">
        <v>0.26957397069778</v>
      </c>
      <c r="O15" s="21">
        <v>0.25893113748646701</v>
      </c>
      <c r="P15" s="21">
        <v>0.23240398016613301</v>
      </c>
      <c r="Q15" s="21">
        <v>0.23091143054965499</v>
      </c>
      <c r="R15" s="21"/>
      <c r="S15" s="21">
        <v>0.22186812125868799</v>
      </c>
      <c r="T15" s="21">
        <v>0.21984965867095599</v>
      </c>
      <c r="U15" s="21">
        <v>0.252843569226609</v>
      </c>
      <c r="V15" s="21">
        <v>0.22708015054591699</v>
      </c>
      <c r="W15" s="21">
        <v>0.30060223295046501</v>
      </c>
      <c r="X15" s="21">
        <v>0.26711055960284902</v>
      </c>
      <c r="Y15" s="21">
        <v>0.28943916652517598</v>
      </c>
      <c r="Z15" s="21">
        <v>0.24195913101678701</v>
      </c>
      <c r="AA15" s="21">
        <v>0.25078103253593897</v>
      </c>
      <c r="AB15" s="21"/>
      <c r="AC15" s="21">
        <v>0.251794247018856</v>
      </c>
      <c r="AD15" s="21">
        <v>0.23845509141405299</v>
      </c>
      <c r="AE15" s="21">
        <v>0.21296308146007001</v>
      </c>
      <c r="AF15" s="21"/>
      <c r="AG15" s="21">
        <v>0.236885082532587</v>
      </c>
      <c r="AH15" s="21">
        <v>0.30515791226565597</v>
      </c>
      <c r="AI15" s="21">
        <v>0.204369481774202</v>
      </c>
      <c r="AJ15" s="21">
        <v>0.137402605552809</v>
      </c>
      <c r="AK15" s="21">
        <v>0.215618960120218</v>
      </c>
      <c r="AL15" s="21"/>
      <c r="AM15" s="21">
        <v>0.25045548457449701</v>
      </c>
      <c r="AN15" s="21">
        <v>0.27836741567018902</v>
      </c>
      <c r="AO15" s="21">
        <v>0.161976527873533</v>
      </c>
      <c r="AP15" s="21"/>
      <c r="AQ15" s="21">
        <v>0.255269540867815</v>
      </c>
      <c r="AR15" s="21">
        <v>0.23465744066421099</v>
      </c>
      <c r="AS15" s="21"/>
      <c r="AT15" s="21">
        <v>0.22352599766878001</v>
      </c>
      <c r="AU15" s="21">
        <v>0.25602425635172998</v>
      </c>
    </row>
    <row r="16" spans="2:47" x14ac:dyDescent="0.35">
      <c r="B16" s="18" t="s">
        <v>100</v>
      </c>
      <c r="C16" s="22">
        <v>0.29727137410489801</v>
      </c>
      <c r="D16" s="22">
        <v>0.34247119785732499</v>
      </c>
      <c r="E16" s="22">
        <v>0.26002234521613499</v>
      </c>
      <c r="F16" s="22"/>
      <c r="G16" s="22">
        <v>0.38540345616633598</v>
      </c>
      <c r="H16" s="22">
        <v>0.48406999265358802</v>
      </c>
      <c r="I16" s="22">
        <v>0.45974137179200603</v>
      </c>
      <c r="J16" s="22">
        <v>0.228751326020002</v>
      </c>
      <c r="K16" s="22">
        <v>0.20702330489232201</v>
      </c>
      <c r="L16" s="22">
        <v>0.118890560070052</v>
      </c>
      <c r="M16" s="22"/>
      <c r="N16" s="22">
        <v>0.277789612245253</v>
      </c>
      <c r="O16" s="22">
        <v>0.28983689951904201</v>
      </c>
      <c r="P16" s="22">
        <v>0.33329929411786002</v>
      </c>
      <c r="Q16" s="22">
        <v>0.29786502144744498</v>
      </c>
      <c r="R16" s="22"/>
      <c r="S16" s="22">
        <v>0.40601300554645198</v>
      </c>
      <c r="T16" s="22">
        <v>0.27832561984396698</v>
      </c>
      <c r="U16" s="22">
        <v>0.19714307098034001</v>
      </c>
      <c r="V16" s="22">
        <v>0.36747972407298002</v>
      </c>
      <c r="W16" s="22">
        <v>0.20463020488043901</v>
      </c>
      <c r="X16" s="22">
        <v>0.30258144375025098</v>
      </c>
      <c r="Y16" s="22">
        <v>0.24451773720283401</v>
      </c>
      <c r="Z16" s="22">
        <v>0.383328162108034</v>
      </c>
      <c r="AA16" s="22">
        <v>0.27398465282030199</v>
      </c>
      <c r="AB16" s="22"/>
      <c r="AC16" s="22">
        <v>0.28000527419676802</v>
      </c>
      <c r="AD16" s="22">
        <v>0.31914789194301202</v>
      </c>
      <c r="AE16" s="22">
        <v>0.35114400740818502</v>
      </c>
      <c r="AF16" s="22"/>
      <c r="AG16" s="22">
        <v>0.30023942212738602</v>
      </c>
      <c r="AH16" s="22">
        <v>0.24895331352946101</v>
      </c>
      <c r="AI16" s="22">
        <v>0.320513019588196</v>
      </c>
      <c r="AJ16" s="22">
        <v>0.55224923212131205</v>
      </c>
      <c r="AK16" s="22">
        <v>0.31189243276198902</v>
      </c>
      <c r="AL16" s="22"/>
      <c r="AM16" s="22">
        <v>0.31399370507855801</v>
      </c>
      <c r="AN16" s="22">
        <v>0.28056952004354702</v>
      </c>
      <c r="AO16" s="22">
        <v>0.43141683632364303</v>
      </c>
      <c r="AP16" s="22"/>
      <c r="AQ16" s="22">
        <v>0.29178026805947399</v>
      </c>
      <c r="AR16" s="22">
        <v>0.30787074239791701</v>
      </c>
      <c r="AS16" s="22"/>
      <c r="AT16" s="22">
        <v>0.401840254836622</v>
      </c>
      <c r="AU16" s="22">
        <v>0.26411719690633301</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U21"/>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0.16999955804450201</v>
      </c>
      <c r="D9" s="17">
        <v>0.18815512790116201</v>
      </c>
      <c r="E9" s="17">
        <v>0.15369110871730601</v>
      </c>
      <c r="F9" s="17"/>
      <c r="G9" s="17">
        <v>0.24105068000095201</v>
      </c>
      <c r="H9" s="17">
        <v>0.30196425467348098</v>
      </c>
      <c r="I9" s="17">
        <v>0.177342733096156</v>
      </c>
      <c r="J9" s="17">
        <v>0.17227496779020099</v>
      </c>
      <c r="K9" s="17">
        <v>0.100519337559752</v>
      </c>
      <c r="L9" s="17">
        <v>8.2955421061781401E-2</v>
      </c>
      <c r="M9" s="17"/>
      <c r="N9" s="17">
        <v>0.19914083411709399</v>
      </c>
      <c r="O9" s="17">
        <v>0.16142282177484599</v>
      </c>
      <c r="P9" s="17">
        <v>0.15814547558220399</v>
      </c>
      <c r="Q9" s="17">
        <v>0.159963816969142</v>
      </c>
      <c r="R9" s="17"/>
      <c r="S9" s="17">
        <v>0.20676955722260401</v>
      </c>
      <c r="T9" s="17">
        <v>0.12142609194663</v>
      </c>
      <c r="U9" s="17">
        <v>0.15376583497233401</v>
      </c>
      <c r="V9" s="17">
        <v>0.14465679129922801</v>
      </c>
      <c r="W9" s="17">
        <v>0.11463957634422001</v>
      </c>
      <c r="X9" s="17">
        <v>0.21731026352191801</v>
      </c>
      <c r="Y9" s="17">
        <v>0.15702933852304199</v>
      </c>
      <c r="Z9" s="17">
        <v>0.238277150107993</v>
      </c>
      <c r="AA9" s="17">
        <v>0.20347104691484699</v>
      </c>
      <c r="AB9" s="17"/>
      <c r="AC9" s="17">
        <v>0.15726602393949199</v>
      </c>
      <c r="AD9" s="17">
        <v>0.16719116266753101</v>
      </c>
      <c r="AE9" s="17">
        <v>0.200809404889851</v>
      </c>
      <c r="AF9" s="17"/>
      <c r="AG9" s="17">
        <v>0.15479723715875901</v>
      </c>
      <c r="AH9" s="17">
        <v>0.17655718663169401</v>
      </c>
      <c r="AI9" s="17">
        <v>0.16449520388414399</v>
      </c>
      <c r="AJ9" s="17">
        <v>0</v>
      </c>
      <c r="AK9" s="17">
        <v>0.18654514395045499</v>
      </c>
      <c r="AL9" s="17"/>
      <c r="AM9" s="17">
        <v>0.16293270978292601</v>
      </c>
      <c r="AN9" s="17">
        <v>0.20600336166409999</v>
      </c>
      <c r="AO9" s="17">
        <v>0.150116016461422</v>
      </c>
      <c r="AP9" s="17"/>
      <c r="AQ9" s="17">
        <v>0.159781192942205</v>
      </c>
      <c r="AR9" s="17">
        <v>0.18985290711185801</v>
      </c>
      <c r="AS9" s="17"/>
      <c r="AT9" s="17">
        <v>0.18571973771715899</v>
      </c>
      <c r="AU9" s="17">
        <v>0.16501538284043099</v>
      </c>
    </row>
    <row r="10" spans="2:47" x14ac:dyDescent="0.35">
      <c r="B10" s="18" t="s">
        <v>94</v>
      </c>
      <c r="C10" s="17">
        <v>0.367964610036222</v>
      </c>
      <c r="D10" s="17">
        <v>0.37133487568708801</v>
      </c>
      <c r="E10" s="17">
        <v>0.36471356515720499</v>
      </c>
      <c r="F10" s="17"/>
      <c r="G10" s="17">
        <v>0.37661845774649699</v>
      </c>
      <c r="H10" s="17">
        <v>0.34880457170877999</v>
      </c>
      <c r="I10" s="17">
        <v>0.489637725865259</v>
      </c>
      <c r="J10" s="17">
        <v>0.32993997496459398</v>
      </c>
      <c r="K10" s="17">
        <v>0.370277384223346</v>
      </c>
      <c r="L10" s="17">
        <v>0.31832596214591602</v>
      </c>
      <c r="M10" s="17"/>
      <c r="N10" s="17">
        <v>0.36288207823555102</v>
      </c>
      <c r="O10" s="17">
        <v>0.39690149705003003</v>
      </c>
      <c r="P10" s="17">
        <v>0.41772216621758701</v>
      </c>
      <c r="Q10" s="17">
        <v>0.304203945438623</v>
      </c>
      <c r="R10" s="17"/>
      <c r="S10" s="17">
        <v>0.39030585374272903</v>
      </c>
      <c r="T10" s="17">
        <v>0.39526885304580001</v>
      </c>
      <c r="U10" s="17">
        <v>0.298109750947055</v>
      </c>
      <c r="V10" s="17">
        <v>0.38416307494317897</v>
      </c>
      <c r="W10" s="17">
        <v>0.44624407320475201</v>
      </c>
      <c r="X10" s="17">
        <v>0.36859704315129999</v>
      </c>
      <c r="Y10" s="17">
        <v>0.351361725220739</v>
      </c>
      <c r="Z10" s="17">
        <v>0.33393256640945301</v>
      </c>
      <c r="AA10" s="17">
        <v>0.32082349872747301</v>
      </c>
      <c r="AB10" s="17"/>
      <c r="AC10" s="17">
        <v>0.33736545732098</v>
      </c>
      <c r="AD10" s="17">
        <v>0.37528304064116202</v>
      </c>
      <c r="AE10" s="17">
        <v>0.42805941329331998</v>
      </c>
      <c r="AF10" s="17"/>
      <c r="AG10" s="17">
        <v>0.350689418056638</v>
      </c>
      <c r="AH10" s="17">
        <v>0.39052688977422501</v>
      </c>
      <c r="AI10" s="17">
        <v>0.36410842719154302</v>
      </c>
      <c r="AJ10" s="17">
        <v>0.40169838002036701</v>
      </c>
      <c r="AK10" s="17">
        <v>0.39427244453029597</v>
      </c>
      <c r="AL10" s="17"/>
      <c r="AM10" s="17">
        <v>0.39243912962560701</v>
      </c>
      <c r="AN10" s="17">
        <v>0.37526538767261203</v>
      </c>
      <c r="AO10" s="17">
        <v>0.38368351643833998</v>
      </c>
      <c r="AP10" s="17"/>
      <c r="AQ10" s="17">
        <v>0.390372176231644</v>
      </c>
      <c r="AR10" s="17">
        <v>0.32290550705368998</v>
      </c>
      <c r="AS10" s="17"/>
      <c r="AT10" s="17">
        <v>0.438998316693201</v>
      </c>
      <c r="AU10" s="17">
        <v>0.34544295654718499</v>
      </c>
    </row>
    <row r="11" spans="2:47" x14ac:dyDescent="0.35">
      <c r="B11" s="18" t="s">
        <v>96</v>
      </c>
      <c r="C11" s="17">
        <v>0.202248985395377</v>
      </c>
      <c r="D11" s="17">
        <v>0.19735175264458801</v>
      </c>
      <c r="E11" s="17">
        <v>0.20759953921354399</v>
      </c>
      <c r="F11" s="17"/>
      <c r="G11" s="17">
        <v>0.26639724764154998</v>
      </c>
      <c r="H11" s="17">
        <v>0.17253633326895099</v>
      </c>
      <c r="I11" s="17">
        <v>0.130369688461386</v>
      </c>
      <c r="J11" s="17">
        <v>0.25354862126710898</v>
      </c>
      <c r="K11" s="17">
        <v>0.145670907420338</v>
      </c>
      <c r="L11" s="17">
        <v>0.24731559866939601</v>
      </c>
      <c r="M11" s="17"/>
      <c r="N11" s="17">
        <v>0.192643604603528</v>
      </c>
      <c r="O11" s="17">
        <v>0.21188717932513901</v>
      </c>
      <c r="P11" s="17">
        <v>0.19001509257782701</v>
      </c>
      <c r="Q11" s="17">
        <v>0.21573282209295</v>
      </c>
      <c r="R11" s="17"/>
      <c r="S11" s="17">
        <v>0.165263097240825</v>
      </c>
      <c r="T11" s="17">
        <v>0.20427768667322199</v>
      </c>
      <c r="U11" s="17">
        <v>0.19001770468832899</v>
      </c>
      <c r="V11" s="17">
        <v>0.16304228399453199</v>
      </c>
      <c r="W11" s="17">
        <v>0.228892579855764</v>
      </c>
      <c r="X11" s="17">
        <v>0.198735604982332</v>
      </c>
      <c r="Y11" s="17">
        <v>0.26204021356541202</v>
      </c>
      <c r="Z11" s="17">
        <v>0.25195403364330299</v>
      </c>
      <c r="AA11" s="17">
        <v>0.208527356191198</v>
      </c>
      <c r="AB11" s="17"/>
      <c r="AC11" s="17">
        <v>0.21833991390978899</v>
      </c>
      <c r="AD11" s="17">
        <v>0.19444969641718601</v>
      </c>
      <c r="AE11" s="17">
        <v>0.172562775742229</v>
      </c>
      <c r="AF11" s="17"/>
      <c r="AG11" s="17">
        <v>0.20627937334263799</v>
      </c>
      <c r="AH11" s="17">
        <v>0.22714322447911001</v>
      </c>
      <c r="AI11" s="17">
        <v>0.148897639488661</v>
      </c>
      <c r="AJ11" s="17">
        <v>8.8317536224360393E-2</v>
      </c>
      <c r="AK11" s="17">
        <v>0.174725923628721</v>
      </c>
      <c r="AL11" s="17"/>
      <c r="AM11" s="17">
        <v>0.199966652563945</v>
      </c>
      <c r="AN11" s="17">
        <v>0.204518237535775</v>
      </c>
      <c r="AO11" s="17">
        <v>0.12185779507694</v>
      </c>
      <c r="AP11" s="17"/>
      <c r="AQ11" s="17">
        <v>0.198981334219927</v>
      </c>
      <c r="AR11" s="17">
        <v>0.21011894613085899</v>
      </c>
      <c r="AS11" s="17"/>
      <c r="AT11" s="17">
        <v>0.18226179660356201</v>
      </c>
      <c r="AU11" s="17">
        <v>0.20858604087754401</v>
      </c>
    </row>
    <row r="12" spans="2:47" x14ac:dyDescent="0.35">
      <c r="B12" s="18" t="s">
        <v>97</v>
      </c>
      <c r="C12" s="17">
        <v>4.6327000871193701E-2</v>
      </c>
      <c r="D12" s="17">
        <v>4.5296645036229703E-2</v>
      </c>
      <c r="E12" s="17">
        <v>4.5145786807054E-2</v>
      </c>
      <c r="F12" s="17"/>
      <c r="G12" s="17">
        <v>0</v>
      </c>
      <c r="H12" s="17">
        <v>5.8674866808409297E-2</v>
      </c>
      <c r="I12" s="17">
        <v>5.1302462514895099E-2</v>
      </c>
      <c r="J12" s="17">
        <v>3.4944637637687501E-2</v>
      </c>
      <c r="K12" s="17">
        <v>8.3409414200775495E-2</v>
      </c>
      <c r="L12" s="17">
        <v>3.7487235689060899E-2</v>
      </c>
      <c r="M12" s="17"/>
      <c r="N12" s="17">
        <v>5.1036429308928398E-2</v>
      </c>
      <c r="O12" s="17">
        <v>4.4507982056855903E-2</v>
      </c>
      <c r="P12" s="17">
        <v>4.8654728288702799E-2</v>
      </c>
      <c r="Q12" s="17">
        <v>4.1656612169845002E-2</v>
      </c>
      <c r="R12" s="17"/>
      <c r="S12" s="17">
        <v>5.4034881395717403E-2</v>
      </c>
      <c r="T12" s="17">
        <v>2.7446671637674901E-2</v>
      </c>
      <c r="U12" s="17">
        <v>4.6382846513681401E-2</v>
      </c>
      <c r="V12" s="17">
        <v>5.2241761533590003E-2</v>
      </c>
      <c r="W12" s="17">
        <v>5.1573547217725203E-2</v>
      </c>
      <c r="X12" s="17">
        <v>7.4053219659305794E-2</v>
      </c>
      <c r="Y12" s="17">
        <v>1.0538824459447999E-2</v>
      </c>
      <c r="Z12" s="17">
        <v>3.07536937158835E-2</v>
      </c>
      <c r="AA12" s="17">
        <v>6.2570632538812399E-2</v>
      </c>
      <c r="AB12" s="17"/>
      <c r="AC12" s="17">
        <v>5.0073276590430503E-2</v>
      </c>
      <c r="AD12" s="17">
        <v>5.2044784404355303E-2</v>
      </c>
      <c r="AE12" s="17">
        <v>2.8371640814093799E-2</v>
      </c>
      <c r="AF12" s="17"/>
      <c r="AG12" s="17">
        <v>4.2108400509171001E-2</v>
      </c>
      <c r="AH12" s="17">
        <v>6.8985867875152096E-2</v>
      </c>
      <c r="AI12" s="17">
        <v>2.4685770620347901E-2</v>
      </c>
      <c r="AJ12" s="17">
        <v>0.137402605552809</v>
      </c>
      <c r="AK12" s="17">
        <v>3.3112597631845701E-2</v>
      </c>
      <c r="AL12" s="17"/>
      <c r="AM12" s="17">
        <v>3.7293110640511697E-2</v>
      </c>
      <c r="AN12" s="17">
        <v>6.1364543160498698E-2</v>
      </c>
      <c r="AO12" s="17">
        <v>1.4245158375613199E-2</v>
      </c>
      <c r="AP12" s="17"/>
      <c r="AQ12" s="17">
        <v>5.2127788965199498E-2</v>
      </c>
      <c r="AR12" s="17">
        <v>3.4413879174091902E-2</v>
      </c>
      <c r="AS12" s="17"/>
      <c r="AT12" s="17">
        <v>3.93264060825343E-2</v>
      </c>
      <c r="AU12" s="17">
        <v>4.8546580525240302E-2</v>
      </c>
    </row>
    <row r="13" spans="2:47" x14ac:dyDescent="0.35">
      <c r="B13" s="18" t="s">
        <v>70</v>
      </c>
      <c r="C13" s="17">
        <v>0.21345984565270501</v>
      </c>
      <c r="D13" s="17">
        <v>0.19786159873093301</v>
      </c>
      <c r="E13" s="17">
        <v>0.22885000010489001</v>
      </c>
      <c r="F13" s="17"/>
      <c r="G13" s="17">
        <v>0.115933614611</v>
      </c>
      <c r="H13" s="17">
        <v>0.11801997354037801</v>
      </c>
      <c r="I13" s="17">
        <v>0.15134739006230299</v>
      </c>
      <c r="J13" s="17">
        <v>0.20929179834040901</v>
      </c>
      <c r="K13" s="17">
        <v>0.30012295659578803</v>
      </c>
      <c r="L13" s="17">
        <v>0.31391578243384499</v>
      </c>
      <c r="M13" s="17"/>
      <c r="N13" s="17">
        <v>0.194297053734899</v>
      </c>
      <c r="O13" s="17">
        <v>0.18528051979312901</v>
      </c>
      <c r="P13" s="17">
        <v>0.18546253733367901</v>
      </c>
      <c r="Q13" s="17">
        <v>0.27844280332944099</v>
      </c>
      <c r="R13" s="17"/>
      <c r="S13" s="17">
        <v>0.183626610398124</v>
      </c>
      <c r="T13" s="17">
        <v>0.25158069669667299</v>
      </c>
      <c r="U13" s="17">
        <v>0.31172386287860099</v>
      </c>
      <c r="V13" s="17">
        <v>0.25589608822947102</v>
      </c>
      <c r="W13" s="17">
        <v>0.15865022337753901</v>
      </c>
      <c r="X13" s="17">
        <v>0.141303868685144</v>
      </c>
      <c r="Y13" s="17">
        <v>0.21902989823135899</v>
      </c>
      <c r="Z13" s="17">
        <v>0.14508255612336701</v>
      </c>
      <c r="AA13" s="17">
        <v>0.20460746562766999</v>
      </c>
      <c r="AB13" s="17"/>
      <c r="AC13" s="17">
        <v>0.23695532823930801</v>
      </c>
      <c r="AD13" s="17">
        <v>0.21103131586976601</v>
      </c>
      <c r="AE13" s="17">
        <v>0.17019676526050601</v>
      </c>
      <c r="AF13" s="17"/>
      <c r="AG13" s="17">
        <v>0.246125570932794</v>
      </c>
      <c r="AH13" s="17">
        <v>0.136786831239819</v>
      </c>
      <c r="AI13" s="17">
        <v>0.29781295881530401</v>
      </c>
      <c r="AJ13" s="17">
        <v>0.37258147820246401</v>
      </c>
      <c r="AK13" s="17">
        <v>0.211343890258682</v>
      </c>
      <c r="AL13" s="17"/>
      <c r="AM13" s="17">
        <v>0.20736839738700899</v>
      </c>
      <c r="AN13" s="17">
        <v>0.15284846996701401</v>
      </c>
      <c r="AO13" s="17">
        <v>0.33009751364768503</v>
      </c>
      <c r="AP13" s="17"/>
      <c r="AQ13" s="17">
        <v>0.19873750764102399</v>
      </c>
      <c r="AR13" s="17">
        <v>0.2427087605295</v>
      </c>
      <c r="AS13" s="17"/>
      <c r="AT13" s="17">
        <v>0.15369374290354401</v>
      </c>
      <c r="AU13" s="17">
        <v>0.23240903920959999</v>
      </c>
    </row>
    <row r="14" spans="2:47" x14ac:dyDescent="0.35">
      <c r="B14" s="18" t="s">
        <v>98</v>
      </c>
      <c r="C14" s="21">
        <v>0.537964168080724</v>
      </c>
      <c r="D14" s="21">
        <v>0.55949000358824896</v>
      </c>
      <c r="E14" s="21">
        <v>0.51840467387451195</v>
      </c>
      <c r="F14" s="21"/>
      <c r="G14" s="21">
        <v>0.61766913774744903</v>
      </c>
      <c r="H14" s="21">
        <v>0.65076882638226197</v>
      </c>
      <c r="I14" s="21">
        <v>0.666980458961415</v>
      </c>
      <c r="J14" s="21">
        <v>0.50221494275479495</v>
      </c>
      <c r="K14" s="21">
        <v>0.470796721783098</v>
      </c>
      <c r="L14" s="21">
        <v>0.40128138320769802</v>
      </c>
      <c r="M14" s="21"/>
      <c r="N14" s="21">
        <v>0.56202291235264501</v>
      </c>
      <c r="O14" s="21">
        <v>0.55832431882487599</v>
      </c>
      <c r="P14" s="21">
        <v>0.575867641799791</v>
      </c>
      <c r="Q14" s="21">
        <v>0.46416776240776503</v>
      </c>
      <c r="R14" s="21"/>
      <c r="S14" s="21">
        <v>0.59707541096533301</v>
      </c>
      <c r="T14" s="21">
        <v>0.51669494499242996</v>
      </c>
      <c r="U14" s="21">
        <v>0.45187558591938898</v>
      </c>
      <c r="V14" s="21">
        <v>0.52881986624240696</v>
      </c>
      <c r="W14" s="21">
        <v>0.56088364954897196</v>
      </c>
      <c r="X14" s="21">
        <v>0.585907306673218</v>
      </c>
      <c r="Y14" s="21">
        <v>0.50839106374378096</v>
      </c>
      <c r="Z14" s="21">
        <v>0.57220971651744701</v>
      </c>
      <c r="AA14" s="21">
        <v>0.52429454564231903</v>
      </c>
      <c r="AB14" s="21"/>
      <c r="AC14" s="21">
        <v>0.49463148126047202</v>
      </c>
      <c r="AD14" s="21">
        <v>0.542474203308693</v>
      </c>
      <c r="AE14" s="21">
        <v>0.62886881818317097</v>
      </c>
      <c r="AF14" s="21"/>
      <c r="AG14" s="21">
        <v>0.50548665521539704</v>
      </c>
      <c r="AH14" s="21">
        <v>0.56708407640591896</v>
      </c>
      <c r="AI14" s="21">
        <v>0.52860363107568697</v>
      </c>
      <c r="AJ14" s="21">
        <v>0.40169838002036701</v>
      </c>
      <c r="AK14" s="21">
        <v>0.58081758848075205</v>
      </c>
      <c r="AL14" s="21"/>
      <c r="AM14" s="21">
        <v>0.55537183940853396</v>
      </c>
      <c r="AN14" s="21">
        <v>0.58126874933671202</v>
      </c>
      <c r="AO14" s="21">
        <v>0.53379953289976201</v>
      </c>
      <c r="AP14" s="21"/>
      <c r="AQ14" s="21">
        <v>0.55015336917384905</v>
      </c>
      <c r="AR14" s="21">
        <v>0.51275841416554901</v>
      </c>
      <c r="AS14" s="21"/>
      <c r="AT14" s="21">
        <v>0.62471805441035999</v>
      </c>
      <c r="AU14" s="21">
        <v>0.51045833938761598</v>
      </c>
    </row>
    <row r="15" spans="2:47" x14ac:dyDescent="0.35">
      <c r="B15" s="18" t="s">
        <v>99</v>
      </c>
      <c r="C15" s="21">
        <v>0.24857598626657099</v>
      </c>
      <c r="D15" s="21">
        <v>0.242648397680818</v>
      </c>
      <c r="E15" s="21">
        <v>0.25274532602059802</v>
      </c>
      <c r="F15" s="21"/>
      <c r="G15" s="21">
        <v>0.26639724764154998</v>
      </c>
      <c r="H15" s="21">
        <v>0.23121120007736101</v>
      </c>
      <c r="I15" s="21">
        <v>0.181672150976281</v>
      </c>
      <c r="J15" s="21">
        <v>0.28849325890479699</v>
      </c>
      <c r="K15" s="21">
        <v>0.229080321621114</v>
      </c>
      <c r="L15" s="21">
        <v>0.28480283435845699</v>
      </c>
      <c r="M15" s="21"/>
      <c r="N15" s="21">
        <v>0.24368003391245599</v>
      </c>
      <c r="O15" s="21">
        <v>0.25639516138199497</v>
      </c>
      <c r="P15" s="21">
        <v>0.23866982086652999</v>
      </c>
      <c r="Q15" s="21">
        <v>0.25738943426279498</v>
      </c>
      <c r="R15" s="21"/>
      <c r="S15" s="21">
        <v>0.21929797863654299</v>
      </c>
      <c r="T15" s="21">
        <v>0.23172435831089699</v>
      </c>
      <c r="U15" s="21">
        <v>0.23640055120201001</v>
      </c>
      <c r="V15" s="21">
        <v>0.215284045528122</v>
      </c>
      <c r="W15" s="21">
        <v>0.280466127073489</v>
      </c>
      <c r="X15" s="21">
        <v>0.27278882464163801</v>
      </c>
      <c r="Y15" s="21">
        <v>0.27257903802486</v>
      </c>
      <c r="Z15" s="21">
        <v>0.28270772735918598</v>
      </c>
      <c r="AA15" s="21">
        <v>0.27109798873001101</v>
      </c>
      <c r="AB15" s="21"/>
      <c r="AC15" s="21">
        <v>0.26841319050022</v>
      </c>
      <c r="AD15" s="21">
        <v>0.24649448082154099</v>
      </c>
      <c r="AE15" s="21">
        <v>0.20093441655632299</v>
      </c>
      <c r="AF15" s="21"/>
      <c r="AG15" s="21">
        <v>0.24838777385180899</v>
      </c>
      <c r="AH15" s="21">
        <v>0.29612909235426199</v>
      </c>
      <c r="AI15" s="21">
        <v>0.17358341010900899</v>
      </c>
      <c r="AJ15" s="21">
        <v>0.22572014177716901</v>
      </c>
      <c r="AK15" s="21">
        <v>0.20783852126056601</v>
      </c>
      <c r="AL15" s="21"/>
      <c r="AM15" s="21">
        <v>0.23725976320445699</v>
      </c>
      <c r="AN15" s="21">
        <v>0.26588278069627402</v>
      </c>
      <c r="AO15" s="21">
        <v>0.13610295345255299</v>
      </c>
      <c r="AP15" s="21"/>
      <c r="AQ15" s="21">
        <v>0.25110912318512701</v>
      </c>
      <c r="AR15" s="21">
        <v>0.24453282530495099</v>
      </c>
      <c r="AS15" s="21"/>
      <c r="AT15" s="21">
        <v>0.221588202686096</v>
      </c>
      <c r="AU15" s="21">
        <v>0.25713262140278398</v>
      </c>
    </row>
    <row r="16" spans="2:47" x14ac:dyDescent="0.35">
      <c r="B16" s="18" t="s">
        <v>100</v>
      </c>
      <c r="C16" s="22">
        <v>0.28938818181415299</v>
      </c>
      <c r="D16" s="22">
        <v>0.31684160590743199</v>
      </c>
      <c r="E16" s="22">
        <v>0.26565934785391299</v>
      </c>
      <c r="F16" s="22"/>
      <c r="G16" s="22">
        <v>0.35127189010589899</v>
      </c>
      <c r="H16" s="22">
        <v>0.41955762630490101</v>
      </c>
      <c r="I16" s="22">
        <v>0.48530830798513402</v>
      </c>
      <c r="J16" s="22">
        <v>0.21372168384999801</v>
      </c>
      <c r="K16" s="22">
        <v>0.24171640016198401</v>
      </c>
      <c r="L16" s="22">
        <v>0.116478548849241</v>
      </c>
      <c r="M16" s="22"/>
      <c r="N16" s="22">
        <v>0.31834287844018899</v>
      </c>
      <c r="O16" s="22">
        <v>0.30192915744288101</v>
      </c>
      <c r="P16" s="22">
        <v>0.33719782093326101</v>
      </c>
      <c r="Q16" s="22">
        <v>0.20677832814496999</v>
      </c>
      <c r="R16" s="22"/>
      <c r="S16" s="22">
        <v>0.37777743232879002</v>
      </c>
      <c r="T16" s="22">
        <v>0.28497058668153302</v>
      </c>
      <c r="U16" s="22">
        <v>0.215475034717379</v>
      </c>
      <c r="V16" s="22">
        <v>0.31353582071428499</v>
      </c>
      <c r="W16" s="22">
        <v>0.28041752247548202</v>
      </c>
      <c r="X16" s="22">
        <v>0.31311848203157999</v>
      </c>
      <c r="Y16" s="22">
        <v>0.23581202571892201</v>
      </c>
      <c r="Z16" s="22">
        <v>0.28950198915825998</v>
      </c>
      <c r="AA16" s="22">
        <v>0.25319655691230902</v>
      </c>
      <c r="AB16" s="22"/>
      <c r="AC16" s="22">
        <v>0.22621829076025199</v>
      </c>
      <c r="AD16" s="22">
        <v>0.29597972248715199</v>
      </c>
      <c r="AE16" s="22">
        <v>0.42793440162684798</v>
      </c>
      <c r="AF16" s="22"/>
      <c r="AG16" s="22">
        <v>0.25709888136358899</v>
      </c>
      <c r="AH16" s="22">
        <v>0.27095498405165702</v>
      </c>
      <c r="AI16" s="22">
        <v>0.35502022096667801</v>
      </c>
      <c r="AJ16" s="22">
        <v>0.175978238243198</v>
      </c>
      <c r="AK16" s="22">
        <v>0.37297906722018498</v>
      </c>
      <c r="AL16" s="22"/>
      <c r="AM16" s="22">
        <v>0.318112076204076</v>
      </c>
      <c r="AN16" s="22">
        <v>0.315385968640439</v>
      </c>
      <c r="AO16" s="22">
        <v>0.39769657944720799</v>
      </c>
      <c r="AP16" s="22"/>
      <c r="AQ16" s="22">
        <v>0.29904424598872298</v>
      </c>
      <c r="AR16" s="22">
        <v>0.268225588860598</v>
      </c>
      <c r="AS16" s="22"/>
      <c r="AT16" s="22">
        <v>0.40312985172426402</v>
      </c>
      <c r="AU16" s="22">
        <v>0.253325717984831</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U21"/>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93</v>
      </c>
      <c r="C9" s="17">
        <v>0.26035027543287698</v>
      </c>
      <c r="D9" s="17">
        <v>0.28183834930329699</v>
      </c>
      <c r="E9" s="17">
        <v>0.24001038264109001</v>
      </c>
      <c r="F9" s="17"/>
      <c r="G9" s="17">
        <v>0.41366146034400603</v>
      </c>
      <c r="H9" s="17">
        <v>0.23620068986380199</v>
      </c>
      <c r="I9" s="17">
        <v>0.31264492253564402</v>
      </c>
      <c r="J9" s="17">
        <v>0.21431330255629499</v>
      </c>
      <c r="K9" s="17">
        <v>0.251703185453034</v>
      </c>
      <c r="L9" s="17">
        <v>0.24729144360133501</v>
      </c>
      <c r="M9" s="17"/>
      <c r="N9" s="17">
        <v>0.29598417726628801</v>
      </c>
      <c r="O9" s="17">
        <v>0.26691531866596002</v>
      </c>
      <c r="P9" s="17">
        <v>0.21718607328050299</v>
      </c>
      <c r="Q9" s="17">
        <v>0.22642024130498001</v>
      </c>
      <c r="R9" s="17"/>
      <c r="S9" s="17">
        <v>0.40068962123329299</v>
      </c>
      <c r="T9" s="17">
        <v>0.31772189450900601</v>
      </c>
      <c r="U9" s="17">
        <v>0.19242039386787499</v>
      </c>
      <c r="V9" s="17">
        <v>0.16795840993341599</v>
      </c>
      <c r="W9" s="17">
        <v>0.29340876138655902</v>
      </c>
      <c r="X9" s="17">
        <v>0.19801410352875901</v>
      </c>
      <c r="Y9" s="17">
        <v>0.354801294896127</v>
      </c>
      <c r="Z9" s="17">
        <v>0.24580255413771099</v>
      </c>
      <c r="AA9" s="17">
        <v>0.19969947841899899</v>
      </c>
      <c r="AB9" s="17"/>
      <c r="AC9" s="17">
        <v>0.29596296996224902</v>
      </c>
      <c r="AD9" s="17">
        <v>0.26583194344534</v>
      </c>
      <c r="AE9" s="17">
        <v>0.16001447744754199</v>
      </c>
      <c r="AF9" s="17"/>
      <c r="AG9" s="17">
        <v>0.28226871666786801</v>
      </c>
      <c r="AH9" s="17">
        <v>0.28595708938987102</v>
      </c>
      <c r="AI9" s="17">
        <v>0.297390328937849</v>
      </c>
      <c r="AJ9" s="17">
        <v>0</v>
      </c>
      <c r="AK9" s="17">
        <v>0.17462318647366201</v>
      </c>
      <c r="AL9" s="17"/>
      <c r="AM9" s="17">
        <v>0.225942138502606</v>
      </c>
      <c r="AN9" s="17">
        <v>0.28089744797152899</v>
      </c>
      <c r="AO9" s="17">
        <v>0.150893356838954</v>
      </c>
      <c r="AP9" s="17"/>
      <c r="AQ9" s="17">
        <v>0.26035027543287698</v>
      </c>
      <c r="AR9" s="17" t="s">
        <v>74</v>
      </c>
      <c r="AS9" s="17"/>
      <c r="AT9" s="17">
        <v>0.23602469871686699</v>
      </c>
      <c r="AU9" s="17">
        <v>0.312226833309031</v>
      </c>
    </row>
    <row r="10" spans="2:47" x14ac:dyDescent="0.35">
      <c r="B10" s="18" t="s">
        <v>94</v>
      </c>
      <c r="C10" s="17">
        <v>0.42790094652465499</v>
      </c>
      <c r="D10" s="17">
        <v>0.41673907643779601</v>
      </c>
      <c r="E10" s="17">
        <v>0.438466399821755</v>
      </c>
      <c r="F10" s="17"/>
      <c r="G10" s="17">
        <v>0.58633853965599403</v>
      </c>
      <c r="H10" s="17">
        <v>0.43533974048675</v>
      </c>
      <c r="I10" s="17">
        <v>0.42089688943130499</v>
      </c>
      <c r="J10" s="17">
        <v>0.42613631956405001</v>
      </c>
      <c r="K10" s="17">
        <v>0.430322529693342</v>
      </c>
      <c r="L10" s="17">
        <v>0.350956488777391</v>
      </c>
      <c r="M10" s="17"/>
      <c r="N10" s="17">
        <v>0.42581308553125002</v>
      </c>
      <c r="O10" s="17">
        <v>0.44710680104108902</v>
      </c>
      <c r="P10" s="17">
        <v>0.43332122555817598</v>
      </c>
      <c r="Q10" s="17">
        <v>0.40568924696707298</v>
      </c>
      <c r="R10" s="17"/>
      <c r="S10" s="17">
        <v>0.33567968906877599</v>
      </c>
      <c r="T10" s="17">
        <v>0.47841877366283803</v>
      </c>
      <c r="U10" s="17">
        <v>0.373273172858608</v>
      </c>
      <c r="V10" s="17">
        <v>0.30125100574995001</v>
      </c>
      <c r="W10" s="17">
        <v>0.43991931025741499</v>
      </c>
      <c r="X10" s="17">
        <v>0.51412375418370304</v>
      </c>
      <c r="Y10" s="17">
        <v>0.37868323738165099</v>
      </c>
      <c r="Z10" s="17">
        <v>0.38609054058645598</v>
      </c>
      <c r="AA10" s="17">
        <v>0.47065021469794999</v>
      </c>
      <c r="AB10" s="17"/>
      <c r="AC10" s="17">
        <v>0.402583720469603</v>
      </c>
      <c r="AD10" s="17">
        <v>0.44006613410433998</v>
      </c>
      <c r="AE10" s="17">
        <v>0.44865009327320998</v>
      </c>
      <c r="AF10" s="17"/>
      <c r="AG10" s="17">
        <v>0.43945453394586598</v>
      </c>
      <c r="AH10" s="17">
        <v>0.42514564136747501</v>
      </c>
      <c r="AI10" s="17">
        <v>0.35110547728234598</v>
      </c>
      <c r="AJ10" s="17">
        <v>0.74699824097130796</v>
      </c>
      <c r="AK10" s="17">
        <v>0.45004719298630502</v>
      </c>
      <c r="AL10" s="17"/>
      <c r="AM10" s="17">
        <v>0.54600549535072695</v>
      </c>
      <c r="AN10" s="17">
        <v>0.40065524372234801</v>
      </c>
      <c r="AO10" s="17">
        <v>0.60099225330664197</v>
      </c>
      <c r="AP10" s="17"/>
      <c r="AQ10" s="17">
        <v>0.42790094652465499</v>
      </c>
      <c r="AR10" s="17" t="s">
        <v>74</v>
      </c>
      <c r="AS10" s="17"/>
      <c r="AT10" s="17">
        <v>0.43865539800972703</v>
      </c>
      <c r="AU10" s="17">
        <v>0.40496607713163402</v>
      </c>
    </row>
    <row r="11" spans="2:47" x14ac:dyDescent="0.35">
      <c r="B11" s="18" t="s">
        <v>96</v>
      </c>
      <c r="C11" s="17">
        <v>0.137388800252951</v>
      </c>
      <c r="D11" s="17">
        <v>0.12424966650112</v>
      </c>
      <c r="E11" s="17">
        <v>0.149825865273334</v>
      </c>
      <c r="F11" s="17"/>
      <c r="G11" s="17">
        <v>0</v>
      </c>
      <c r="H11" s="17">
        <v>0.18132391023274999</v>
      </c>
      <c r="I11" s="17">
        <v>0.106706640404879</v>
      </c>
      <c r="J11" s="17">
        <v>0.17600512376205699</v>
      </c>
      <c r="K11" s="17">
        <v>9.7169500627495894E-2</v>
      </c>
      <c r="L11" s="17">
        <v>9.9260997132051901E-2</v>
      </c>
      <c r="M11" s="17"/>
      <c r="N11" s="17">
        <v>0.132991769806032</v>
      </c>
      <c r="O11" s="17">
        <v>0.16085757092408201</v>
      </c>
      <c r="P11" s="17">
        <v>0.128242326953564</v>
      </c>
      <c r="Q11" s="17">
        <v>0.12724704827979499</v>
      </c>
      <c r="R11" s="17"/>
      <c r="S11" s="17">
        <v>0.118413001262432</v>
      </c>
      <c r="T11" s="17">
        <v>6.6764313435381903E-2</v>
      </c>
      <c r="U11" s="17">
        <v>0.19509166532771999</v>
      </c>
      <c r="V11" s="17">
        <v>0.18547208679520699</v>
      </c>
      <c r="W11" s="17">
        <v>0.14788733586022901</v>
      </c>
      <c r="X11" s="17">
        <v>0.13905267717392</v>
      </c>
      <c r="Y11" s="17">
        <v>0.12838235133495501</v>
      </c>
      <c r="Z11" s="17">
        <v>0.18349498985617299</v>
      </c>
      <c r="AA11" s="17">
        <v>0.13915179393354299</v>
      </c>
      <c r="AB11" s="17"/>
      <c r="AC11" s="17">
        <v>0.115513064388302</v>
      </c>
      <c r="AD11" s="17">
        <v>0.151811878952582</v>
      </c>
      <c r="AE11" s="17">
        <v>0.162901290069731</v>
      </c>
      <c r="AF11" s="17"/>
      <c r="AG11" s="17">
        <v>0.12352904762037201</v>
      </c>
      <c r="AH11" s="17">
        <v>0.14730187461204999</v>
      </c>
      <c r="AI11" s="17">
        <v>0.17508286313323199</v>
      </c>
      <c r="AJ11" s="17">
        <v>0</v>
      </c>
      <c r="AK11" s="17">
        <v>0.211733452905218</v>
      </c>
      <c r="AL11" s="17"/>
      <c r="AM11" s="17">
        <v>0.131103684865572</v>
      </c>
      <c r="AN11" s="17">
        <v>0.147850592012884</v>
      </c>
      <c r="AO11" s="17">
        <v>0.134708091961457</v>
      </c>
      <c r="AP11" s="17"/>
      <c r="AQ11" s="17">
        <v>0.137388800252951</v>
      </c>
      <c r="AR11" s="17" t="s">
        <v>74</v>
      </c>
      <c r="AS11" s="17"/>
      <c r="AT11" s="17">
        <v>0.15448333352319699</v>
      </c>
      <c r="AU11" s="17">
        <v>0.100933115978217</v>
      </c>
    </row>
    <row r="12" spans="2:47" x14ac:dyDescent="0.35">
      <c r="B12" s="18" t="s">
        <v>97</v>
      </c>
      <c r="C12" s="17">
        <v>9.9574847209563902E-2</v>
      </c>
      <c r="D12" s="17">
        <v>9.8181792643885504E-2</v>
      </c>
      <c r="E12" s="17">
        <v>0.10089346611835399</v>
      </c>
      <c r="F12" s="17"/>
      <c r="G12" s="17">
        <v>0</v>
      </c>
      <c r="H12" s="17">
        <v>3.2759928598439597E-2</v>
      </c>
      <c r="I12" s="17">
        <v>0.10256607926384199</v>
      </c>
      <c r="J12" s="17">
        <v>0.13808705706365401</v>
      </c>
      <c r="K12" s="17">
        <v>0.101220851730404</v>
      </c>
      <c r="L12" s="17">
        <v>0.135730477695194</v>
      </c>
      <c r="M12" s="17"/>
      <c r="N12" s="17">
        <v>9.7306556665331806E-2</v>
      </c>
      <c r="O12" s="17">
        <v>7.6338619721756096E-2</v>
      </c>
      <c r="P12" s="17">
        <v>0.12446068478370501</v>
      </c>
      <c r="Q12" s="17">
        <v>0.10779654954911</v>
      </c>
      <c r="R12" s="17"/>
      <c r="S12" s="17">
        <v>0.11159900215364001</v>
      </c>
      <c r="T12" s="17">
        <v>3.1696701054064698E-2</v>
      </c>
      <c r="U12" s="17">
        <v>0.135397092596552</v>
      </c>
      <c r="V12" s="17">
        <v>0.30162178191555999</v>
      </c>
      <c r="W12" s="17">
        <v>8.4968548892668902E-2</v>
      </c>
      <c r="X12" s="17">
        <v>8.3943959701964999E-2</v>
      </c>
      <c r="Y12" s="17">
        <v>2.9386445634044502E-2</v>
      </c>
      <c r="Z12" s="17">
        <v>0.109726845269149</v>
      </c>
      <c r="AA12" s="17">
        <v>9.7864255456662594E-2</v>
      </c>
      <c r="AB12" s="17"/>
      <c r="AC12" s="17">
        <v>0.116568636520967</v>
      </c>
      <c r="AD12" s="17">
        <v>8.4177849649579597E-2</v>
      </c>
      <c r="AE12" s="17">
        <v>0.120321881425298</v>
      </c>
      <c r="AF12" s="17"/>
      <c r="AG12" s="17">
        <v>0.11613355959366101</v>
      </c>
      <c r="AH12" s="17">
        <v>5.7738136782841197E-2</v>
      </c>
      <c r="AI12" s="17">
        <v>0.108633616891611</v>
      </c>
      <c r="AJ12" s="17">
        <v>0.114081825849768</v>
      </c>
      <c r="AK12" s="17">
        <v>0.117487899692377</v>
      </c>
      <c r="AL12" s="17"/>
      <c r="AM12" s="17">
        <v>5.0486944883415201E-2</v>
      </c>
      <c r="AN12" s="17">
        <v>8.3529974101048607E-2</v>
      </c>
      <c r="AO12" s="17">
        <v>0.113406297892947</v>
      </c>
      <c r="AP12" s="17"/>
      <c r="AQ12" s="17">
        <v>9.9574847209563902E-2</v>
      </c>
      <c r="AR12" s="17" t="s">
        <v>74</v>
      </c>
      <c r="AS12" s="17"/>
      <c r="AT12" s="17">
        <v>9.7006745321652599E-2</v>
      </c>
      <c r="AU12" s="17">
        <v>0.105051563662186</v>
      </c>
    </row>
    <row r="13" spans="2:47" x14ac:dyDescent="0.35">
      <c r="B13" s="18" t="s">
        <v>70</v>
      </c>
      <c r="C13" s="17">
        <v>7.4785130579952494E-2</v>
      </c>
      <c r="D13" s="17">
        <v>7.8991115113901195E-2</v>
      </c>
      <c r="E13" s="17">
        <v>7.0803886145466496E-2</v>
      </c>
      <c r="F13" s="17"/>
      <c r="G13" s="17">
        <v>0</v>
      </c>
      <c r="H13" s="17">
        <v>0.114375730818258</v>
      </c>
      <c r="I13" s="17">
        <v>5.7185468364329799E-2</v>
      </c>
      <c r="J13" s="17">
        <v>4.5458197053944299E-2</v>
      </c>
      <c r="K13" s="17">
        <v>0.11958393249572399</v>
      </c>
      <c r="L13" s="17">
        <v>0.166760592794027</v>
      </c>
      <c r="M13" s="17"/>
      <c r="N13" s="17">
        <v>4.7904410731098399E-2</v>
      </c>
      <c r="O13" s="17">
        <v>4.8781689647112998E-2</v>
      </c>
      <c r="P13" s="17">
        <v>9.6789689424052597E-2</v>
      </c>
      <c r="Q13" s="17">
        <v>0.13284691389904199</v>
      </c>
      <c r="R13" s="17"/>
      <c r="S13" s="17">
        <v>3.3618686281858302E-2</v>
      </c>
      <c r="T13" s="17">
        <v>0.105398317338709</v>
      </c>
      <c r="U13" s="17">
        <v>0.10381767534924501</v>
      </c>
      <c r="V13" s="17">
        <v>4.3696715605867298E-2</v>
      </c>
      <c r="W13" s="17">
        <v>3.3816043603127399E-2</v>
      </c>
      <c r="X13" s="17">
        <v>6.4865505411652896E-2</v>
      </c>
      <c r="Y13" s="17">
        <v>0.108746670753222</v>
      </c>
      <c r="Z13" s="17">
        <v>7.4885070150511296E-2</v>
      </c>
      <c r="AA13" s="17">
        <v>9.2634257492845304E-2</v>
      </c>
      <c r="AB13" s="17"/>
      <c r="AC13" s="17">
        <v>6.93716086588788E-2</v>
      </c>
      <c r="AD13" s="17">
        <v>5.8112193848158397E-2</v>
      </c>
      <c r="AE13" s="17">
        <v>0.108112257784219</v>
      </c>
      <c r="AF13" s="17"/>
      <c r="AG13" s="17">
        <v>3.8614142172233398E-2</v>
      </c>
      <c r="AH13" s="17">
        <v>8.3857257847763295E-2</v>
      </c>
      <c r="AI13" s="17">
        <v>6.77877137549623E-2</v>
      </c>
      <c r="AJ13" s="17">
        <v>0.13891993317892401</v>
      </c>
      <c r="AK13" s="17">
        <v>4.61082679424384E-2</v>
      </c>
      <c r="AL13" s="17"/>
      <c r="AM13" s="17">
        <v>4.6461736397680302E-2</v>
      </c>
      <c r="AN13" s="17">
        <v>8.7066742192190294E-2</v>
      </c>
      <c r="AO13" s="17">
        <v>0</v>
      </c>
      <c r="AP13" s="17"/>
      <c r="AQ13" s="17">
        <v>7.4785130579952494E-2</v>
      </c>
      <c r="AR13" s="17" t="s">
        <v>74</v>
      </c>
      <c r="AS13" s="17"/>
      <c r="AT13" s="17">
        <v>7.3829824428557206E-2</v>
      </c>
      <c r="AU13" s="17">
        <v>7.6822409918932494E-2</v>
      </c>
    </row>
    <row r="14" spans="2:47" x14ac:dyDescent="0.35">
      <c r="B14" s="18" t="s">
        <v>98</v>
      </c>
      <c r="C14" s="21">
        <v>0.68825122195753197</v>
      </c>
      <c r="D14" s="21">
        <v>0.69857742574109305</v>
      </c>
      <c r="E14" s="21">
        <v>0.67847678246284504</v>
      </c>
      <c r="F14" s="21"/>
      <c r="G14" s="21">
        <v>1</v>
      </c>
      <c r="H14" s="21">
        <v>0.671540430350552</v>
      </c>
      <c r="I14" s="21">
        <v>0.73354181196694901</v>
      </c>
      <c r="J14" s="21">
        <v>0.64044962212034495</v>
      </c>
      <c r="K14" s="21">
        <v>0.682025715146376</v>
      </c>
      <c r="L14" s="21">
        <v>0.59824793237872698</v>
      </c>
      <c r="M14" s="21"/>
      <c r="N14" s="21">
        <v>0.72179726279753798</v>
      </c>
      <c r="O14" s="21">
        <v>0.71402211970704899</v>
      </c>
      <c r="P14" s="21">
        <v>0.65050729883867897</v>
      </c>
      <c r="Q14" s="21">
        <v>0.63210948827205304</v>
      </c>
      <c r="R14" s="21"/>
      <c r="S14" s="21">
        <v>0.73636931030206898</v>
      </c>
      <c r="T14" s="21">
        <v>0.79614066817184403</v>
      </c>
      <c r="U14" s="21">
        <v>0.56569356672648297</v>
      </c>
      <c r="V14" s="21">
        <v>0.46920941568336499</v>
      </c>
      <c r="W14" s="21">
        <v>0.73332807164397396</v>
      </c>
      <c r="X14" s="21">
        <v>0.71213785771246296</v>
      </c>
      <c r="Y14" s="21">
        <v>0.73348453227777899</v>
      </c>
      <c r="Z14" s="21">
        <v>0.63189309472416699</v>
      </c>
      <c r="AA14" s="21">
        <v>0.67034969311694903</v>
      </c>
      <c r="AB14" s="21"/>
      <c r="AC14" s="21">
        <v>0.69854669043185202</v>
      </c>
      <c r="AD14" s="21">
        <v>0.70589807754968004</v>
      </c>
      <c r="AE14" s="21">
        <v>0.60866457072075297</v>
      </c>
      <c r="AF14" s="21"/>
      <c r="AG14" s="21">
        <v>0.72172325061373299</v>
      </c>
      <c r="AH14" s="21">
        <v>0.71110273075734598</v>
      </c>
      <c r="AI14" s="21">
        <v>0.64849580622019398</v>
      </c>
      <c r="AJ14" s="21">
        <v>0.74699824097130796</v>
      </c>
      <c r="AK14" s="21">
        <v>0.62467037945996695</v>
      </c>
      <c r="AL14" s="21"/>
      <c r="AM14" s="21">
        <v>0.77194763385333298</v>
      </c>
      <c r="AN14" s="21">
        <v>0.681552691693877</v>
      </c>
      <c r="AO14" s="21">
        <v>0.75188561014559596</v>
      </c>
      <c r="AP14" s="21"/>
      <c r="AQ14" s="21">
        <v>0.68825122195753197</v>
      </c>
      <c r="AR14" s="21" t="s">
        <v>74</v>
      </c>
      <c r="AS14" s="21"/>
      <c r="AT14" s="21">
        <v>0.67468009672659301</v>
      </c>
      <c r="AU14" s="21">
        <v>0.71719291044066502</v>
      </c>
    </row>
    <row r="15" spans="2:47" x14ac:dyDescent="0.35">
      <c r="B15" s="18" t="s">
        <v>99</v>
      </c>
      <c r="C15" s="21">
        <v>0.236963647462515</v>
      </c>
      <c r="D15" s="21">
        <v>0.22243145914500601</v>
      </c>
      <c r="E15" s="21">
        <v>0.25071933139168801</v>
      </c>
      <c r="F15" s="21"/>
      <c r="G15" s="21">
        <v>0</v>
      </c>
      <c r="H15" s="21">
        <v>0.21408383883119</v>
      </c>
      <c r="I15" s="21">
        <v>0.20927271966872099</v>
      </c>
      <c r="J15" s="21">
        <v>0.314092180825711</v>
      </c>
      <c r="K15" s="21">
        <v>0.19839035235790001</v>
      </c>
      <c r="L15" s="21">
        <v>0.234991474827246</v>
      </c>
      <c r="M15" s="21"/>
      <c r="N15" s="21">
        <v>0.230298326471364</v>
      </c>
      <c r="O15" s="21">
        <v>0.237196190645838</v>
      </c>
      <c r="P15" s="21">
        <v>0.252703011737269</v>
      </c>
      <c r="Q15" s="21">
        <v>0.23504359782890499</v>
      </c>
      <c r="R15" s="21"/>
      <c r="S15" s="21">
        <v>0.230012003416072</v>
      </c>
      <c r="T15" s="21">
        <v>9.8461014489446705E-2</v>
      </c>
      <c r="U15" s="21">
        <v>0.33048875792427201</v>
      </c>
      <c r="V15" s="21">
        <v>0.48709386871076699</v>
      </c>
      <c r="W15" s="21">
        <v>0.23285588475289801</v>
      </c>
      <c r="X15" s="21">
        <v>0.222996636875885</v>
      </c>
      <c r="Y15" s="21">
        <v>0.15776879696899901</v>
      </c>
      <c r="Z15" s="21">
        <v>0.29322183512532202</v>
      </c>
      <c r="AA15" s="21">
        <v>0.23701604939020501</v>
      </c>
      <c r="AB15" s="21"/>
      <c r="AC15" s="21">
        <v>0.232081700909269</v>
      </c>
      <c r="AD15" s="21">
        <v>0.235989728602161</v>
      </c>
      <c r="AE15" s="21">
        <v>0.28322317149502901</v>
      </c>
      <c r="AF15" s="21"/>
      <c r="AG15" s="21">
        <v>0.23966260721403301</v>
      </c>
      <c r="AH15" s="21">
        <v>0.205040011394891</v>
      </c>
      <c r="AI15" s="21">
        <v>0.28371648002484301</v>
      </c>
      <c r="AJ15" s="21">
        <v>0.114081825849768</v>
      </c>
      <c r="AK15" s="21">
        <v>0.329221352597595</v>
      </c>
      <c r="AL15" s="21"/>
      <c r="AM15" s="21">
        <v>0.18159062974898699</v>
      </c>
      <c r="AN15" s="21">
        <v>0.23138056611393301</v>
      </c>
      <c r="AO15" s="21">
        <v>0.24811438985440401</v>
      </c>
      <c r="AP15" s="21"/>
      <c r="AQ15" s="21">
        <v>0.236963647462515</v>
      </c>
      <c r="AR15" s="21" t="s">
        <v>74</v>
      </c>
      <c r="AS15" s="21"/>
      <c r="AT15" s="21">
        <v>0.25149007884484897</v>
      </c>
      <c r="AU15" s="21">
        <v>0.20598467964040301</v>
      </c>
    </row>
    <row r="16" spans="2:47" x14ac:dyDescent="0.35">
      <c r="B16" s="18" t="s">
        <v>100</v>
      </c>
      <c r="C16" s="22">
        <v>0.451287574495017</v>
      </c>
      <c r="D16" s="22">
        <v>0.47614596659608699</v>
      </c>
      <c r="E16" s="22">
        <v>0.42775745107115698</v>
      </c>
      <c r="F16" s="22"/>
      <c r="G16" s="22">
        <v>1</v>
      </c>
      <c r="H16" s="22">
        <v>0.45745659151936202</v>
      </c>
      <c r="I16" s="22">
        <v>0.52426909229822805</v>
      </c>
      <c r="J16" s="22">
        <v>0.32635744129463401</v>
      </c>
      <c r="K16" s="22">
        <v>0.48363536278847602</v>
      </c>
      <c r="L16" s="22">
        <v>0.363256457551481</v>
      </c>
      <c r="M16" s="22"/>
      <c r="N16" s="22">
        <v>0.49149893632617397</v>
      </c>
      <c r="O16" s="22">
        <v>0.47682592906121102</v>
      </c>
      <c r="P16" s="22">
        <v>0.39780428710141003</v>
      </c>
      <c r="Q16" s="22">
        <v>0.397065890443148</v>
      </c>
      <c r="R16" s="22"/>
      <c r="S16" s="22">
        <v>0.506357306885997</v>
      </c>
      <c r="T16" s="22">
        <v>0.69767965368239704</v>
      </c>
      <c r="U16" s="22">
        <v>0.23520480880221101</v>
      </c>
      <c r="V16" s="22">
        <v>-1.7884453027401999E-2</v>
      </c>
      <c r="W16" s="22">
        <v>0.50047218689107598</v>
      </c>
      <c r="X16" s="22">
        <v>0.48914122083657802</v>
      </c>
      <c r="Y16" s="22">
        <v>0.57571573530877895</v>
      </c>
      <c r="Z16" s="22">
        <v>0.33867125959884498</v>
      </c>
      <c r="AA16" s="22">
        <v>0.43333364372674399</v>
      </c>
      <c r="AB16" s="22"/>
      <c r="AC16" s="22">
        <v>0.46646498952258297</v>
      </c>
      <c r="AD16" s="22">
        <v>0.46990834894751898</v>
      </c>
      <c r="AE16" s="22">
        <v>0.32544139922572402</v>
      </c>
      <c r="AF16" s="22"/>
      <c r="AG16" s="22">
        <v>0.48206064339970001</v>
      </c>
      <c r="AH16" s="22">
        <v>0.50606271936245495</v>
      </c>
      <c r="AI16" s="22">
        <v>0.36477932619535097</v>
      </c>
      <c r="AJ16" s="22">
        <v>0.63291641512153995</v>
      </c>
      <c r="AK16" s="22">
        <v>0.29544902686237201</v>
      </c>
      <c r="AL16" s="22"/>
      <c r="AM16" s="22">
        <v>0.59035700410434599</v>
      </c>
      <c r="AN16" s="22">
        <v>0.45017212557994402</v>
      </c>
      <c r="AO16" s="22">
        <v>0.50377122029119203</v>
      </c>
      <c r="AP16" s="22"/>
      <c r="AQ16" s="22">
        <v>0.451287574495017</v>
      </c>
      <c r="AR16" s="22" t="s">
        <v>74</v>
      </c>
      <c r="AS16" s="22"/>
      <c r="AT16" s="22">
        <v>0.42319001788174399</v>
      </c>
      <c r="AU16" s="22">
        <v>0.51120823080026201</v>
      </c>
    </row>
    <row r="17" spans="2:2" x14ac:dyDescent="0.35">
      <c r="B17" s="16" t="s">
        <v>289</v>
      </c>
    </row>
    <row r="18" spans="2:2" x14ac:dyDescent="0.35">
      <c r="B18" t="s">
        <v>77</v>
      </c>
    </row>
    <row r="19" spans="2:2" x14ac:dyDescent="0.35">
      <c r="B19" t="s">
        <v>78</v>
      </c>
    </row>
    <row r="21" spans="2:2" x14ac:dyDescent="0.35">
      <c r="B21"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U21"/>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93</v>
      </c>
      <c r="C9" s="17">
        <v>0.121870755827062</v>
      </c>
      <c r="D9" s="17">
        <v>0.133172301123899</v>
      </c>
      <c r="E9" s="17">
        <v>0.11178056512732799</v>
      </c>
      <c r="F9" s="17"/>
      <c r="G9" s="17">
        <v>0.24401124255578099</v>
      </c>
      <c r="H9" s="17">
        <v>0.186281174764272</v>
      </c>
      <c r="I9" s="17">
        <v>0.146623903443135</v>
      </c>
      <c r="J9" s="17">
        <v>0.10510431636853899</v>
      </c>
      <c r="K9" s="17">
        <v>5.3801136436864003E-2</v>
      </c>
      <c r="L9" s="17">
        <v>6.14740801256188E-2</v>
      </c>
      <c r="M9" s="17"/>
      <c r="N9" s="17">
        <v>0.144734003343745</v>
      </c>
      <c r="O9" s="17">
        <v>9.4233387137000496E-2</v>
      </c>
      <c r="P9" s="17">
        <v>0.124022548607528</v>
      </c>
      <c r="Q9" s="17">
        <v>0.12547186381945599</v>
      </c>
      <c r="R9" s="17"/>
      <c r="S9" s="17">
        <v>0.19596137450854401</v>
      </c>
      <c r="T9" s="17">
        <v>0.102820696145171</v>
      </c>
      <c r="U9" s="17">
        <v>7.2191183596020003E-2</v>
      </c>
      <c r="V9" s="17">
        <v>0.13785497907687499</v>
      </c>
      <c r="W9" s="17">
        <v>0.109728111924384</v>
      </c>
      <c r="X9" s="17">
        <v>0.13242405374015701</v>
      </c>
      <c r="Y9" s="17">
        <v>8.0367206454048504E-2</v>
      </c>
      <c r="Z9" s="17">
        <v>0.15006285057947399</v>
      </c>
      <c r="AA9" s="17">
        <v>0.10223392592682699</v>
      </c>
      <c r="AB9" s="17"/>
      <c r="AC9" s="17">
        <v>0.10599928406782599</v>
      </c>
      <c r="AD9" s="17">
        <v>0.12095073335225701</v>
      </c>
      <c r="AE9" s="17">
        <v>0.143719323917502</v>
      </c>
      <c r="AF9" s="17"/>
      <c r="AG9" s="17">
        <v>0.120513370941172</v>
      </c>
      <c r="AH9" s="17">
        <v>0.119291922490724</v>
      </c>
      <c r="AI9" s="17">
        <v>0.11046478153822401</v>
      </c>
      <c r="AJ9" s="17">
        <v>0</v>
      </c>
      <c r="AK9" s="17">
        <v>0.14887673185935699</v>
      </c>
      <c r="AL9" s="17"/>
      <c r="AM9" s="17">
        <v>0.12936530128802901</v>
      </c>
      <c r="AN9" s="17">
        <v>0.14949320578495401</v>
      </c>
      <c r="AO9" s="17">
        <v>9.0875092315127803E-2</v>
      </c>
      <c r="AP9" s="17"/>
      <c r="AQ9" s="17">
        <v>0.115634780091019</v>
      </c>
      <c r="AR9" s="17">
        <v>0.133139672128265</v>
      </c>
      <c r="AS9" s="17"/>
      <c r="AT9" s="17">
        <v>0.13115905413828099</v>
      </c>
      <c r="AU9" s="17">
        <v>0.118925846347985</v>
      </c>
    </row>
    <row r="10" spans="2:47" x14ac:dyDescent="0.35">
      <c r="B10" s="18" t="s">
        <v>94</v>
      </c>
      <c r="C10" s="17">
        <v>0.34632865291961501</v>
      </c>
      <c r="D10" s="17">
        <v>0.35866134432013103</v>
      </c>
      <c r="E10" s="17">
        <v>0.33613606006708002</v>
      </c>
      <c r="F10" s="17"/>
      <c r="G10" s="17">
        <v>0.345685337070543</v>
      </c>
      <c r="H10" s="17">
        <v>0.39479001378423501</v>
      </c>
      <c r="I10" s="17">
        <v>0.46159361093492002</v>
      </c>
      <c r="J10" s="17">
        <v>0.37631255870075497</v>
      </c>
      <c r="K10" s="17">
        <v>0.26564636624891802</v>
      </c>
      <c r="L10" s="17">
        <v>0.26408673366480301</v>
      </c>
      <c r="M10" s="17"/>
      <c r="N10" s="17">
        <v>0.32904541556696898</v>
      </c>
      <c r="O10" s="17">
        <v>0.371812331594224</v>
      </c>
      <c r="P10" s="17">
        <v>0.35320934918313002</v>
      </c>
      <c r="Q10" s="17">
        <v>0.33660988019348698</v>
      </c>
      <c r="R10" s="17"/>
      <c r="S10" s="17">
        <v>0.36747380862156798</v>
      </c>
      <c r="T10" s="17">
        <v>0.35475529263239503</v>
      </c>
      <c r="U10" s="17">
        <v>0.27673730164622701</v>
      </c>
      <c r="V10" s="17">
        <v>0.29462343485042403</v>
      </c>
      <c r="W10" s="17">
        <v>0.36112583622273497</v>
      </c>
      <c r="X10" s="17">
        <v>0.38993830271747099</v>
      </c>
      <c r="Y10" s="17">
        <v>0.35823243776952801</v>
      </c>
      <c r="Z10" s="17">
        <v>0.31468993001628098</v>
      </c>
      <c r="AA10" s="17">
        <v>0.36656964222448002</v>
      </c>
      <c r="AB10" s="17"/>
      <c r="AC10" s="17">
        <v>0.33889247421173002</v>
      </c>
      <c r="AD10" s="17">
        <v>0.35674961130831701</v>
      </c>
      <c r="AE10" s="17">
        <v>0.34707730063918801</v>
      </c>
      <c r="AF10" s="17"/>
      <c r="AG10" s="17">
        <v>0.32225959149029798</v>
      </c>
      <c r="AH10" s="17">
        <v>0.37010279180809602</v>
      </c>
      <c r="AI10" s="17">
        <v>0.38944316926406403</v>
      </c>
      <c r="AJ10" s="17">
        <v>0.43598137616531901</v>
      </c>
      <c r="AK10" s="17">
        <v>0.34659245644473502</v>
      </c>
      <c r="AL10" s="17"/>
      <c r="AM10" s="17">
        <v>0.36037688182299599</v>
      </c>
      <c r="AN10" s="17">
        <v>0.36620831175735802</v>
      </c>
      <c r="AO10" s="17">
        <v>0.36341680304759999</v>
      </c>
      <c r="AP10" s="17"/>
      <c r="AQ10" s="17">
        <v>0.37125076615385</v>
      </c>
      <c r="AR10" s="17">
        <v>0.295893631123683</v>
      </c>
      <c r="AS10" s="17"/>
      <c r="AT10" s="17">
        <v>0.43921469412046898</v>
      </c>
      <c r="AU10" s="17">
        <v>0.316878588543895</v>
      </c>
    </row>
    <row r="11" spans="2:47" x14ac:dyDescent="0.35">
      <c r="B11" s="18" t="s">
        <v>96</v>
      </c>
      <c r="C11" s="17">
        <v>0.27133286419854902</v>
      </c>
      <c r="D11" s="17">
        <v>0.25913843128557601</v>
      </c>
      <c r="E11" s="17">
        <v>0.28225133425861199</v>
      </c>
      <c r="F11" s="17"/>
      <c r="G11" s="17">
        <v>0.28839523669167</v>
      </c>
      <c r="H11" s="17">
        <v>0.23514144709637599</v>
      </c>
      <c r="I11" s="17">
        <v>0.18384041236788001</v>
      </c>
      <c r="J11" s="17">
        <v>0.28471537390684598</v>
      </c>
      <c r="K11" s="17">
        <v>0.39263727019911199</v>
      </c>
      <c r="L11" s="17">
        <v>0.25889218603513697</v>
      </c>
      <c r="M11" s="17"/>
      <c r="N11" s="17">
        <v>0.27852083058851301</v>
      </c>
      <c r="O11" s="17">
        <v>0.28900141838788801</v>
      </c>
      <c r="P11" s="17">
        <v>0.25967441243309602</v>
      </c>
      <c r="Q11" s="17">
        <v>0.254448912721563</v>
      </c>
      <c r="R11" s="17"/>
      <c r="S11" s="17">
        <v>0.21535888060210001</v>
      </c>
      <c r="T11" s="17">
        <v>0.26138845189690701</v>
      </c>
      <c r="U11" s="17">
        <v>0.22316170443712799</v>
      </c>
      <c r="V11" s="17">
        <v>0.35671918911148498</v>
      </c>
      <c r="W11" s="17">
        <v>0.24660232554336201</v>
      </c>
      <c r="X11" s="17">
        <v>0.30686065352376701</v>
      </c>
      <c r="Y11" s="17">
        <v>0.33364870644244399</v>
      </c>
      <c r="Z11" s="17">
        <v>0.27922409553264099</v>
      </c>
      <c r="AA11" s="17">
        <v>0.25445940143943502</v>
      </c>
      <c r="AB11" s="17"/>
      <c r="AC11" s="17">
        <v>0.266496885649051</v>
      </c>
      <c r="AD11" s="17">
        <v>0.260171028136989</v>
      </c>
      <c r="AE11" s="17">
        <v>0.30152263962120202</v>
      </c>
      <c r="AF11" s="17"/>
      <c r="AG11" s="17">
        <v>0.275332436087034</v>
      </c>
      <c r="AH11" s="17">
        <v>0.26110025489327499</v>
      </c>
      <c r="AI11" s="17">
        <v>0.20946730286787499</v>
      </c>
      <c r="AJ11" s="17">
        <v>0.25367046150880201</v>
      </c>
      <c r="AK11" s="17">
        <v>0.300383792390297</v>
      </c>
      <c r="AL11" s="17"/>
      <c r="AM11" s="17">
        <v>0.28070385055557701</v>
      </c>
      <c r="AN11" s="17">
        <v>0.237533107796631</v>
      </c>
      <c r="AO11" s="17">
        <v>0.28018549060567499</v>
      </c>
      <c r="AP11" s="17"/>
      <c r="AQ11" s="17">
        <v>0.25412590314830003</v>
      </c>
      <c r="AR11" s="17">
        <v>0.30874590201624202</v>
      </c>
      <c r="AS11" s="17"/>
      <c r="AT11" s="17">
        <v>0.242814602352276</v>
      </c>
      <c r="AU11" s="17">
        <v>0.280374746449083</v>
      </c>
    </row>
    <row r="12" spans="2:47" x14ac:dyDescent="0.35">
      <c r="B12" s="18" t="s">
        <v>97</v>
      </c>
      <c r="C12" s="17">
        <v>0.16411259754528801</v>
      </c>
      <c r="D12" s="17">
        <v>0.149008157333264</v>
      </c>
      <c r="E12" s="17">
        <v>0.17653076466968001</v>
      </c>
      <c r="F12" s="17"/>
      <c r="G12" s="17">
        <v>0.113722557855096</v>
      </c>
      <c r="H12" s="17">
        <v>0.12567750552312401</v>
      </c>
      <c r="I12" s="17">
        <v>0.119446950394338</v>
      </c>
      <c r="J12" s="17">
        <v>0.12552093735486899</v>
      </c>
      <c r="K12" s="17">
        <v>0.17346506226817099</v>
      </c>
      <c r="L12" s="17">
        <v>0.267322944743767</v>
      </c>
      <c r="M12" s="17"/>
      <c r="N12" s="17">
        <v>0.15242054065861099</v>
      </c>
      <c r="O12" s="17">
        <v>0.17905699243022799</v>
      </c>
      <c r="P12" s="17">
        <v>0.15720635543648001</v>
      </c>
      <c r="Q12" s="17">
        <v>0.16527504885562899</v>
      </c>
      <c r="R12" s="17"/>
      <c r="S12" s="17">
        <v>0.12506266659485901</v>
      </c>
      <c r="T12" s="17">
        <v>0.189420760947249</v>
      </c>
      <c r="U12" s="17">
        <v>0.30947787831402801</v>
      </c>
      <c r="V12" s="17">
        <v>0.16358861450439699</v>
      </c>
      <c r="W12" s="17">
        <v>0.207074898485054</v>
      </c>
      <c r="X12" s="17">
        <v>9.1530798749180506E-2</v>
      </c>
      <c r="Y12" s="17">
        <v>9.5971572205477904E-2</v>
      </c>
      <c r="Z12" s="17">
        <v>0.168654604444131</v>
      </c>
      <c r="AA12" s="17">
        <v>0.14560903428820601</v>
      </c>
      <c r="AB12" s="17"/>
      <c r="AC12" s="17">
        <v>0.18707692721094901</v>
      </c>
      <c r="AD12" s="17">
        <v>0.14510974034391699</v>
      </c>
      <c r="AE12" s="17">
        <v>0.14667290244533501</v>
      </c>
      <c r="AF12" s="17"/>
      <c r="AG12" s="17">
        <v>0.187003474284863</v>
      </c>
      <c r="AH12" s="17">
        <v>0.16637325956114801</v>
      </c>
      <c r="AI12" s="17">
        <v>9.9557803771339895E-2</v>
      </c>
      <c r="AJ12" s="17">
        <v>0.19050413928367199</v>
      </c>
      <c r="AK12" s="17">
        <v>0.144327462294563</v>
      </c>
      <c r="AL12" s="17"/>
      <c r="AM12" s="17">
        <v>0.16230270919994</v>
      </c>
      <c r="AN12" s="17">
        <v>0.167748124638121</v>
      </c>
      <c r="AO12" s="17">
        <v>0.154541626973553</v>
      </c>
      <c r="AP12" s="17"/>
      <c r="AQ12" s="17">
        <v>0.167370468252802</v>
      </c>
      <c r="AR12" s="17">
        <v>0.15545597767915201</v>
      </c>
      <c r="AS12" s="17"/>
      <c r="AT12" s="17">
        <v>0.124150169016849</v>
      </c>
      <c r="AU12" s="17">
        <v>0.17678291999156101</v>
      </c>
    </row>
    <row r="13" spans="2:47" x14ac:dyDescent="0.35">
      <c r="B13" s="18" t="s">
        <v>70</v>
      </c>
      <c r="C13" s="17">
        <v>9.6355129509486201E-2</v>
      </c>
      <c r="D13" s="17">
        <v>0.100019765937129</v>
      </c>
      <c r="E13" s="17">
        <v>9.3301275877298806E-2</v>
      </c>
      <c r="F13" s="17"/>
      <c r="G13" s="17">
        <v>8.1856258269103702E-3</v>
      </c>
      <c r="H13" s="17">
        <v>5.8109858831993301E-2</v>
      </c>
      <c r="I13" s="17">
        <v>8.8495122859728201E-2</v>
      </c>
      <c r="J13" s="17">
        <v>0.10834681366899</v>
      </c>
      <c r="K13" s="17">
        <v>0.114450164846934</v>
      </c>
      <c r="L13" s="17">
        <v>0.14822405543067399</v>
      </c>
      <c r="M13" s="17"/>
      <c r="N13" s="17">
        <v>9.5279209842161705E-2</v>
      </c>
      <c r="O13" s="17">
        <v>6.5895870450659005E-2</v>
      </c>
      <c r="P13" s="17">
        <v>0.10588733433976601</v>
      </c>
      <c r="Q13" s="17">
        <v>0.11819429440986599</v>
      </c>
      <c r="R13" s="17"/>
      <c r="S13" s="17">
        <v>9.6143269672928897E-2</v>
      </c>
      <c r="T13" s="17">
        <v>9.1614798378278003E-2</v>
      </c>
      <c r="U13" s="17">
        <v>0.118431932006598</v>
      </c>
      <c r="V13" s="17">
        <v>4.7213782456818197E-2</v>
      </c>
      <c r="W13" s="17">
        <v>7.5468827824464901E-2</v>
      </c>
      <c r="X13" s="17">
        <v>7.9246191269423796E-2</v>
      </c>
      <c r="Y13" s="17">
        <v>0.13178007712850101</v>
      </c>
      <c r="Z13" s="17">
        <v>8.7368519427472202E-2</v>
      </c>
      <c r="AA13" s="17">
        <v>0.131127996121053</v>
      </c>
      <c r="AB13" s="17"/>
      <c r="AC13" s="17">
        <v>0.101534428860445</v>
      </c>
      <c r="AD13" s="17">
        <v>0.117018886858518</v>
      </c>
      <c r="AE13" s="17">
        <v>6.1007833376772201E-2</v>
      </c>
      <c r="AF13" s="17"/>
      <c r="AG13" s="17">
        <v>9.4891127196633507E-2</v>
      </c>
      <c r="AH13" s="17">
        <v>8.3131771246756497E-2</v>
      </c>
      <c r="AI13" s="17">
        <v>0.19106694255849799</v>
      </c>
      <c r="AJ13" s="17">
        <v>0.119844023042207</v>
      </c>
      <c r="AK13" s="17">
        <v>5.9819557011047901E-2</v>
      </c>
      <c r="AL13" s="17"/>
      <c r="AM13" s="17">
        <v>6.7251257133458295E-2</v>
      </c>
      <c r="AN13" s="17">
        <v>7.90172500229359E-2</v>
      </c>
      <c r="AO13" s="17">
        <v>0.110980987058043</v>
      </c>
      <c r="AP13" s="17"/>
      <c r="AQ13" s="17">
        <v>9.1618082354029601E-2</v>
      </c>
      <c r="AR13" s="17">
        <v>0.106764817052657</v>
      </c>
      <c r="AS13" s="17"/>
      <c r="AT13" s="17">
        <v>6.2661480372124406E-2</v>
      </c>
      <c r="AU13" s="17">
        <v>0.107037898667476</v>
      </c>
    </row>
    <row r="14" spans="2:47" x14ac:dyDescent="0.35">
      <c r="B14" s="18" t="s">
        <v>98</v>
      </c>
      <c r="C14" s="21">
        <v>0.46819940874667698</v>
      </c>
      <c r="D14" s="21">
        <v>0.49183364544403102</v>
      </c>
      <c r="E14" s="21">
        <v>0.447916625194409</v>
      </c>
      <c r="F14" s="21"/>
      <c r="G14" s="21">
        <v>0.58969657962632405</v>
      </c>
      <c r="H14" s="21">
        <v>0.58107118854850603</v>
      </c>
      <c r="I14" s="21">
        <v>0.60821751437805505</v>
      </c>
      <c r="J14" s="21">
        <v>0.48141687506929398</v>
      </c>
      <c r="K14" s="21">
        <v>0.31944750268578198</v>
      </c>
      <c r="L14" s="21">
        <v>0.32556081379042101</v>
      </c>
      <c r="M14" s="21"/>
      <c r="N14" s="21">
        <v>0.47377941891071501</v>
      </c>
      <c r="O14" s="21">
        <v>0.46604571873122502</v>
      </c>
      <c r="P14" s="21">
        <v>0.477231897790658</v>
      </c>
      <c r="Q14" s="21">
        <v>0.462081744012943</v>
      </c>
      <c r="R14" s="21"/>
      <c r="S14" s="21">
        <v>0.56343518313011198</v>
      </c>
      <c r="T14" s="21">
        <v>0.457575988777566</v>
      </c>
      <c r="U14" s="21">
        <v>0.34892848524224701</v>
      </c>
      <c r="V14" s="21">
        <v>0.43247841392729902</v>
      </c>
      <c r="W14" s="21">
        <v>0.47085394814711901</v>
      </c>
      <c r="X14" s="21">
        <v>0.52236235645762796</v>
      </c>
      <c r="Y14" s="21">
        <v>0.438599644223577</v>
      </c>
      <c r="Z14" s="21">
        <v>0.46475278059575498</v>
      </c>
      <c r="AA14" s="21">
        <v>0.46880356815130603</v>
      </c>
      <c r="AB14" s="21"/>
      <c r="AC14" s="21">
        <v>0.44489175827955502</v>
      </c>
      <c r="AD14" s="21">
        <v>0.47770034466057498</v>
      </c>
      <c r="AE14" s="21">
        <v>0.49079662455669099</v>
      </c>
      <c r="AF14" s="21"/>
      <c r="AG14" s="21">
        <v>0.44277296243147002</v>
      </c>
      <c r="AH14" s="21">
        <v>0.48939471429881998</v>
      </c>
      <c r="AI14" s="21">
        <v>0.499907950802288</v>
      </c>
      <c r="AJ14" s="21">
        <v>0.43598137616531901</v>
      </c>
      <c r="AK14" s="21">
        <v>0.49546918830409098</v>
      </c>
      <c r="AL14" s="21"/>
      <c r="AM14" s="21">
        <v>0.48974218311102402</v>
      </c>
      <c r="AN14" s="21">
        <v>0.51570151754231197</v>
      </c>
      <c r="AO14" s="21">
        <v>0.45429189536272802</v>
      </c>
      <c r="AP14" s="21"/>
      <c r="AQ14" s="21">
        <v>0.48688554624486902</v>
      </c>
      <c r="AR14" s="21">
        <v>0.42903330325194799</v>
      </c>
      <c r="AS14" s="21"/>
      <c r="AT14" s="21">
        <v>0.57037374825874998</v>
      </c>
      <c r="AU14" s="21">
        <v>0.43580443489187998</v>
      </c>
    </row>
    <row r="15" spans="2:47" x14ac:dyDescent="0.35">
      <c r="B15" s="18" t="s">
        <v>99</v>
      </c>
      <c r="C15" s="21">
        <v>0.43544546174383703</v>
      </c>
      <c r="D15" s="21">
        <v>0.40814658861884001</v>
      </c>
      <c r="E15" s="21">
        <v>0.45878209892829303</v>
      </c>
      <c r="F15" s="21"/>
      <c r="G15" s="21">
        <v>0.40211779454676599</v>
      </c>
      <c r="H15" s="21">
        <v>0.36081895261949998</v>
      </c>
      <c r="I15" s="21">
        <v>0.30328736276221702</v>
      </c>
      <c r="J15" s="21">
        <v>0.410236311261715</v>
      </c>
      <c r="K15" s="21">
        <v>0.56610233246728303</v>
      </c>
      <c r="L15" s="21">
        <v>0.52621513077890403</v>
      </c>
      <c r="M15" s="21"/>
      <c r="N15" s="21">
        <v>0.43094137124712401</v>
      </c>
      <c r="O15" s="21">
        <v>0.468058410818116</v>
      </c>
      <c r="P15" s="21">
        <v>0.41688076786957701</v>
      </c>
      <c r="Q15" s="21">
        <v>0.419723961577192</v>
      </c>
      <c r="R15" s="21"/>
      <c r="S15" s="21">
        <v>0.340421547196959</v>
      </c>
      <c r="T15" s="21">
        <v>0.45080921284415598</v>
      </c>
      <c r="U15" s="21">
        <v>0.53263958275115497</v>
      </c>
      <c r="V15" s="21">
        <v>0.52030780361588203</v>
      </c>
      <c r="W15" s="21">
        <v>0.45367722402841598</v>
      </c>
      <c r="X15" s="21">
        <v>0.39839145227294798</v>
      </c>
      <c r="Y15" s="21">
        <v>0.42962027864792202</v>
      </c>
      <c r="Z15" s="21">
        <v>0.44787869997677199</v>
      </c>
      <c r="AA15" s="21">
        <v>0.40006843572764</v>
      </c>
      <c r="AB15" s="21"/>
      <c r="AC15" s="21">
        <v>0.45357381285999998</v>
      </c>
      <c r="AD15" s="21">
        <v>0.40528076848090699</v>
      </c>
      <c r="AE15" s="21">
        <v>0.448195542066537</v>
      </c>
      <c r="AF15" s="21"/>
      <c r="AG15" s="21">
        <v>0.46233591037189697</v>
      </c>
      <c r="AH15" s="21">
        <v>0.427473514454423</v>
      </c>
      <c r="AI15" s="21">
        <v>0.30902510663921501</v>
      </c>
      <c r="AJ15" s="21">
        <v>0.44417460079247501</v>
      </c>
      <c r="AK15" s="21">
        <v>0.444711254684861</v>
      </c>
      <c r="AL15" s="21"/>
      <c r="AM15" s="21">
        <v>0.443006559755517</v>
      </c>
      <c r="AN15" s="21">
        <v>0.405281232434752</v>
      </c>
      <c r="AO15" s="21">
        <v>0.434727117579228</v>
      </c>
      <c r="AP15" s="21"/>
      <c r="AQ15" s="21">
        <v>0.42149637140110202</v>
      </c>
      <c r="AR15" s="21">
        <v>0.464201879695394</v>
      </c>
      <c r="AS15" s="21"/>
      <c r="AT15" s="21">
        <v>0.36696477136912597</v>
      </c>
      <c r="AU15" s="21">
        <v>0.45715766644064398</v>
      </c>
    </row>
    <row r="16" spans="2:47" x14ac:dyDescent="0.35">
      <c r="B16" s="18" t="s">
        <v>100</v>
      </c>
      <c r="C16" s="22">
        <v>3.2753947002839699E-2</v>
      </c>
      <c r="D16" s="22">
        <v>8.3687056825190398E-2</v>
      </c>
      <c r="E16" s="22">
        <v>-1.08654737338841E-2</v>
      </c>
      <c r="F16" s="22"/>
      <c r="G16" s="22">
        <v>0.187578785079558</v>
      </c>
      <c r="H16" s="22">
        <v>0.220252235929006</v>
      </c>
      <c r="I16" s="22">
        <v>0.30493015161583698</v>
      </c>
      <c r="J16" s="22">
        <v>7.1180563807578895E-2</v>
      </c>
      <c r="K16" s="22">
        <v>-0.24665482978150099</v>
      </c>
      <c r="L16" s="22">
        <v>-0.20065431698848299</v>
      </c>
      <c r="M16" s="22"/>
      <c r="N16" s="22">
        <v>4.28380476635907E-2</v>
      </c>
      <c r="O16" s="22">
        <v>-2.0126920868911999E-3</v>
      </c>
      <c r="P16" s="22">
        <v>6.0351129921081097E-2</v>
      </c>
      <c r="Q16" s="22">
        <v>4.2357782435750703E-2</v>
      </c>
      <c r="R16" s="22"/>
      <c r="S16" s="22">
        <v>0.22301363593315299</v>
      </c>
      <c r="T16" s="22">
        <v>6.7667759334095702E-3</v>
      </c>
      <c r="U16" s="22">
        <v>-0.18371109750890799</v>
      </c>
      <c r="V16" s="22">
        <v>-8.7829389688583004E-2</v>
      </c>
      <c r="W16" s="22">
        <v>1.7176724118702701E-2</v>
      </c>
      <c r="X16" s="22">
        <v>0.123970904184681</v>
      </c>
      <c r="Y16" s="22">
        <v>8.9793655756554291E-3</v>
      </c>
      <c r="Z16" s="22">
        <v>1.6874080618982899E-2</v>
      </c>
      <c r="AA16" s="22">
        <v>6.8735132423665996E-2</v>
      </c>
      <c r="AB16" s="22"/>
      <c r="AC16" s="22">
        <v>-8.6820545804445204E-3</v>
      </c>
      <c r="AD16" s="22">
        <v>7.2419576179668099E-2</v>
      </c>
      <c r="AE16" s="22">
        <v>4.2601082490153402E-2</v>
      </c>
      <c r="AF16" s="22"/>
      <c r="AG16" s="22">
        <v>-1.9562947940427001E-2</v>
      </c>
      <c r="AH16" s="22">
        <v>6.1921199844397097E-2</v>
      </c>
      <c r="AI16" s="22">
        <v>0.190882844163073</v>
      </c>
      <c r="AJ16" s="22">
        <v>-8.1932246271556007E-3</v>
      </c>
      <c r="AK16" s="22">
        <v>5.0757933619230901E-2</v>
      </c>
      <c r="AL16" s="22"/>
      <c r="AM16" s="22">
        <v>4.6735623355507003E-2</v>
      </c>
      <c r="AN16" s="22">
        <v>0.11042028510756099</v>
      </c>
      <c r="AO16" s="22">
        <v>1.9564777783499701E-2</v>
      </c>
      <c r="AP16" s="22"/>
      <c r="AQ16" s="22">
        <v>6.5389174843767398E-2</v>
      </c>
      <c r="AR16" s="22">
        <v>-3.5168576443445801E-2</v>
      </c>
      <c r="AS16" s="22"/>
      <c r="AT16" s="22">
        <v>0.203408976889624</v>
      </c>
      <c r="AU16" s="22">
        <v>-2.13532315487641E-2</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U17"/>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51</v>
      </c>
      <c r="C9" s="17">
        <v>0.232389844024631</v>
      </c>
      <c r="D9" s="17">
        <v>0.214818414767949</v>
      </c>
      <c r="E9" s="17">
        <v>0.24902237188332199</v>
      </c>
      <c r="F9" s="17"/>
      <c r="G9" s="17">
        <v>0.64815847985198305</v>
      </c>
      <c r="H9" s="17">
        <v>0.34081843691480102</v>
      </c>
      <c r="I9" s="17">
        <v>0.215718978514816</v>
      </c>
      <c r="J9" s="17">
        <v>0.20448357914381701</v>
      </c>
      <c r="K9" s="17">
        <v>0.11148018730413201</v>
      </c>
      <c r="L9" s="17">
        <v>0.34861482905082603</v>
      </c>
      <c r="M9" s="17"/>
      <c r="N9" s="17">
        <v>0.25929525978893198</v>
      </c>
      <c r="O9" s="17">
        <v>0.17761848779063999</v>
      </c>
      <c r="P9" s="17">
        <v>0.18600850550749001</v>
      </c>
      <c r="Q9" s="17">
        <v>0.28486787441065797</v>
      </c>
      <c r="R9" s="17"/>
      <c r="S9" s="17">
        <v>0.233100867505</v>
      </c>
      <c r="T9" s="17">
        <v>0.25697697157368499</v>
      </c>
      <c r="U9" s="17">
        <v>0.22628886930216999</v>
      </c>
      <c r="V9" s="17">
        <v>0.25856312943709397</v>
      </c>
      <c r="W9" s="17">
        <v>0.33722872790749198</v>
      </c>
      <c r="X9" s="17">
        <v>0.18987362430988799</v>
      </c>
      <c r="Y9" s="17">
        <v>0.17879059882065401</v>
      </c>
      <c r="Z9" s="17">
        <v>0.26839654201389401</v>
      </c>
      <c r="AA9" s="17">
        <v>0.23848956950823899</v>
      </c>
      <c r="AB9" s="17"/>
      <c r="AC9" s="17">
        <v>0.24548690498770701</v>
      </c>
      <c r="AD9" s="17">
        <v>0.21951149226910399</v>
      </c>
      <c r="AE9" s="17">
        <v>0.19260664263340099</v>
      </c>
      <c r="AF9" s="17"/>
      <c r="AG9" s="17">
        <v>0.22997900386387399</v>
      </c>
      <c r="AH9" s="17">
        <v>0.241409196015682</v>
      </c>
      <c r="AI9" s="17">
        <v>0.13513236117312699</v>
      </c>
      <c r="AJ9" s="17">
        <v>0.21783555281588399</v>
      </c>
      <c r="AK9" s="17">
        <v>0.20423898615925901</v>
      </c>
      <c r="AL9" s="17"/>
      <c r="AM9" s="17">
        <v>0.268025580004918</v>
      </c>
      <c r="AN9" s="17">
        <v>0.230529807684759</v>
      </c>
      <c r="AO9" s="17">
        <v>0.15801072808220701</v>
      </c>
      <c r="AP9" s="17"/>
      <c r="AQ9" s="17">
        <v>0.232389844024631</v>
      </c>
      <c r="AR9" s="17" t="s">
        <v>74</v>
      </c>
      <c r="AS9" s="17"/>
      <c r="AT9" s="17">
        <v>0.21907314193418401</v>
      </c>
      <c r="AU9" s="17">
        <v>0.260788951465314</v>
      </c>
    </row>
    <row r="10" spans="2:47" x14ac:dyDescent="0.35">
      <c r="B10" s="18" t="s">
        <v>52</v>
      </c>
      <c r="C10" s="17">
        <v>0.70978959923904605</v>
      </c>
      <c r="D10" s="17">
        <v>0.76051505034202005</v>
      </c>
      <c r="E10" s="17">
        <v>0.66177458200337502</v>
      </c>
      <c r="F10" s="17"/>
      <c r="G10" s="17">
        <v>0.35184152014801701</v>
      </c>
      <c r="H10" s="17">
        <v>0.59856012418441595</v>
      </c>
      <c r="I10" s="17">
        <v>0.70915053778658599</v>
      </c>
      <c r="J10" s="17">
        <v>0.74414556251153297</v>
      </c>
      <c r="K10" s="17">
        <v>0.87216295678022904</v>
      </c>
      <c r="L10" s="17">
        <v>0.48462457815514698</v>
      </c>
      <c r="M10" s="17"/>
      <c r="N10" s="17">
        <v>0.69406920180231801</v>
      </c>
      <c r="O10" s="17">
        <v>0.72915177420798905</v>
      </c>
      <c r="P10" s="17">
        <v>0.80049997595148503</v>
      </c>
      <c r="Q10" s="17">
        <v>0.63794385310276502</v>
      </c>
      <c r="R10" s="17"/>
      <c r="S10" s="17">
        <v>0.70503973181889601</v>
      </c>
      <c r="T10" s="17">
        <v>0.66864417236838203</v>
      </c>
      <c r="U10" s="17">
        <v>0.644858820783065</v>
      </c>
      <c r="V10" s="17">
        <v>0.648916135635208</v>
      </c>
      <c r="W10" s="17">
        <v>0.62785801031134103</v>
      </c>
      <c r="X10" s="17">
        <v>0.76228240285167803</v>
      </c>
      <c r="Y10" s="17">
        <v>0.82120940117934604</v>
      </c>
      <c r="Z10" s="17">
        <v>0.69432404292593797</v>
      </c>
      <c r="AA10" s="17">
        <v>0.72568693431023601</v>
      </c>
      <c r="AB10" s="17"/>
      <c r="AC10" s="17">
        <v>0.68784820840400696</v>
      </c>
      <c r="AD10" s="17">
        <v>0.74051663935737699</v>
      </c>
      <c r="AE10" s="17">
        <v>0.74460074137682397</v>
      </c>
      <c r="AF10" s="17"/>
      <c r="AG10" s="17">
        <v>0.70366517901519898</v>
      </c>
      <c r="AH10" s="17">
        <v>0.69195947346546804</v>
      </c>
      <c r="AI10" s="17">
        <v>0.838210446409831</v>
      </c>
      <c r="AJ10" s="17">
        <v>0.78216444718411604</v>
      </c>
      <c r="AK10" s="17">
        <v>0.77643780015012198</v>
      </c>
      <c r="AL10" s="17"/>
      <c r="AM10" s="17">
        <v>0.66165640147439897</v>
      </c>
      <c r="AN10" s="17">
        <v>0.70984855006541603</v>
      </c>
      <c r="AO10" s="17">
        <v>0.80105045167885403</v>
      </c>
      <c r="AP10" s="17"/>
      <c r="AQ10" s="17">
        <v>0.70978959923904605</v>
      </c>
      <c r="AR10" s="17" t="s">
        <v>74</v>
      </c>
      <c r="AS10" s="17"/>
      <c r="AT10" s="17">
        <v>0.71329519947157005</v>
      </c>
      <c r="AU10" s="17">
        <v>0.70231358025391299</v>
      </c>
    </row>
    <row r="11" spans="2:47" x14ac:dyDescent="0.35">
      <c r="B11" s="18" t="s">
        <v>291</v>
      </c>
      <c r="C11" s="17">
        <v>7.3951771540752501E-3</v>
      </c>
      <c r="D11" s="17">
        <v>1.0869687367082799E-2</v>
      </c>
      <c r="E11" s="17">
        <v>4.10632187264264E-3</v>
      </c>
      <c r="F11" s="17"/>
      <c r="G11" s="17">
        <v>0</v>
      </c>
      <c r="H11" s="17">
        <v>2.96093607540115E-2</v>
      </c>
      <c r="I11" s="17">
        <v>0</v>
      </c>
      <c r="J11" s="17">
        <v>6.8987421964321304E-3</v>
      </c>
      <c r="K11" s="17">
        <v>0</v>
      </c>
      <c r="L11" s="17">
        <v>0</v>
      </c>
      <c r="M11" s="17"/>
      <c r="N11" s="17">
        <v>0</v>
      </c>
      <c r="O11" s="17">
        <v>9.0946794004329902E-3</v>
      </c>
      <c r="P11" s="17">
        <v>0</v>
      </c>
      <c r="Q11" s="17">
        <v>2.5231972568200998E-2</v>
      </c>
      <c r="R11" s="17"/>
      <c r="S11" s="17">
        <v>0</v>
      </c>
      <c r="T11" s="17">
        <v>0</v>
      </c>
      <c r="U11" s="17">
        <v>5.1611217399136398E-2</v>
      </c>
      <c r="V11" s="17">
        <v>0</v>
      </c>
      <c r="W11" s="17">
        <v>0</v>
      </c>
      <c r="X11" s="17">
        <v>0</v>
      </c>
      <c r="Y11" s="17">
        <v>0</v>
      </c>
      <c r="Z11" s="17">
        <v>0</v>
      </c>
      <c r="AA11" s="17">
        <v>1.7106067643425302E-2</v>
      </c>
      <c r="AB11" s="17"/>
      <c r="AC11" s="17">
        <v>0</v>
      </c>
      <c r="AD11" s="17">
        <v>1.6406632953821901E-2</v>
      </c>
      <c r="AE11" s="17">
        <v>0</v>
      </c>
      <c r="AF11" s="17"/>
      <c r="AG11" s="17">
        <v>5.25015869248032E-3</v>
      </c>
      <c r="AH11" s="17">
        <v>1.6378529675653401E-2</v>
      </c>
      <c r="AI11" s="17">
        <v>0</v>
      </c>
      <c r="AJ11" s="17">
        <v>0</v>
      </c>
      <c r="AK11" s="17">
        <v>0</v>
      </c>
      <c r="AL11" s="17"/>
      <c r="AM11" s="17">
        <v>8.6594621667853006E-3</v>
      </c>
      <c r="AN11" s="17">
        <v>1.21943114314745E-2</v>
      </c>
      <c r="AO11" s="17">
        <v>0</v>
      </c>
      <c r="AP11" s="17"/>
      <c r="AQ11" s="17">
        <v>7.3951771540752501E-3</v>
      </c>
      <c r="AR11" s="17" t="s">
        <v>74</v>
      </c>
      <c r="AS11" s="17"/>
      <c r="AT11" s="17">
        <v>3.0987012590502801E-3</v>
      </c>
      <c r="AU11" s="17">
        <v>1.65578121466122E-2</v>
      </c>
    </row>
    <row r="12" spans="2:47" x14ac:dyDescent="0.35">
      <c r="B12" s="18" t="s">
        <v>70</v>
      </c>
      <c r="C12" s="19">
        <v>5.0425379582248603E-2</v>
      </c>
      <c r="D12" s="19">
        <v>1.3796847522948101E-2</v>
      </c>
      <c r="E12" s="19">
        <v>8.5096724240659893E-2</v>
      </c>
      <c r="F12" s="19"/>
      <c r="G12" s="19">
        <v>0</v>
      </c>
      <c r="H12" s="19">
        <v>3.1012078146771701E-2</v>
      </c>
      <c r="I12" s="19">
        <v>7.51304836985974E-2</v>
      </c>
      <c r="J12" s="19">
        <v>4.4472116148218097E-2</v>
      </c>
      <c r="K12" s="19">
        <v>1.6356855915638801E-2</v>
      </c>
      <c r="L12" s="19">
        <v>0.166760592794027</v>
      </c>
      <c r="M12" s="19"/>
      <c r="N12" s="19">
        <v>4.66355384087501E-2</v>
      </c>
      <c r="O12" s="19">
        <v>8.4135058600937701E-2</v>
      </c>
      <c r="P12" s="19">
        <v>1.34915185410242E-2</v>
      </c>
      <c r="Q12" s="19">
        <v>5.1956299918376102E-2</v>
      </c>
      <c r="R12" s="19"/>
      <c r="S12" s="19">
        <v>6.1859400676103703E-2</v>
      </c>
      <c r="T12" s="19">
        <v>7.4378856057932596E-2</v>
      </c>
      <c r="U12" s="19">
        <v>7.7241092515628301E-2</v>
      </c>
      <c r="V12" s="19">
        <v>9.2520734927697607E-2</v>
      </c>
      <c r="W12" s="19">
        <v>3.4913261781167E-2</v>
      </c>
      <c r="X12" s="19">
        <v>4.7843972838434702E-2</v>
      </c>
      <c r="Y12" s="19">
        <v>0</v>
      </c>
      <c r="Z12" s="19">
        <v>3.7279415060168401E-2</v>
      </c>
      <c r="AA12" s="19">
        <v>1.87174285381E-2</v>
      </c>
      <c r="AB12" s="19"/>
      <c r="AC12" s="19">
        <v>6.66648866082859E-2</v>
      </c>
      <c r="AD12" s="19">
        <v>2.35652354196971E-2</v>
      </c>
      <c r="AE12" s="19">
        <v>6.2792615989774897E-2</v>
      </c>
      <c r="AF12" s="19"/>
      <c r="AG12" s="19">
        <v>6.1105658428446903E-2</v>
      </c>
      <c r="AH12" s="19">
        <v>5.02528008431967E-2</v>
      </c>
      <c r="AI12" s="19">
        <v>2.66571924170424E-2</v>
      </c>
      <c r="AJ12" s="19">
        <v>0</v>
      </c>
      <c r="AK12" s="19">
        <v>1.9323213690619099E-2</v>
      </c>
      <c r="AL12" s="19"/>
      <c r="AM12" s="19">
        <v>6.1658556353897602E-2</v>
      </c>
      <c r="AN12" s="19">
        <v>4.7427330818350003E-2</v>
      </c>
      <c r="AO12" s="19">
        <v>4.0938820238939001E-2</v>
      </c>
      <c r="AP12" s="19"/>
      <c r="AQ12" s="19">
        <v>5.0425379582248603E-2</v>
      </c>
      <c r="AR12" s="19" t="s">
        <v>74</v>
      </c>
      <c r="AS12" s="19"/>
      <c r="AT12" s="19">
        <v>6.4532957335196303E-2</v>
      </c>
      <c r="AU12" s="19">
        <v>2.0339656134161499E-2</v>
      </c>
    </row>
    <row r="13" spans="2:47" x14ac:dyDescent="0.35">
      <c r="B13" s="16" t="s">
        <v>632</v>
      </c>
    </row>
    <row r="14" spans="2:47" x14ac:dyDescent="0.35">
      <c r="B14" t="s">
        <v>77</v>
      </c>
    </row>
    <row r="15" spans="2:47" x14ac:dyDescent="0.35">
      <c r="B15" t="s">
        <v>78</v>
      </c>
    </row>
    <row r="17" spans="2:2" x14ac:dyDescent="0.35">
      <c r="B17"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298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293</v>
      </c>
      <c r="C9" s="17">
        <v>8.9973679609662099E-2</v>
      </c>
      <c r="D9" s="17">
        <v>0.10015286820217099</v>
      </c>
      <c r="E9" s="17">
        <v>8.0809629359489002E-2</v>
      </c>
      <c r="F9" s="17"/>
      <c r="G9" s="17">
        <v>0.147873616867813</v>
      </c>
      <c r="H9" s="17">
        <v>0.17758201326211301</v>
      </c>
      <c r="I9" s="17">
        <v>0.13642910167918501</v>
      </c>
      <c r="J9" s="17">
        <v>6.6840205280788503E-2</v>
      </c>
      <c r="K9" s="17">
        <v>2.94416347734121E-2</v>
      </c>
      <c r="L9" s="17">
        <v>2.57324117401878E-2</v>
      </c>
      <c r="M9" s="17"/>
      <c r="N9" s="17">
        <v>8.7691322350538406E-2</v>
      </c>
      <c r="O9" s="17">
        <v>6.0259106369592301E-2</v>
      </c>
      <c r="P9" s="17">
        <v>0.11697037313611</v>
      </c>
      <c r="Q9" s="17">
        <v>0.100599370888887</v>
      </c>
      <c r="R9" s="17"/>
      <c r="S9" s="17">
        <v>0.13686859455738201</v>
      </c>
      <c r="T9" s="17">
        <v>5.36460644869571E-2</v>
      </c>
      <c r="U9" s="17">
        <v>7.7395207433701804E-2</v>
      </c>
      <c r="V9" s="17">
        <v>7.1143757734645194E-2</v>
      </c>
      <c r="W9" s="17">
        <v>4.6511489483440603E-2</v>
      </c>
      <c r="X9" s="17">
        <v>0.12764631729093001</v>
      </c>
      <c r="Y9" s="17">
        <v>9.1293094537750294E-2</v>
      </c>
      <c r="Z9" s="17">
        <v>6.8037500871661799E-2</v>
      </c>
      <c r="AA9" s="17">
        <v>0.110360925781174</v>
      </c>
      <c r="AB9" s="17"/>
      <c r="AC9" s="17">
        <v>6.6948590505310795E-2</v>
      </c>
      <c r="AD9" s="17">
        <v>0.10108613972080401</v>
      </c>
      <c r="AE9" s="17">
        <v>0.127435794335097</v>
      </c>
      <c r="AF9" s="17"/>
      <c r="AG9" s="17">
        <v>7.5980814021668897E-2</v>
      </c>
      <c r="AH9" s="17">
        <v>0.109379130802262</v>
      </c>
      <c r="AI9" s="17">
        <v>8.5540256727071898E-2</v>
      </c>
      <c r="AJ9" s="17">
        <v>0.115682622502833</v>
      </c>
      <c r="AK9" s="17">
        <v>0.103335262046601</v>
      </c>
      <c r="AL9" s="17"/>
      <c r="AM9" s="17">
        <v>0.12662341925918599</v>
      </c>
      <c r="AN9" s="17">
        <v>0.106054987117979</v>
      </c>
      <c r="AO9" s="17">
        <v>9.3046058694935901E-2</v>
      </c>
      <c r="AP9" s="17"/>
      <c r="AQ9" s="17">
        <v>9.5073900557594695E-2</v>
      </c>
      <c r="AR9" s="17">
        <v>7.7082365018267193E-2</v>
      </c>
      <c r="AS9" s="17"/>
      <c r="AT9" s="17">
        <v>0.113217003474316</v>
      </c>
      <c r="AU9" s="17">
        <v>8.2604247397134095E-2</v>
      </c>
    </row>
    <row r="10" spans="2:47" x14ac:dyDescent="0.35">
      <c r="B10" s="18" t="s">
        <v>294</v>
      </c>
      <c r="C10" s="17">
        <v>0.230262611195025</v>
      </c>
      <c r="D10" s="17">
        <v>0.26240591363346899</v>
      </c>
      <c r="E10" s="17">
        <v>0.20111832123385601</v>
      </c>
      <c r="F10" s="17"/>
      <c r="G10" s="17">
        <v>0.20998419657442999</v>
      </c>
      <c r="H10" s="17">
        <v>0.28082412143609697</v>
      </c>
      <c r="I10" s="17">
        <v>0.28852954546140502</v>
      </c>
      <c r="J10" s="17">
        <v>0.23594657583522599</v>
      </c>
      <c r="K10" s="17">
        <v>0.20163098143904201</v>
      </c>
      <c r="L10" s="17">
        <v>0.17720898373409399</v>
      </c>
      <c r="M10" s="17"/>
      <c r="N10" s="17">
        <v>0.23876018870243099</v>
      </c>
      <c r="O10" s="17">
        <v>0.28077555468297499</v>
      </c>
      <c r="P10" s="17">
        <v>0.221181722863836</v>
      </c>
      <c r="Q10" s="17">
        <v>0.17951238262326</v>
      </c>
      <c r="R10" s="17"/>
      <c r="S10" s="17">
        <v>0.280659309115664</v>
      </c>
      <c r="T10" s="17">
        <v>0.27935888383421298</v>
      </c>
      <c r="U10" s="17">
        <v>0.17372312514494501</v>
      </c>
      <c r="V10" s="17">
        <v>0.16583322043500801</v>
      </c>
      <c r="W10" s="17">
        <v>0.18482790655231601</v>
      </c>
      <c r="X10" s="17">
        <v>0.262827533125427</v>
      </c>
      <c r="Y10" s="17">
        <v>0.200544793616758</v>
      </c>
      <c r="Z10" s="17">
        <v>0.19638456774044699</v>
      </c>
      <c r="AA10" s="17">
        <v>0.246060633273809</v>
      </c>
      <c r="AB10" s="17"/>
      <c r="AC10" s="17">
        <v>0.240043965414549</v>
      </c>
      <c r="AD10" s="17">
        <v>0.21542279472487499</v>
      </c>
      <c r="AE10" s="17">
        <v>0.26702187071455802</v>
      </c>
      <c r="AF10" s="17"/>
      <c r="AG10" s="17">
        <v>0.26448399627275598</v>
      </c>
      <c r="AH10" s="17">
        <v>0.20595119483118199</v>
      </c>
      <c r="AI10" s="17">
        <v>0.19315204578668799</v>
      </c>
      <c r="AJ10" s="17">
        <v>0.11693371324302</v>
      </c>
      <c r="AK10" s="17">
        <v>0.23994138199875101</v>
      </c>
      <c r="AL10" s="17"/>
      <c r="AM10" s="17">
        <v>0.33672912327404297</v>
      </c>
      <c r="AN10" s="17">
        <v>0.222198051151589</v>
      </c>
      <c r="AO10" s="17">
        <v>0.20118473106766899</v>
      </c>
      <c r="AP10" s="17"/>
      <c r="AQ10" s="17">
        <v>0.24005780391294201</v>
      </c>
      <c r="AR10" s="17">
        <v>0.21091793336062101</v>
      </c>
      <c r="AS10" s="17"/>
      <c r="AT10" s="17">
        <v>0.28437144579268803</v>
      </c>
      <c r="AU10" s="17">
        <v>0.213107087699835</v>
      </c>
    </row>
    <row r="11" spans="2:47" ht="29" x14ac:dyDescent="0.35">
      <c r="B11" s="18" t="s">
        <v>295</v>
      </c>
      <c r="C11" s="17">
        <v>0.21443569824549599</v>
      </c>
      <c r="D11" s="17">
        <v>0.21520506575368401</v>
      </c>
      <c r="E11" s="17">
        <v>0.21453940440014799</v>
      </c>
      <c r="F11" s="17"/>
      <c r="G11" s="17">
        <v>0.19484437713647701</v>
      </c>
      <c r="H11" s="17">
        <v>0.15057966203274101</v>
      </c>
      <c r="I11" s="17">
        <v>0.20434043762489501</v>
      </c>
      <c r="J11" s="17">
        <v>0.240051731796805</v>
      </c>
      <c r="K11" s="17">
        <v>0.23880989722785301</v>
      </c>
      <c r="L11" s="17">
        <v>0.24163695701598401</v>
      </c>
      <c r="M11" s="17"/>
      <c r="N11" s="17">
        <v>0.20665658687910099</v>
      </c>
      <c r="O11" s="17">
        <v>0.19332697882188801</v>
      </c>
      <c r="P11" s="17">
        <v>0.194783817517477</v>
      </c>
      <c r="Q11" s="17">
        <v>0.26445112556884198</v>
      </c>
      <c r="R11" s="17"/>
      <c r="S11" s="17">
        <v>0.17923864020715799</v>
      </c>
      <c r="T11" s="17">
        <v>0.161544808482188</v>
      </c>
      <c r="U11" s="17">
        <v>0.21835060036166101</v>
      </c>
      <c r="V11" s="17">
        <v>0.21348816688553099</v>
      </c>
      <c r="W11" s="17">
        <v>0.26870533737535601</v>
      </c>
      <c r="X11" s="17">
        <v>0.238120555554312</v>
      </c>
      <c r="Y11" s="17">
        <v>0.26099737040985899</v>
      </c>
      <c r="Z11" s="17">
        <v>0.214277775019797</v>
      </c>
      <c r="AA11" s="17">
        <v>0.23049605917944099</v>
      </c>
      <c r="AB11" s="17"/>
      <c r="AC11" s="17">
        <v>0.22503282357388699</v>
      </c>
      <c r="AD11" s="17">
        <v>0.21067944783265999</v>
      </c>
      <c r="AE11" s="17">
        <v>0.204729297786402</v>
      </c>
      <c r="AF11" s="17"/>
      <c r="AG11" s="17">
        <v>0.1985568989199</v>
      </c>
      <c r="AH11" s="17">
        <v>0.25070589547132599</v>
      </c>
      <c r="AI11" s="17">
        <v>0.238879552100802</v>
      </c>
      <c r="AJ11" s="17">
        <v>0.37422878753487898</v>
      </c>
      <c r="AK11" s="17">
        <v>0.19064845975157199</v>
      </c>
      <c r="AL11" s="17"/>
      <c r="AM11" s="17">
        <v>0.167550968615398</v>
      </c>
      <c r="AN11" s="17">
        <v>0.219480646366841</v>
      </c>
      <c r="AO11" s="17">
        <v>0.33994168197693803</v>
      </c>
      <c r="AP11" s="17"/>
      <c r="AQ11" s="17">
        <v>0.22214022375514</v>
      </c>
      <c r="AR11" s="17">
        <v>0.199389054846177</v>
      </c>
      <c r="AS11" s="17"/>
      <c r="AT11" s="17">
        <v>0.20067755505542301</v>
      </c>
      <c r="AU11" s="17">
        <v>0.218797798270427</v>
      </c>
    </row>
    <row r="12" spans="2:47" x14ac:dyDescent="0.35">
      <c r="B12" s="18" t="s">
        <v>296</v>
      </c>
      <c r="C12" s="17">
        <v>0.23853519450027899</v>
      </c>
      <c r="D12" s="17">
        <v>0.211675771406034</v>
      </c>
      <c r="E12" s="17">
        <v>0.26302751971909599</v>
      </c>
      <c r="F12" s="17"/>
      <c r="G12" s="17">
        <v>0.26835028008051298</v>
      </c>
      <c r="H12" s="17">
        <v>0.20780219509697301</v>
      </c>
      <c r="I12" s="17">
        <v>0.17177743103138499</v>
      </c>
      <c r="J12" s="17">
        <v>0.224697359937687</v>
      </c>
      <c r="K12" s="17">
        <v>0.25721466429108603</v>
      </c>
      <c r="L12" s="17">
        <v>0.29152612274364698</v>
      </c>
      <c r="M12" s="17"/>
      <c r="N12" s="17">
        <v>0.24646361229438199</v>
      </c>
      <c r="O12" s="17">
        <v>0.22806140754323301</v>
      </c>
      <c r="P12" s="17">
        <v>0.27843210835212201</v>
      </c>
      <c r="Q12" s="17">
        <v>0.20439870293665399</v>
      </c>
      <c r="R12" s="17"/>
      <c r="S12" s="17">
        <v>0.24298795763929601</v>
      </c>
      <c r="T12" s="17">
        <v>0.286800310029457</v>
      </c>
      <c r="U12" s="17">
        <v>0.25161123646359901</v>
      </c>
      <c r="V12" s="17">
        <v>0.30618245148893602</v>
      </c>
      <c r="W12" s="17">
        <v>0.24830154744394201</v>
      </c>
      <c r="X12" s="17">
        <v>0.136955712437484</v>
      </c>
      <c r="Y12" s="17">
        <v>0.174812126689181</v>
      </c>
      <c r="Z12" s="17">
        <v>0.31774215742467699</v>
      </c>
      <c r="AA12" s="17">
        <v>0.19929537982405801</v>
      </c>
      <c r="AB12" s="17"/>
      <c r="AC12" s="17">
        <v>0.218069542106717</v>
      </c>
      <c r="AD12" s="17">
        <v>0.26436091667684303</v>
      </c>
      <c r="AE12" s="17">
        <v>0.17448574608724801</v>
      </c>
      <c r="AF12" s="17"/>
      <c r="AG12" s="17">
        <v>0.23946023797570001</v>
      </c>
      <c r="AH12" s="17">
        <v>0.20323839660616999</v>
      </c>
      <c r="AI12" s="17">
        <v>0.26296452777663498</v>
      </c>
      <c r="AJ12" s="17">
        <v>8.8317536224360393E-2</v>
      </c>
      <c r="AK12" s="17">
        <v>0.24140641694526899</v>
      </c>
      <c r="AL12" s="17"/>
      <c r="AM12" s="17">
        <v>0.188191762172606</v>
      </c>
      <c r="AN12" s="17">
        <v>0.22583767933920701</v>
      </c>
      <c r="AO12" s="17">
        <v>0.23990338427720501</v>
      </c>
      <c r="AP12" s="17"/>
      <c r="AQ12" s="17">
        <v>0.224296770852175</v>
      </c>
      <c r="AR12" s="17">
        <v>0.26715545714789901</v>
      </c>
      <c r="AS12" s="17"/>
      <c r="AT12" s="17">
        <v>0.16580298625689599</v>
      </c>
      <c r="AU12" s="17">
        <v>0.261595367883319</v>
      </c>
    </row>
    <row r="13" spans="2:47" x14ac:dyDescent="0.35">
      <c r="B13" s="18" t="s">
        <v>297</v>
      </c>
      <c r="C13" s="17">
        <v>0.13020997232817999</v>
      </c>
      <c r="D13" s="17">
        <v>0.10644445460528699</v>
      </c>
      <c r="E13" s="17">
        <v>0.15058906088479401</v>
      </c>
      <c r="F13" s="17"/>
      <c r="G13" s="17">
        <v>0.11614610165809</v>
      </c>
      <c r="H13" s="17">
        <v>0.13010857122946101</v>
      </c>
      <c r="I13" s="17">
        <v>0.12863075557179601</v>
      </c>
      <c r="J13" s="17">
        <v>0.12981841705136599</v>
      </c>
      <c r="K13" s="17">
        <v>0.150630559443826</v>
      </c>
      <c r="L13" s="17">
        <v>0.12403004789284899</v>
      </c>
      <c r="M13" s="17"/>
      <c r="N13" s="17">
        <v>9.9133315867177302E-2</v>
      </c>
      <c r="O13" s="17">
        <v>0.154951675486489</v>
      </c>
      <c r="P13" s="17">
        <v>0.117557478823329</v>
      </c>
      <c r="Q13" s="17">
        <v>0.150650529305043</v>
      </c>
      <c r="R13" s="17"/>
      <c r="S13" s="17">
        <v>6.1188420079199099E-2</v>
      </c>
      <c r="T13" s="17">
        <v>0.110192154157634</v>
      </c>
      <c r="U13" s="17">
        <v>0.16774172309183299</v>
      </c>
      <c r="V13" s="17">
        <v>0.134006172696085</v>
      </c>
      <c r="W13" s="17">
        <v>0.170588148177723</v>
      </c>
      <c r="X13" s="17">
        <v>0.11468261046083</v>
      </c>
      <c r="Y13" s="17">
        <v>0.167408165249296</v>
      </c>
      <c r="Z13" s="17">
        <v>0.15506990855959099</v>
      </c>
      <c r="AA13" s="17">
        <v>0.15409845661906299</v>
      </c>
      <c r="AB13" s="17"/>
      <c r="AC13" s="17">
        <v>0.13966117137564599</v>
      </c>
      <c r="AD13" s="17">
        <v>0.114778186856878</v>
      </c>
      <c r="AE13" s="17">
        <v>0.135858178910022</v>
      </c>
      <c r="AF13" s="17"/>
      <c r="AG13" s="17">
        <v>0.127477107032934</v>
      </c>
      <c r="AH13" s="17">
        <v>0.15256739578984799</v>
      </c>
      <c r="AI13" s="17">
        <v>9.3990344702357898E-2</v>
      </c>
      <c r="AJ13" s="17">
        <v>8.8832646287850495E-2</v>
      </c>
      <c r="AK13" s="17">
        <v>0.12693407829606301</v>
      </c>
      <c r="AL13" s="17"/>
      <c r="AM13" s="17">
        <v>0.110116702159845</v>
      </c>
      <c r="AN13" s="17">
        <v>0.14940226560408401</v>
      </c>
      <c r="AO13" s="17">
        <v>6.4258064660029798E-2</v>
      </c>
      <c r="AP13" s="17"/>
      <c r="AQ13" s="17">
        <v>0.128883475056848</v>
      </c>
      <c r="AR13" s="17">
        <v>0.13364897872840101</v>
      </c>
      <c r="AS13" s="17"/>
      <c r="AT13" s="17">
        <v>0.142650650367903</v>
      </c>
      <c r="AU13" s="17">
        <v>0.12626558235945201</v>
      </c>
    </row>
    <row r="14" spans="2:47" x14ac:dyDescent="0.35">
      <c r="B14" s="18" t="s">
        <v>70</v>
      </c>
      <c r="C14" s="19">
        <v>9.6582844121359104E-2</v>
      </c>
      <c r="D14" s="19">
        <v>0.104115926399355</v>
      </c>
      <c r="E14" s="19">
        <v>8.9916064402616597E-2</v>
      </c>
      <c r="F14" s="19"/>
      <c r="G14" s="19">
        <v>6.2801427682677505E-2</v>
      </c>
      <c r="H14" s="19">
        <v>5.3103436942614803E-2</v>
      </c>
      <c r="I14" s="19">
        <v>7.0292728631333207E-2</v>
      </c>
      <c r="J14" s="19">
        <v>0.10264571009812801</v>
      </c>
      <c r="K14" s="19">
        <v>0.12227226282478</v>
      </c>
      <c r="L14" s="19">
        <v>0.139865476873238</v>
      </c>
      <c r="M14" s="19"/>
      <c r="N14" s="19">
        <v>0.12129497390636999</v>
      </c>
      <c r="O14" s="19">
        <v>8.2625277095822194E-2</v>
      </c>
      <c r="P14" s="19">
        <v>7.1074499307125796E-2</v>
      </c>
      <c r="Q14" s="19">
        <v>0.10038788867731301</v>
      </c>
      <c r="R14" s="19"/>
      <c r="S14" s="19">
        <v>9.9057078401301499E-2</v>
      </c>
      <c r="T14" s="19">
        <v>0.108457779009551</v>
      </c>
      <c r="U14" s="19">
        <v>0.11117810750425899</v>
      </c>
      <c r="V14" s="19">
        <v>0.10934623075979399</v>
      </c>
      <c r="W14" s="19">
        <v>8.1065570967222306E-2</v>
      </c>
      <c r="X14" s="19">
        <v>0.119767271131017</v>
      </c>
      <c r="Y14" s="19">
        <v>0.10494444949715601</v>
      </c>
      <c r="Z14" s="19">
        <v>4.8488090383825698E-2</v>
      </c>
      <c r="AA14" s="19">
        <v>5.9688545322455502E-2</v>
      </c>
      <c r="AB14" s="19"/>
      <c r="AC14" s="19">
        <v>0.11024390702389</v>
      </c>
      <c r="AD14" s="19">
        <v>9.3672514187940106E-2</v>
      </c>
      <c r="AE14" s="19">
        <v>9.0469112166672999E-2</v>
      </c>
      <c r="AF14" s="19"/>
      <c r="AG14" s="19">
        <v>9.4040945777041807E-2</v>
      </c>
      <c r="AH14" s="19">
        <v>7.8157986499213197E-2</v>
      </c>
      <c r="AI14" s="19">
        <v>0.125473272906445</v>
      </c>
      <c r="AJ14" s="19">
        <v>0.21600469420705801</v>
      </c>
      <c r="AK14" s="19">
        <v>9.7734400961743101E-2</v>
      </c>
      <c r="AL14" s="19"/>
      <c r="AM14" s="19">
        <v>7.07880245189213E-2</v>
      </c>
      <c r="AN14" s="19">
        <v>7.7026370420300902E-2</v>
      </c>
      <c r="AO14" s="19">
        <v>6.1666079323222503E-2</v>
      </c>
      <c r="AP14" s="19"/>
      <c r="AQ14" s="19">
        <v>8.9547825865300995E-2</v>
      </c>
      <c r="AR14" s="19">
        <v>0.111806210898634</v>
      </c>
      <c r="AS14" s="19"/>
      <c r="AT14" s="19">
        <v>9.3280359052773307E-2</v>
      </c>
      <c r="AU14" s="19">
        <v>9.7629916389832594E-2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N22"/>
  <sheetViews>
    <sheetView showGridLines="0" workbookViewId="0">
      <pane xSplit="2" topLeftCell="C1" activePane="topRight" state="frozen"/>
      <selection activeCell="AF8" sqref="AF8"/>
      <selection pane="topRight" activeCell="F14" sqref="F14"/>
    </sheetView>
  </sheetViews>
  <sheetFormatPr defaultColWidth="10.90625" defaultRowHeight="14.5" x14ac:dyDescent="0.35"/>
  <cols>
    <col min="2" max="2" width="25.7265625" customWidth="1"/>
    <col min="3" max="14" width="20.7265625" customWidth="1"/>
  </cols>
  <sheetData>
    <row r="2" spans="2:14" ht="40" customHeight="1" x14ac:dyDescent="0.35">
      <c r="D2" s="32" t="s">
        <v>310</v>
      </c>
      <c r="E2" s="28"/>
      <c r="F2" s="28"/>
      <c r="G2" s="28"/>
      <c r="H2" s="28"/>
      <c r="I2" s="28"/>
      <c r="J2" s="28"/>
      <c r="K2" s="28"/>
      <c r="L2" s="28"/>
      <c r="M2" s="28"/>
      <c r="N2" s="28"/>
    </row>
    <row r="6" spans="2:14" ht="50" customHeight="1" x14ac:dyDescent="0.35">
      <c r="B6" s="20" t="s">
        <v>15</v>
      </c>
      <c r="C6" s="20" t="s">
        <v>299</v>
      </c>
      <c r="D6" s="20" t="s">
        <v>300</v>
      </c>
      <c r="E6" s="20" t="s">
        <v>301</v>
      </c>
      <c r="F6" s="20" t="s">
        <v>302</v>
      </c>
      <c r="G6" s="20" t="s">
        <v>303</v>
      </c>
      <c r="H6" s="20" t="s">
        <v>304</v>
      </c>
      <c r="I6" s="20" t="s">
        <v>305</v>
      </c>
      <c r="J6" s="20" t="s">
        <v>306</v>
      </c>
      <c r="K6" s="20" t="s">
        <v>307</v>
      </c>
      <c r="L6" s="20" t="s">
        <v>308</v>
      </c>
      <c r="M6" s="20" t="s">
        <v>309</v>
      </c>
    </row>
    <row r="7" spans="2:14" x14ac:dyDescent="0.35">
      <c r="B7" s="18" t="s">
        <v>97</v>
      </c>
      <c r="C7" s="17">
        <v>3.0630974078225699E-2</v>
      </c>
      <c r="D7" s="17">
        <v>6.9014479698798301E-2</v>
      </c>
      <c r="E7" s="17">
        <v>5.50603246734859E-2</v>
      </c>
      <c r="F7" s="17">
        <v>4.7836972518915603E-2</v>
      </c>
      <c r="G7" s="17">
        <v>3.1617265490226198E-2</v>
      </c>
      <c r="H7" s="17">
        <v>4.3639303653675403E-2</v>
      </c>
      <c r="I7" s="17">
        <v>4.1745976819484699E-2</v>
      </c>
      <c r="J7" s="17">
        <v>4.6328406611841601E-2</v>
      </c>
      <c r="K7" s="17">
        <v>4.68075313536674E-2</v>
      </c>
      <c r="L7" s="17">
        <v>3.5285236926257797E-2</v>
      </c>
      <c r="M7" s="17">
        <v>4.9867753570497497E-2</v>
      </c>
    </row>
    <row r="8" spans="2:14" x14ac:dyDescent="0.35">
      <c r="B8" s="18" t="s">
        <v>96</v>
      </c>
      <c r="C8" s="17">
        <v>0.107416398303099</v>
      </c>
      <c r="D8" s="17">
        <v>0.18984214409771399</v>
      </c>
      <c r="E8" s="17">
        <v>0.13216167418703201</v>
      </c>
      <c r="F8" s="17">
        <v>0.162275682527419</v>
      </c>
      <c r="G8" s="17">
        <v>0.10577527940045001</v>
      </c>
      <c r="H8" s="17">
        <v>0.121021660890536</v>
      </c>
      <c r="I8" s="17">
        <v>0.10207560434914</v>
      </c>
      <c r="J8" s="17">
        <v>0.10280557384075301</v>
      </c>
      <c r="K8" s="17">
        <v>0.106381078789514</v>
      </c>
      <c r="L8" s="17">
        <v>7.8905526571997106E-2</v>
      </c>
      <c r="M8" s="17">
        <v>8.5519929548738896E-2</v>
      </c>
    </row>
    <row r="9" spans="2:14" x14ac:dyDescent="0.35">
      <c r="B9" s="18" t="s">
        <v>95</v>
      </c>
      <c r="C9" s="17">
        <v>0.29633879938312901</v>
      </c>
      <c r="D9" s="17">
        <v>0.24734974717136099</v>
      </c>
      <c r="E9" s="17">
        <v>0.29105874841954099</v>
      </c>
      <c r="F9" s="17">
        <v>0.27647884142677598</v>
      </c>
      <c r="G9" s="17">
        <v>0.23752535974598399</v>
      </c>
      <c r="H9" s="17">
        <v>0.235726686353943</v>
      </c>
      <c r="I9" s="17">
        <v>0.23000695048015701</v>
      </c>
      <c r="J9" s="17">
        <v>0.200057909384695</v>
      </c>
      <c r="K9" s="17">
        <v>0.192662364266077</v>
      </c>
      <c r="L9" s="17">
        <v>0.14756946257485401</v>
      </c>
      <c r="M9" s="17">
        <v>0.13577551220348899</v>
      </c>
    </row>
    <row r="10" spans="2:14" x14ac:dyDescent="0.35">
      <c r="B10" s="18" t="s">
        <v>94</v>
      </c>
      <c r="C10" s="17">
        <v>0.30187878675921298</v>
      </c>
      <c r="D10" s="17">
        <v>0.29391583749551398</v>
      </c>
      <c r="E10" s="17">
        <v>0.302923558529475</v>
      </c>
      <c r="F10" s="17">
        <v>0.30528202167087898</v>
      </c>
      <c r="G10" s="17">
        <v>0.359764231260426</v>
      </c>
      <c r="H10" s="17">
        <v>0.36809263090960398</v>
      </c>
      <c r="I10" s="17">
        <v>0.369246546673484</v>
      </c>
      <c r="J10" s="17">
        <v>0.32705495115405198</v>
      </c>
      <c r="K10" s="17">
        <v>0.35896184751978299</v>
      </c>
      <c r="L10" s="17">
        <v>0.38318941793685601</v>
      </c>
      <c r="M10" s="17">
        <v>0.35431961587309901</v>
      </c>
    </row>
    <row r="11" spans="2:14" x14ac:dyDescent="0.35">
      <c r="B11" s="18" t="s">
        <v>93</v>
      </c>
      <c r="C11" s="17">
        <v>0.11333232067670899</v>
      </c>
      <c r="D11" s="17">
        <v>0.13469790537027501</v>
      </c>
      <c r="E11" s="17">
        <v>0.125703752138385</v>
      </c>
      <c r="F11" s="17">
        <v>0.135008017465126</v>
      </c>
      <c r="G11" s="17">
        <v>0.16721171135136101</v>
      </c>
      <c r="H11" s="17">
        <v>0.16457712141952499</v>
      </c>
      <c r="I11" s="17">
        <v>0.191804048976288</v>
      </c>
      <c r="J11" s="17">
        <v>0.24291883036788001</v>
      </c>
      <c r="K11" s="17">
        <v>0.24028491344980099</v>
      </c>
      <c r="L11" s="17">
        <v>0.29591838824615602</v>
      </c>
      <c r="M11" s="17">
        <v>0.32927615442133001</v>
      </c>
    </row>
    <row r="12" spans="2:14" x14ac:dyDescent="0.35">
      <c r="B12" s="18" t="s">
        <v>70</v>
      </c>
      <c r="C12" s="17">
        <v>0.15040272079962599</v>
      </c>
      <c r="D12" s="17">
        <v>6.5179886166338394E-2</v>
      </c>
      <c r="E12" s="17">
        <v>9.3091942052081794E-2</v>
      </c>
      <c r="F12" s="17">
        <v>7.3118464390884305E-2</v>
      </c>
      <c r="G12" s="17">
        <v>9.8106152751552697E-2</v>
      </c>
      <c r="H12" s="17">
        <v>6.6942596772716106E-2</v>
      </c>
      <c r="I12" s="17">
        <v>6.5120872701445995E-2</v>
      </c>
      <c r="J12" s="17">
        <v>8.0834328640778094E-2</v>
      </c>
      <c r="K12" s="17">
        <v>5.49022646211582E-2</v>
      </c>
      <c r="L12" s="17">
        <v>5.913196774388E-2</v>
      </c>
      <c r="M12" s="17">
        <v>4.5241034382845699E-2</v>
      </c>
    </row>
    <row r="13" spans="2:14" x14ac:dyDescent="0.35">
      <c r="B13" s="23" t="s">
        <v>99</v>
      </c>
      <c r="C13" s="21">
        <v>0.138047372381324</v>
      </c>
      <c r="D13" s="21">
        <v>0.25885662379651198</v>
      </c>
      <c r="E13" s="21">
        <v>0.18722199886051799</v>
      </c>
      <c r="F13" s="21">
        <v>0.210112655046335</v>
      </c>
      <c r="G13" s="21">
        <v>0.13739254489067701</v>
      </c>
      <c r="H13" s="21">
        <v>0.164660964544212</v>
      </c>
      <c r="I13" s="21">
        <v>0.14382158116862501</v>
      </c>
      <c r="J13" s="21">
        <v>0.14913398045259499</v>
      </c>
      <c r="K13" s="21">
        <v>0.153188610143181</v>
      </c>
      <c r="L13" s="21">
        <v>0.11419076349825499</v>
      </c>
      <c r="M13" s="21">
        <v>0.13538768311923599</v>
      </c>
    </row>
    <row r="14" spans="2:14" x14ac:dyDescent="0.35">
      <c r="B14" s="23" t="s">
        <v>98</v>
      </c>
      <c r="C14" s="21">
        <v>0.41521110743592099</v>
      </c>
      <c r="D14" s="21">
        <v>0.42861374286578902</v>
      </c>
      <c r="E14" s="21">
        <v>0.42862731066785997</v>
      </c>
      <c r="F14" s="21">
        <v>0.44029003913600501</v>
      </c>
      <c r="G14" s="21">
        <v>0.52697594261178604</v>
      </c>
      <c r="H14" s="21">
        <v>0.53266975232912905</v>
      </c>
      <c r="I14" s="21">
        <v>0.561050595649773</v>
      </c>
      <c r="J14" s="21">
        <v>0.56997378152193201</v>
      </c>
      <c r="K14" s="21">
        <v>0.59924676096958396</v>
      </c>
      <c r="L14" s="21">
        <v>0.67910780618301103</v>
      </c>
      <c r="M14" s="21">
        <v>0.68359577029442897</v>
      </c>
    </row>
    <row r="15" spans="2:14" x14ac:dyDescent="0.35">
      <c r="B15" s="23" t="s">
        <v>100</v>
      </c>
      <c r="C15" s="22">
        <v>0.27716373505459702</v>
      </c>
      <c r="D15" s="22">
        <v>0.16975711906927701</v>
      </c>
      <c r="E15" s="22">
        <v>0.24140531180734201</v>
      </c>
      <c r="F15" s="22">
        <v>0.23017738408967001</v>
      </c>
      <c r="G15" s="22">
        <v>0.38958339772111</v>
      </c>
      <c r="H15" s="22">
        <v>0.36800878778491802</v>
      </c>
      <c r="I15" s="22">
        <v>0.41722901448114802</v>
      </c>
      <c r="J15" s="22">
        <v>0.42083980106933699</v>
      </c>
      <c r="K15" s="22">
        <v>0.44605815082640299</v>
      </c>
      <c r="L15" s="22">
        <v>0.56491704268475695</v>
      </c>
      <c r="M15" s="22">
        <v>0.54820808717519198</v>
      </c>
    </row>
    <row r="16" spans="2:14" x14ac:dyDescent="0.35">
      <c r="B16" s="16"/>
      <c r="C16" s="16"/>
      <c r="D16" s="16"/>
      <c r="E16" s="16"/>
      <c r="F16" s="16"/>
      <c r="G16" s="16"/>
      <c r="H16" s="16"/>
      <c r="I16" s="16"/>
      <c r="J16" s="16"/>
      <c r="K16" s="16"/>
      <c r="L16" s="16"/>
      <c r="M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U22"/>
  <sheetViews>
    <sheetView showGridLines="0" workbookViewId="0">
      <pane xSplit="2" topLeftCell="C1" activePane="topRight" state="frozen"/>
      <selection activeCell="AF8" sqref="AF8"/>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4.1745976819484699E-2</v>
      </c>
      <c r="D9" s="17">
        <v>5.3544788243193302E-2</v>
      </c>
      <c r="E9" s="17">
        <v>3.0883949380930701E-2</v>
      </c>
      <c r="F9" s="17"/>
      <c r="G9" s="17">
        <v>2.7275988138431101E-2</v>
      </c>
      <c r="H9" s="17">
        <v>6.5739910478125205E-2</v>
      </c>
      <c r="I9" s="17">
        <v>5.8931575925327703E-2</v>
      </c>
      <c r="J9" s="17">
        <v>4.13895140964761E-2</v>
      </c>
      <c r="K9" s="17">
        <v>1.64066549431869E-2</v>
      </c>
      <c r="L9" s="17">
        <v>3.6313017530868102E-2</v>
      </c>
      <c r="M9" s="17"/>
      <c r="N9" s="17">
        <v>2.2297553269333699E-2</v>
      </c>
      <c r="O9" s="17">
        <v>5.0047320372338402E-2</v>
      </c>
      <c r="P9" s="17">
        <v>4.9957095551643599E-2</v>
      </c>
      <c r="Q9" s="17">
        <v>4.73588847776093E-2</v>
      </c>
      <c r="R9" s="17"/>
      <c r="S9" s="17">
        <v>2.65830780532091E-2</v>
      </c>
      <c r="T9" s="17">
        <v>2.52727077107067E-2</v>
      </c>
      <c r="U9" s="17">
        <v>5.1200402165160398E-2</v>
      </c>
      <c r="V9" s="17">
        <v>7.8960438841795197E-2</v>
      </c>
      <c r="W9" s="17">
        <v>8.2362697267367502E-2</v>
      </c>
      <c r="X9" s="17">
        <v>5.0890072889478E-2</v>
      </c>
      <c r="Y9" s="17">
        <v>3.22042262250999E-2</v>
      </c>
      <c r="Z9" s="17">
        <v>5.4124512788061199E-2</v>
      </c>
      <c r="AA9" s="17">
        <v>9.8953616614135993E-3</v>
      </c>
      <c r="AB9" s="17"/>
      <c r="AC9" s="17">
        <v>3.52655999624659E-2</v>
      </c>
      <c r="AD9" s="17">
        <v>2.9662466691411399E-2</v>
      </c>
      <c r="AE9" s="17">
        <v>8.7004671807953099E-2</v>
      </c>
      <c r="AF9" s="17"/>
      <c r="AG9" s="17">
        <v>3.4091295680870597E-2</v>
      </c>
      <c r="AH9" s="17">
        <v>4.09858380025667E-2</v>
      </c>
      <c r="AI9" s="17">
        <v>1.03279276503968E-2</v>
      </c>
      <c r="AJ9" s="17">
        <v>4.8569959264958398E-2</v>
      </c>
      <c r="AK9" s="17">
        <v>7.0560237651335497E-2</v>
      </c>
      <c r="AL9" s="17"/>
      <c r="AM9" s="17">
        <v>6.3869629939238601E-2</v>
      </c>
      <c r="AN9" s="17">
        <v>3.88105955450899E-2</v>
      </c>
      <c r="AO9" s="17">
        <v>1.6442087113349001E-2</v>
      </c>
      <c r="AP9" s="17"/>
      <c r="AQ9" s="17">
        <v>4.3605569826275697E-2</v>
      </c>
      <c r="AR9" s="17">
        <v>3.5396522911950098E-2</v>
      </c>
      <c r="AS9" s="17"/>
      <c r="AT9" s="17">
        <v>6.4775773946548806E-2</v>
      </c>
      <c r="AU9" s="17">
        <v>3.4444244511987299E-2</v>
      </c>
    </row>
    <row r="10" spans="2:47" x14ac:dyDescent="0.35">
      <c r="B10" s="18" t="s">
        <v>96</v>
      </c>
      <c r="C10" s="17">
        <v>0.10207560434914</v>
      </c>
      <c r="D10" s="17">
        <v>0.10499713494921099</v>
      </c>
      <c r="E10" s="17">
        <v>9.7416456423227105E-2</v>
      </c>
      <c r="F10" s="17"/>
      <c r="G10" s="17">
        <v>0.11811729494454599</v>
      </c>
      <c r="H10" s="17">
        <v>0.15707916474609701</v>
      </c>
      <c r="I10" s="17">
        <v>8.1518287423967398E-2</v>
      </c>
      <c r="J10" s="17">
        <v>6.94630772746683E-2</v>
      </c>
      <c r="K10" s="17">
        <v>0.128142776413151</v>
      </c>
      <c r="L10" s="17">
        <v>7.4977467177553506E-2</v>
      </c>
      <c r="M10" s="17"/>
      <c r="N10" s="17">
        <v>0.13300603863362201</v>
      </c>
      <c r="O10" s="17">
        <v>8.8446217082539705E-2</v>
      </c>
      <c r="P10" s="17">
        <v>7.2045400389759595E-2</v>
      </c>
      <c r="Q10" s="17">
        <v>0.110480462577548</v>
      </c>
      <c r="R10" s="17"/>
      <c r="S10" s="17">
        <v>0.104917303133088</v>
      </c>
      <c r="T10" s="17">
        <v>0.10489511076624</v>
      </c>
      <c r="U10" s="17">
        <v>0.12723390453279301</v>
      </c>
      <c r="V10" s="17">
        <v>0.109289108305893</v>
      </c>
      <c r="W10" s="17">
        <v>7.5554814339170495E-2</v>
      </c>
      <c r="X10" s="17">
        <v>0.12887796503736301</v>
      </c>
      <c r="Y10" s="17">
        <v>8.2528032288579106E-2</v>
      </c>
      <c r="Z10" s="17">
        <v>0.11759168075278199</v>
      </c>
      <c r="AA10" s="17">
        <v>7.4141277437123301E-2</v>
      </c>
      <c r="AB10" s="17"/>
      <c r="AC10" s="17">
        <v>0.101175792672573</v>
      </c>
      <c r="AD10" s="17">
        <v>0.10444193535728399</v>
      </c>
      <c r="AE10" s="17">
        <v>9.4163496306714306E-2</v>
      </c>
      <c r="AF10" s="17"/>
      <c r="AG10" s="17">
        <v>9.1360601030191196E-2</v>
      </c>
      <c r="AH10" s="17">
        <v>0.103435069910321</v>
      </c>
      <c r="AI10" s="17">
        <v>9.8473148462073806E-2</v>
      </c>
      <c r="AJ10" s="17">
        <v>8.8832646287850495E-2</v>
      </c>
      <c r="AK10" s="17">
        <v>0.14670795848238199</v>
      </c>
      <c r="AL10" s="17"/>
      <c r="AM10" s="17">
        <v>0.10309488656080899</v>
      </c>
      <c r="AN10" s="17">
        <v>0.121712110045414</v>
      </c>
      <c r="AO10" s="17">
        <v>7.6144841641660105E-2</v>
      </c>
      <c r="AP10" s="17"/>
      <c r="AQ10" s="17">
        <v>0.10034816055569599</v>
      </c>
      <c r="AR10" s="17">
        <v>0.106211472707259</v>
      </c>
      <c r="AS10" s="17"/>
      <c r="AT10" s="17">
        <v>8.6799266296506597E-2</v>
      </c>
      <c r="AU10" s="17">
        <v>0.106919056963323</v>
      </c>
    </row>
    <row r="11" spans="2:47" x14ac:dyDescent="0.35">
      <c r="B11" s="18" t="s">
        <v>95</v>
      </c>
      <c r="C11" s="17">
        <v>0.23000695048015701</v>
      </c>
      <c r="D11" s="17">
        <v>0.20411093513241499</v>
      </c>
      <c r="E11" s="17">
        <v>0.25356657723259202</v>
      </c>
      <c r="F11" s="17"/>
      <c r="G11" s="17">
        <v>0.25661646349847</v>
      </c>
      <c r="H11" s="17">
        <v>0.223193647092011</v>
      </c>
      <c r="I11" s="17">
        <v>0.248400823079169</v>
      </c>
      <c r="J11" s="17">
        <v>0.235259279800308</v>
      </c>
      <c r="K11" s="17">
        <v>0.232510172188547</v>
      </c>
      <c r="L11" s="17">
        <v>0.204624222031528</v>
      </c>
      <c r="M11" s="17"/>
      <c r="N11" s="17">
        <v>0.225949889273653</v>
      </c>
      <c r="O11" s="17">
        <v>0.21735941564889499</v>
      </c>
      <c r="P11" s="17">
        <v>0.26104009292692798</v>
      </c>
      <c r="Q11" s="17">
        <v>0.222991738371528</v>
      </c>
      <c r="R11" s="17"/>
      <c r="S11" s="17">
        <v>0.25503790442086299</v>
      </c>
      <c r="T11" s="17">
        <v>0.20150010160661699</v>
      </c>
      <c r="U11" s="17">
        <v>0.21946898581236801</v>
      </c>
      <c r="V11" s="17">
        <v>0.25681765581419003</v>
      </c>
      <c r="W11" s="17">
        <v>0.16366081190697701</v>
      </c>
      <c r="X11" s="17">
        <v>0.22240815440561501</v>
      </c>
      <c r="Y11" s="17">
        <v>0.25867722397589599</v>
      </c>
      <c r="Z11" s="17">
        <v>0.245725698319327</v>
      </c>
      <c r="AA11" s="17">
        <v>0.24373429611601499</v>
      </c>
      <c r="AB11" s="17"/>
      <c r="AC11" s="17">
        <v>0.197480706444981</v>
      </c>
      <c r="AD11" s="17">
        <v>0.25889093183941903</v>
      </c>
      <c r="AE11" s="17">
        <v>0.19919647635040499</v>
      </c>
      <c r="AF11" s="17"/>
      <c r="AG11" s="17">
        <v>0.192021424485467</v>
      </c>
      <c r="AH11" s="17">
        <v>0.27921164258248199</v>
      </c>
      <c r="AI11" s="17">
        <v>0.23557446896572801</v>
      </c>
      <c r="AJ11" s="17">
        <v>0.17165519119418499</v>
      </c>
      <c r="AK11" s="17">
        <v>0.19374733918319101</v>
      </c>
      <c r="AL11" s="17"/>
      <c r="AM11" s="17">
        <v>0.14810913266212</v>
      </c>
      <c r="AN11" s="17">
        <v>0.26006974373219299</v>
      </c>
      <c r="AO11" s="17">
        <v>0.30002076495743801</v>
      </c>
      <c r="AP11" s="17"/>
      <c r="AQ11" s="17">
        <v>0.232719936003592</v>
      </c>
      <c r="AR11" s="17">
        <v>0.22549287891341799</v>
      </c>
      <c r="AS11" s="17"/>
      <c r="AT11" s="17">
        <v>0.21159046302242901</v>
      </c>
      <c r="AU11" s="17">
        <v>0.23584600588819099</v>
      </c>
    </row>
    <row r="12" spans="2:47" x14ac:dyDescent="0.35">
      <c r="B12" s="18" t="s">
        <v>94</v>
      </c>
      <c r="C12" s="17">
        <v>0.369246546673484</v>
      </c>
      <c r="D12" s="17">
        <v>0.388145660661187</v>
      </c>
      <c r="E12" s="17">
        <v>0.35300767349953199</v>
      </c>
      <c r="F12" s="17"/>
      <c r="G12" s="17">
        <v>0.42844346887003898</v>
      </c>
      <c r="H12" s="17">
        <v>0.30687514761803902</v>
      </c>
      <c r="I12" s="17">
        <v>0.31852152667418498</v>
      </c>
      <c r="J12" s="17">
        <v>0.41886796149979699</v>
      </c>
      <c r="K12" s="17">
        <v>0.351795411925377</v>
      </c>
      <c r="L12" s="17">
        <v>0.39987958175719202</v>
      </c>
      <c r="M12" s="17"/>
      <c r="N12" s="17">
        <v>0.40156839544260903</v>
      </c>
      <c r="O12" s="17">
        <v>0.36160701444907101</v>
      </c>
      <c r="P12" s="17">
        <v>0.346849110736629</v>
      </c>
      <c r="Q12" s="17">
        <v>0.36212920225420198</v>
      </c>
      <c r="R12" s="17"/>
      <c r="S12" s="17">
        <v>0.31973088772216501</v>
      </c>
      <c r="T12" s="17">
        <v>0.40747336634391002</v>
      </c>
      <c r="U12" s="17">
        <v>0.40371815310475601</v>
      </c>
      <c r="V12" s="17">
        <v>0.34709755811245402</v>
      </c>
      <c r="W12" s="17">
        <v>0.47635028396387602</v>
      </c>
      <c r="X12" s="17">
        <v>0.32430960162911299</v>
      </c>
      <c r="Y12" s="17">
        <v>0.30797326371719402</v>
      </c>
      <c r="Z12" s="17">
        <v>0.38114807642991799</v>
      </c>
      <c r="AA12" s="17">
        <v>0.37980665964995403</v>
      </c>
      <c r="AB12" s="17"/>
      <c r="AC12" s="17">
        <v>0.39300316471623398</v>
      </c>
      <c r="AD12" s="17">
        <v>0.35934154412758601</v>
      </c>
      <c r="AE12" s="17">
        <v>0.35235700955545401</v>
      </c>
      <c r="AF12" s="17"/>
      <c r="AG12" s="17">
        <v>0.386767945256353</v>
      </c>
      <c r="AH12" s="17">
        <v>0.36623410202802698</v>
      </c>
      <c r="AI12" s="17">
        <v>0.37593661162620801</v>
      </c>
      <c r="AJ12" s="17">
        <v>0.28270909099250402</v>
      </c>
      <c r="AK12" s="17">
        <v>0.35622634605079101</v>
      </c>
      <c r="AL12" s="17"/>
      <c r="AM12" s="17">
        <v>0.38179017732133502</v>
      </c>
      <c r="AN12" s="17">
        <v>0.350760093770489</v>
      </c>
      <c r="AO12" s="17">
        <v>0.36224867116023701</v>
      </c>
      <c r="AP12" s="17"/>
      <c r="AQ12" s="17">
        <v>0.37724327625494303</v>
      </c>
      <c r="AR12" s="17">
        <v>0.35196440204028701</v>
      </c>
      <c r="AS12" s="17"/>
      <c r="AT12" s="17">
        <v>0.36353035381283799</v>
      </c>
      <c r="AU12" s="17">
        <v>0.37105889915996898</v>
      </c>
    </row>
    <row r="13" spans="2:47" x14ac:dyDescent="0.35">
      <c r="B13" s="18" t="s">
        <v>93</v>
      </c>
      <c r="C13" s="17">
        <v>0.191804048976288</v>
      </c>
      <c r="D13" s="17">
        <v>0.20191990719428701</v>
      </c>
      <c r="E13" s="17">
        <v>0.18308971201975599</v>
      </c>
      <c r="F13" s="17"/>
      <c r="G13" s="17">
        <v>0.114709690177141</v>
      </c>
      <c r="H13" s="17">
        <v>0.19989970688295899</v>
      </c>
      <c r="I13" s="17">
        <v>0.229204587190149</v>
      </c>
      <c r="J13" s="17">
        <v>0.18926932187105</v>
      </c>
      <c r="K13" s="17">
        <v>0.190928327730156</v>
      </c>
      <c r="L13" s="17">
        <v>0.19667017169568701</v>
      </c>
      <c r="M13" s="17"/>
      <c r="N13" s="17">
        <v>0.15137236184209399</v>
      </c>
      <c r="O13" s="17">
        <v>0.2007391287094</v>
      </c>
      <c r="P13" s="17">
        <v>0.22790595023265101</v>
      </c>
      <c r="Q13" s="17">
        <v>0.19665255442191301</v>
      </c>
      <c r="R13" s="17"/>
      <c r="S13" s="17">
        <v>0.23909802553802401</v>
      </c>
      <c r="T13" s="17">
        <v>0.19631502036964901</v>
      </c>
      <c r="U13" s="17">
        <v>0.14740846376991501</v>
      </c>
      <c r="V13" s="17">
        <v>0.114404968580493</v>
      </c>
      <c r="W13" s="17">
        <v>0.14260237563397901</v>
      </c>
      <c r="X13" s="17">
        <v>0.21867458627007699</v>
      </c>
      <c r="Y13" s="17">
        <v>0.21489480404568601</v>
      </c>
      <c r="Z13" s="17">
        <v>0.16571683887524899</v>
      </c>
      <c r="AA13" s="17">
        <v>0.232885873943355</v>
      </c>
      <c r="AB13" s="17"/>
      <c r="AC13" s="17">
        <v>0.213689410585571</v>
      </c>
      <c r="AD13" s="17">
        <v>0.18785377573732101</v>
      </c>
      <c r="AE13" s="17">
        <v>0.19831366051757801</v>
      </c>
      <c r="AF13" s="17"/>
      <c r="AG13" s="17">
        <v>0.23740433334337699</v>
      </c>
      <c r="AH13" s="17">
        <v>0.14408121597734599</v>
      </c>
      <c r="AI13" s="17">
        <v>0.19678463748288999</v>
      </c>
      <c r="AJ13" s="17">
        <v>0.34357021383087499</v>
      </c>
      <c r="AK13" s="17">
        <v>0.15642820796751999</v>
      </c>
      <c r="AL13" s="17"/>
      <c r="AM13" s="17">
        <v>0.25810455006252397</v>
      </c>
      <c r="AN13" s="17">
        <v>0.16988432074585</v>
      </c>
      <c r="AO13" s="17">
        <v>0.19735077827292899</v>
      </c>
      <c r="AP13" s="17"/>
      <c r="AQ13" s="17">
        <v>0.20205745668495001</v>
      </c>
      <c r="AR13" s="17">
        <v>0.17130452591544801</v>
      </c>
      <c r="AS13" s="17"/>
      <c r="AT13" s="17">
        <v>0.22488641406551099</v>
      </c>
      <c r="AU13" s="17">
        <v>0.18131509101249799</v>
      </c>
    </row>
    <row r="14" spans="2:47" x14ac:dyDescent="0.35">
      <c r="B14" s="18" t="s">
        <v>70</v>
      </c>
      <c r="C14" s="17">
        <v>6.5120872701445995E-2</v>
      </c>
      <c r="D14" s="17">
        <v>4.7281573819705797E-2</v>
      </c>
      <c r="E14" s="17">
        <v>8.2035631443961504E-2</v>
      </c>
      <c r="F14" s="17"/>
      <c r="G14" s="17">
        <v>5.4837094371372103E-2</v>
      </c>
      <c r="H14" s="17">
        <v>4.7212423182768998E-2</v>
      </c>
      <c r="I14" s="17">
        <v>6.3423199707202602E-2</v>
      </c>
      <c r="J14" s="17">
        <v>4.5750845457700001E-2</v>
      </c>
      <c r="K14" s="17">
        <v>8.0216656799581607E-2</v>
      </c>
      <c r="L14" s="17">
        <v>8.7535539807171395E-2</v>
      </c>
      <c r="M14" s="17"/>
      <c r="N14" s="17">
        <v>6.5805761538688903E-2</v>
      </c>
      <c r="O14" s="17">
        <v>8.1800903737756003E-2</v>
      </c>
      <c r="P14" s="17">
        <v>4.2202350162388297E-2</v>
      </c>
      <c r="Q14" s="17">
        <v>6.0387157597200002E-2</v>
      </c>
      <c r="R14" s="17"/>
      <c r="S14" s="17">
        <v>5.4632801132650399E-2</v>
      </c>
      <c r="T14" s="17">
        <v>6.45436932028777E-2</v>
      </c>
      <c r="U14" s="17">
        <v>5.0970090615008297E-2</v>
      </c>
      <c r="V14" s="17">
        <v>9.3430270345174302E-2</v>
      </c>
      <c r="W14" s="17">
        <v>5.94690168886301E-2</v>
      </c>
      <c r="X14" s="17">
        <v>5.4839619768353803E-2</v>
      </c>
      <c r="Y14" s="17">
        <v>0.10372244974754399</v>
      </c>
      <c r="Z14" s="17">
        <v>3.5693192834662199E-2</v>
      </c>
      <c r="AA14" s="17">
        <v>5.9536531192139003E-2</v>
      </c>
      <c r="AB14" s="17"/>
      <c r="AC14" s="17">
        <v>5.9385325618175597E-2</v>
      </c>
      <c r="AD14" s="17">
        <v>5.9809346246978999E-2</v>
      </c>
      <c r="AE14" s="17">
        <v>6.8964685461895395E-2</v>
      </c>
      <c r="AF14" s="17"/>
      <c r="AG14" s="17">
        <v>5.8354400203741899E-2</v>
      </c>
      <c r="AH14" s="17">
        <v>6.6052131499257496E-2</v>
      </c>
      <c r="AI14" s="17">
        <v>8.2903205812703801E-2</v>
      </c>
      <c r="AJ14" s="17">
        <v>6.46628984296269E-2</v>
      </c>
      <c r="AK14" s="17">
        <v>7.6329910664780495E-2</v>
      </c>
      <c r="AL14" s="17"/>
      <c r="AM14" s="17">
        <v>4.5031623453972998E-2</v>
      </c>
      <c r="AN14" s="17">
        <v>5.8763136160962799E-2</v>
      </c>
      <c r="AO14" s="17">
        <v>4.7792856854387E-2</v>
      </c>
      <c r="AP14" s="17"/>
      <c r="AQ14" s="17">
        <v>4.4025600674543003E-2</v>
      </c>
      <c r="AR14" s="17">
        <v>0.109630197511637</v>
      </c>
      <c r="AS14" s="17"/>
      <c r="AT14" s="17">
        <v>4.8417728856166797E-2</v>
      </c>
      <c r="AU14" s="17">
        <v>7.0416702464033198E-2</v>
      </c>
    </row>
    <row r="15" spans="2:47" x14ac:dyDescent="0.35">
      <c r="B15" s="18" t="s">
        <v>99</v>
      </c>
      <c r="C15" s="21">
        <v>0.14382158116862501</v>
      </c>
      <c r="D15" s="21">
        <v>0.15854192319240401</v>
      </c>
      <c r="E15" s="21">
        <v>0.128300405804158</v>
      </c>
      <c r="F15" s="21"/>
      <c r="G15" s="21">
        <v>0.145393283082977</v>
      </c>
      <c r="H15" s="21">
        <v>0.22281907522422201</v>
      </c>
      <c r="I15" s="21">
        <v>0.14044986334929499</v>
      </c>
      <c r="J15" s="21">
        <v>0.110852591371144</v>
      </c>
      <c r="K15" s="21">
        <v>0.14454943135633799</v>
      </c>
      <c r="L15" s="21">
        <v>0.111290484708422</v>
      </c>
      <c r="M15" s="21"/>
      <c r="N15" s="21">
        <v>0.15530359190295601</v>
      </c>
      <c r="O15" s="21">
        <v>0.138493537454878</v>
      </c>
      <c r="P15" s="21">
        <v>0.122002495941403</v>
      </c>
      <c r="Q15" s="21">
        <v>0.15783934735515701</v>
      </c>
      <c r="R15" s="21"/>
      <c r="S15" s="21">
        <v>0.13150038118629701</v>
      </c>
      <c r="T15" s="21">
        <v>0.130167818476946</v>
      </c>
      <c r="U15" s="21">
        <v>0.17843430669795399</v>
      </c>
      <c r="V15" s="21">
        <v>0.18824954714768799</v>
      </c>
      <c r="W15" s="21">
        <v>0.157917511606538</v>
      </c>
      <c r="X15" s="21">
        <v>0.17976803792684101</v>
      </c>
      <c r="Y15" s="21">
        <v>0.11473225851367901</v>
      </c>
      <c r="Z15" s="21">
        <v>0.171716193540844</v>
      </c>
      <c r="AA15" s="21">
        <v>8.4036639098536897E-2</v>
      </c>
      <c r="AB15" s="21"/>
      <c r="AC15" s="21">
        <v>0.13644139263503899</v>
      </c>
      <c r="AD15" s="21">
        <v>0.134104402048695</v>
      </c>
      <c r="AE15" s="21">
        <v>0.18116816811466699</v>
      </c>
      <c r="AF15" s="21"/>
      <c r="AG15" s="21">
        <v>0.12545189671106199</v>
      </c>
      <c r="AH15" s="21">
        <v>0.144420907912888</v>
      </c>
      <c r="AI15" s="21">
        <v>0.108801076112471</v>
      </c>
      <c r="AJ15" s="21">
        <v>0.137402605552809</v>
      </c>
      <c r="AK15" s="21">
        <v>0.21726819613371801</v>
      </c>
      <c r="AL15" s="21"/>
      <c r="AM15" s="21">
        <v>0.16696451650004701</v>
      </c>
      <c r="AN15" s="21">
        <v>0.16052270559050399</v>
      </c>
      <c r="AO15" s="21">
        <v>9.2586928755009096E-2</v>
      </c>
      <c r="AP15" s="21"/>
      <c r="AQ15" s="21">
        <v>0.14395373038197201</v>
      </c>
      <c r="AR15" s="21">
        <v>0.141607995619209</v>
      </c>
      <c r="AS15" s="21"/>
      <c r="AT15" s="21">
        <v>0.15157504024305499</v>
      </c>
      <c r="AU15" s="21">
        <v>0.14136330147531001</v>
      </c>
    </row>
    <row r="16" spans="2:47" x14ac:dyDescent="0.35">
      <c r="B16" s="18" t="s">
        <v>98</v>
      </c>
      <c r="C16" s="21">
        <v>0.561050595649773</v>
      </c>
      <c r="D16" s="21">
        <v>0.59006556785547504</v>
      </c>
      <c r="E16" s="21">
        <v>0.53609738551928898</v>
      </c>
      <c r="F16" s="21"/>
      <c r="G16" s="21">
        <v>0.54315315904718098</v>
      </c>
      <c r="H16" s="21">
        <v>0.50677485450099802</v>
      </c>
      <c r="I16" s="21">
        <v>0.54772611386433401</v>
      </c>
      <c r="J16" s="21">
        <v>0.60813728337084805</v>
      </c>
      <c r="K16" s="21">
        <v>0.542723739655534</v>
      </c>
      <c r="L16" s="21">
        <v>0.59654975345287897</v>
      </c>
      <c r="M16" s="21"/>
      <c r="N16" s="21">
        <v>0.55294075728470304</v>
      </c>
      <c r="O16" s="21">
        <v>0.56234614315847098</v>
      </c>
      <c r="P16" s="21">
        <v>0.57475506096927997</v>
      </c>
      <c r="Q16" s="21">
        <v>0.55878175667611496</v>
      </c>
      <c r="R16" s="21"/>
      <c r="S16" s="21">
        <v>0.55882891326019002</v>
      </c>
      <c r="T16" s="21">
        <v>0.60378838671355906</v>
      </c>
      <c r="U16" s="21">
        <v>0.55112661687467102</v>
      </c>
      <c r="V16" s="21">
        <v>0.461502526692947</v>
      </c>
      <c r="W16" s="21">
        <v>0.61895265959785495</v>
      </c>
      <c r="X16" s="21">
        <v>0.54298418789919001</v>
      </c>
      <c r="Y16" s="21">
        <v>0.52286806776288097</v>
      </c>
      <c r="Z16" s="21">
        <v>0.54686491530516701</v>
      </c>
      <c r="AA16" s="21">
        <v>0.612692533593309</v>
      </c>
      <c r="AB16" s="21"/>
      <c r="AC16" s="21">
        <v>0.60669257530180498</v>
      </c>
      <c r="AD16" s="21">
        <v>0.54719531986490699</v>
      </c>
      <c r="AE16" s="21">
        <v>0.55067067007303205</v>
      </c>
      <c r="AF16" s="21"/>
      <c r="AG16" s="21">
        <v>0.62417227859972901</v>
      </c>
      <c r="AH16" s="21">
        <v>0.510315318005373</v>
      </c>
      <c r="AI16" s="21">
        <v>0.57272124910909805</v>
      </c>
      <c r="AJ16" s="21">
        <v>0.62627930482337901</v>
      </c>
      <c r="AK16" s="21">
        <v>0.51265455401831095</v>
      </c>
      <c r="AL16" s="21"/>
      <c r="AM16" s="21">
        <v>0.63989472738386</v>
      </c>
      <c r="AN16" s="21">
        <v>0.52064441451634003</v>
      </c>
      <c r="AO16" s="21">
        <v>0.55959944943316597</v>
      </c>
      <c r="AP16" s="21"/>
      <c r="AQ16" s="21">
        <v>0.57930073293989304</v>
      </c>
      <c r="AR16" s="21">
        <v>0.52326892795573499</v>
      </c>
      <c r="AS16" s="21"/>
      <c r="AT16" s="21">
        <v>0.58841676787834896</v>
      </c>
      <c r="AU16" s="21">
        <v>0.55237399017246602</v>
      </c>
    </row>
    <row r="17" spans="2:47" x14ac:dyDescent="0.35">
      <c r="B17" s="18" t="s">
        <v>100</v>
      </c>
      <c r="C17" s="22">
        <v>0.41722901448114802</v>
      </c>
      <c r="D17" s="22">
        <v>0.43152364466307103</v>
      </c>
      <c r="E17" s="22">
        <v>0.40779697971513101</v>
      </c>
      <c r="F17" s="22"/>
      <c r="G17" s="22">
        <v>0.39775987596420298</v>
      </c>
      <c r="H17" s="22">
        <v>0.28395577927677501</v>
      </c>
      <c r="I17" s="22">
        <v>0.40727625051503902</v>
      </c>
      <c r="J17" s="22">
        <v>0.49728469199970299</v>
      </c>
      <c r="K17" s="22">
        <v>0.39817430829919598</v>
      </c>
      <c r="L17" s="22">
        <v>0.48525926874445702</v>
      </c>
      <c r="M17" s="22"/>
      <c r="N17" s="22">
        <v>0.39763716538174698</v>
      </c>
      <c r="O17" s="22">
        <v>0.42385260570359301</v>
      </c>
      <c r="P17" s="22">
        <v>0.45275256502787697</v>
      </c>
      <c r="Q17" s="22">
        <v>0.40094240932095798</v>
      </c>
      <c r="R17" s="22"/>
      <c r="S17" s="22">
        <v>0.42732853207389299</v>
      </c>
      <c r="T17" s="22">
        <v>0.47362056823661203</v>
      </c>
      <c r="U17" s="22">
        <v>0.372692310176717</v>
      </c>
      <c r="V17" s="22">
        <v>0.27325297954525901</v>
      </c>
      <c r="W17" s="22">
        <v>0.46103514799131701</v>
      </c>
      <c r="X17" s="22">
        <v>0.36321614997235002</v>
      </c>
      <c r="Y17" s="22">
        <v>0.40813580924920201</v>
      </c>
      <c r="Z17" s="22">
        <v>0.37514872176432401</v>
      </c>
      <c r="AA17" s="22">
        <v>0.52865589449477202</v>
      </c>
      <c r="AB17" s="22"/>
      <c r="AC17" s="22">
        <v>0.47025118266676602</v>
      </c>
      <c r="AD17" s="22">
        <v>0.41309091781621199</v>
      </c>
      <c r="AE17" s="22">
        <v>0.36950250195836398</v>
      </c>
      <c r="AF17" s="22"/>
      <c r="AG17" s="22">
        <v>0.49872038188866702</v>
      </c>
      <c r="AH17" s="22">
        <v>0.36589441009248502</v>
      </c>
      <c r="AI17" s="22">
        <v>0.46392017299662702</v>
      </c>
      <c r="AJ17" s="22">
        <v>0.48887669927056998</v>
      </c>
      <c r="AK17" s="22">
        <v>0.295386357884593</v>
      </c>
      <c r="AL17" s="22"/>
      <c r="AM17" s="22">
        <v>0.47293021088381199</v>
      </c>
      <c r="AN17" s="22">
        <v>0.360121708925836</v>
      </c>
      <c r="AO17" s="22">
        <v>0.46701252067815702</v>
      </c>
      <c r="AP17" s="22"/>
      <c r="AQ17" s="22">
        <v>0.43534700255792103</v>
      </c>
      <c r="AR17" s="22">
        <v>0.38166093233652598</v>
      </c>
      <c r="AS17" s="22"/>
      <c r="AT17" s="22">
        <v>0.436841727635294</v>
      </c>
      <c r="AU17" s="22">
        <v>0.41101068869715701</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U22"/>
  <sheetViews>
    <sheetView showGridLines="0" workbookViewId="0">
      <pane xSplit="2" topLeftCell="C1" activePane="topRight" state="frozen"/>
      <selection activeCell="AF8" sqref="AF8"/>
      <selection pane="topRight" activeCell="D10" sqref="D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6.9014479698798301E-2</v>
      </c>
      <c r="D9" s="17">
        <v>6.8084139106137795E-2</v>
      </c>
      <c r="E9" s="17">
        <v>7.0148271590774899E-2</v>
      </c>
      <c r="F9" s="17"/>
      <c r="G9" s="17">
        <v>0.104323519189673</v>
      </c>
      <c r="H9" s="17">
        <v>0.126198883086133</v>
      </c>
      <c r="I9" s="17">
        <v>3.1109562646962501E-2</v>
      </c>
      <c r="J9" s="17">
        <v>7.4410835419275206E-2</v>
      </c>
      <c r="K9" s="17">
        <v>4.5438386375678E-2</v>
      </c>
      <c r="L9" s="17">
        <v>5.0478695947711497E-2</v>
      </c>
      <c r="M9" s="17"/>
      <c r="N9" s="17">
        <v>5.4492921632601998E-2</v>
      </c>
      <c r="O9" s="17">
        <v>7.5566999066837906E-2</v>
      </c>
      <c r="P9" s="17">
        <v>7.5900363323760905E-2</v>
      </c>
      <c r="Q9" s="17">
        <v>6.8683757155402203E-2</v>
      </c>
      <c r="R9" s="17"/>
      <c r="S9" s="17">
        <v>4.0722989562471598E-2</v>
      </c>
      <c r="T9" s="17">
        <v>7.91315245840397E-2</v>
      </c>
      <c r="U9" s="17">
        <v>6.5638590670701505E-2</v>
      </c>
      <c r="V9" s="17">
        <v>7.6951992784368095E-2</v>
      </c>
      <c r="W9" s="17">
        <v>5.2154217233216997E-2</v>
      </c>
      <c r="X9" s="17">
        <v>6.6997303551206602E-2</v>
      </c>
      <c r="Y9" s="17">
        <v>6.6608184011935995E-2</v>
      </c>
      <c r="Z9" s="17">
        <v>8.8544546104938698E-2</v>
      </c>
      <c r="AA9" s="17">
        <v>9.3727505903599698E-2</v>
      </c>
      <c r="AB9" s="17"/>
      <c r="AC9" s="17">
        <v>6.95005389406253E-2</v>
      </c>
      <c r="AD9" s="17">
        <v>6.6821470955816198E-2</v>
      </c>
      <c r="AE9" s="17">
        <v>6.2590698791740507E-2</v>
      </c>
      <c r="AF9" s="17"/>
      <c r="AG9" s="17">
        <v>6.4999655437973897E-2</v>
      </c>
      <c r="AH9" s="17">
        <v>6.74949389754953E-2</v>
      </c>
      <c r="AI9" s="17">
        <v>6.4803452209748702E-2</v>
      </c>
      <c r="AJ9" s="17">
        <v>0</v>
      </c>
      <c r="AK9" s="17">
        <v>7.9811369302526594E-2</v>
      </c>
      <c r="AL9" s="17"/>
      <c r="AM9" s="17">
        <v>8.7023470550700796E-2</v>
      </c>
      <c r="AN9" s="17">
        <v>6.2231671840348501E-2</v>
      </c>
      <c r="AO9" s="17">
        <v>5.13719115221144E-2</v>
      </c>
      <c r="AP9" s="17"/>
      <c r="AQ9" s="17">
        <v>5.9967793807823001E-2</v>
      </c>
      <c r="AR9" s="17">
        <v>8.8310832461344899E-2</v>
      </c>
      <c r="AS9" s="17"/>
      <c r="AT9" s="17">
        <v>6.0659069113608799E-2</v>
      </c>
      <c r="AU9" s="17">
        <v>7.1663611650576997E-2</v>
      </c>
    </row>
    <row r="10" spans="2:47" x14ac:dyDescent="0.35">
      <c r="B10" s="18" t="s">
        <v>96</v>
      </c>
      <c r="C10" s="17">
        <v>0.18984214409771399</v>
      </c>
      <c r="D10" s="17">
        <v>0.17367565024392601</v>
      </c>
      <c r="E10" s="17">
        <v>0.20335113451240699</v>
      </c>
      <c r="F10" s="17"/>
      <c r="G10" s="17">
        <v>0.113010639433112</v>
      </c>
      <c r="H10" s="17">
        <v>0.13575400292103501</v>
      </c>
      <c r="I10" s="17">
        <v>0.20415556722213701</v>
      </c>
      <c r="J10" s="17">
        <v>0.200167156728777</v>
      </c>
      <c r="K10" s="17">
        <v>0.21510277598423</v>
      </c>
      <c r="L10" s="17">
        <v>0.22886944658177999</v>
      </c>
      <c r="M10" s="17"/>
      <c r="N10" s="17">
        <v>0.16501672390097799</v>
      </c>
      <c r="O10" s="17">
        <v>0.22671659959723101</v>
      </c>
      <c r="P10" s="17">
        <v>0.16435771181915601</v>
      </c>
      <c r="Q10" s="17">
        <v>0.20295738994610901</v>
      </c>
      <c r="R10" s="17"/>
      <c r="S10" s="17">
        <v>0.165472845703765</v>
      </c>
      <c r="T10" s="17">
        <v>0.17484124252790401</v>
      </c>
      <c r="U10" s="17">
        <v>0.25066223870452697</v>
      </c>
      <c r="V10" s="17">
        <v>0.20325765630691101</v>
      </c>
      <c r="W10" s="17">
        <v>0.24470100147819501</v>
      </c>
      <c r="X10" s="17">
        <v>0.16025730341814801</v>
      </c>
      <c r="Y10" s="17">
        <v>0.202519604095801</v>
      </c>
      <c r="Z10" s="17">
        <v>0.228958737907246</v>
      </c>
      <c r="AA10" s="17">
        <v>0.14210023888006099</v>
      </c>
      <c r="AB10" s="17"/>
      <c r="AC10" s="17">
        <v>0.187088970933142</v>
      </c>
      <c r="AD10" s="17">
        <v>0.22296879804491701</v>
      </c>
      <c r="AE10" s="17">
        <v>0.14262080329124099</v>
      </c>
      <c r="AF10" s="17"/>
      <c r="AG10" s="17">
        <v>0.18417472110123301</v>
      </c>
      <c r="AH10" s="17">
        <v>0.210560569150298</v>
      </c>
      <c r="AI10" s="17">
        <v>0.19890109738742401</v>
      </c>
      <c r="AJ10" s="17">
        <v>0.17715018251221101</v>
      </c>
      <c r="AK10" s="17">
        <v>0.19160196829516399</v>
      </c>
      <c r="AL10" s="17"/>
      <c r="AM10" s="17">
        <v>0.18373737482042299</v>
      </c>
      <c r="AN10" s="17">
        <v>0.20593549081956899</v>
      </c>
      <c r="AO10" s="17">
        <v>0.106699835476569</v>
      </c>
      <c r="AP10" s="17"/>
      <c r="AQ10" s="17">
        <v>0.19248592514927801</v>
      </c>
      <c r="AR10" s="17">
        <v>0.185269113405962</v>
      </c>
      <c r="AS10" s="17"/>
      <c r="AT10" s="17">
        <v>0.16082023729934</v>
      </c>
      <c r="AU10" s="17">
        <v>0.19904370993547099</v>
      </c>
    </row>
    <row r="11" spans="2:47" x14ac:dyDescent="0.35">
      <c r="B11" s="18" t="s">
        <v>95</v>
      </c>
      <c r="C11" s="17">
        <v>0.24734974717136099</v>
      </c>
      <c r="D11" s="17">
        <v>0.25199709600107201</v>
      </c>
      <c r="E11" s="17">
        <v>0.24244308885633301</v>
      </c>
      <c r="F11" s="17"/>
      <c r="G11" s="17">
        <v>0.29206589840818098</v>
      </c>
      <c r="H11" s="17">
        <v>0.30001293245125299</v>
      </c>
      <c r="I11" s="17">
        <v>0.20557735821866699</v>
      </c>
      <c r="J11" s="17">
        <v>0.22317831256694201</v>
      </c>
      <c r="K11" s="17">
        <v>0.230755159337306</v>
      </c>
      <c r="L11" s="17">
        <v>0.24706535150449399</v>
      </c>
      <c r="M11" s="17"/>
      <c r="N11" s="17">
        <v>0.234059341734701</v>
      </c>
      <c r="O11" s="17">
        <v>0.25156775431033901</v>
      </c>
      <c r="P11" s="17">
        <v>0.26334206340558902</v>
      </c>
      <c r="Q11" s="17">
        <v>0.24619318909124499</v>
      </c>
      <c r="R11" s="17"/>
      <c r="S11" s="17">
        <v>0.22653590643514601</v>
      </c>
      <c r="T11" s="17">
        <v>0.23936764220214499</v>
      </c>
      <c r="U11" s="17">
        <v>0.230640198581893</v>
      </c>
      <c r="V11" s="17">
        <v>0.29838661636003599</v>
      </c>
      <c r="W11" s="17">
        <v>0.26563854644535301</v>
      </c>
      <c r="X11" s="17">
        <v>0.21365430799395599</v>
      </c>
      <c r="Y11" s="17">
        <v>0.256665639804941</v>
      </c>
      <c r="Z11" s="17">
        <v>0.19144223606579699</v>
      </c>
      <c r="AA11" s="17">
        <v>0.28128946048411702</v>
      </c>
      <c r="AB11" s="17"/>
      <c r="AC11" s="17">
        <v>0.268037084203745</v>
      </c>
      <c r="AD11" s="17">
        <v>0.210556231605636</v>
      </c>
      <c r="AE11" s="17">
        <v>0.24102497143973201</v>
      </c>
      <c r="AF11" s="17"/>
      <c r="AG11" s="17">
        <v>0.24496510541483099</v>
      </c>
      <c r="AH11" s="17">
        <v>0.22983325847767699</v>
      </c>
      <c r="AI11" s="17">
        <v>0.18982983487136901</v>
      </c>
      <c r="AJ11" s="17">
        <v>0.25252956247515201</v>
      </c>
      <c r="AK11" s="17">
        <v>0.22539341663522799</v>
      </c>
      <c r="AL11" s="17"/>
      <c r="AM11" s="17">
        <v>0.20537984696328701</v>
      </c>
      <c r="AN11" s="17">
        <v>0.23316541338584601</v>
      </c>
      <c r="AO11" s="17">
        <v>0.34025969044330601</v>
      </c>
      <c r="AP11" s="17"/>
      <c r="AQ11" s="17">
        <v>0.24176455093603</v>
      </c>
      <c r="AR11" s="17">
        <v>0.25789274421484998</v>
      </c>
      <c r="AS11" s="17"/>
      <c r="AT11" s="17">
        <v>0.210817030537712</v>
      </c>
      <c r="AU11" s="17">
        <v>0.258932659337403</v>
      </c>
    </row>
    <row r="12" spans="2:47" x14ac:dyDescent="0.35">
      <c r="B12" s="18" t="s">
        <v>94</v>
      </c>
      <c r="C12" s="17">
        <v>0.29391583749551398</v>
      </c>
      <c r="D12" s="17">
        <v>0.29959682744461702</v>
      </c>
      <c r="E12" s="17">
        <v>0.28973606784391698</v>
      </c>
      <c r="F12" s="17"/>
      <c r="G12" s="17">
        <v>0.29201666970211898</v>
      </c>
      <c r="H12" s="17">
        <v>0.26604527232727698</v>
      </c>
      <c r="I12" s="17">
        <v>0.33185597285495899</v>
      </c>
      <c r="J12" s="17">
        <v>0.32533031512417598</v>
      </c>
      <c r="K12" s="17">
        <v>0.25326883508132902</v>
      </c>
      <c r="L12" s="17">
        <v>0.29358141452409697</v>
      </c>
      <c r="M12" s="17"/>
      <c r="N12" s="17">
        <v>0.31333292016093101</v>
      </c>
      <c r="O12" s="17">
        <v>0.26542305188522702</v>
      </c>
      <c r="P12" s="17">
        <v>0.28853393468026201</v>
      </c>
      <c r="Q12" s="17">
        <v>0.30645510339531701</v>
      </c>
      <c r="R12" s="17"/>
      <c r="S12" s="17">
        <v>0.34690704452728799</v>
      </c>
      <c r="T12" s="17">
        <v>0.30412137950858198</v>
      </c>
      <c r="U12" s="17">
        <v>0.22062379804166701</v>
      </c>
      <c r="V12" s="17">
        <v>0.26729066389293898</v>
      </c>
      <c r="W12" s="17">
        <v>0.27102709650184098</v>
      </c>
      <c r="X12" s="17">
        <v>0.41401177026988401</v>
      </c>
      <c r="Y12" s="17">
        <v>0.22759656210475501</v>
      </c>
      <c r="Z12" s="17">
        <v>0.23767245130769901</v>
      </c>
      <c r="AA12" s="17">
        <v>0.28668540304894602</v>
      </c>
      <c r="AB12" s="17"/>
      <c r="AC12" s="17">
        <v>0.30689717973264802</v>
      </c>
      <c r="AD12" s="17">
        <v>0.27458377654048199</v>
      </c>
      <c r="AE12" s="17">
        <v>0.31849933408957198</v>
      </c>
      <c r="AF12" s="17"/>
      <c r="AG12" s="17">
        <v>0.292087101379018</v>
      </c>
      <c r="AH12" s="17">
        <v>0.32226784316492302</v>
      </c>
      <c r="AI12" s="17">
        <v>0.31792308802501201</v>
      </c>
      <c r="AJ12" s="17">
        <v>6.6779232866731902E-2</v>
      </c>
      <c r="AK12" s="17">
        <v>0.28266456431610498</v>
      </c>
      <c r="AL12" s="17"/>
      <c r="AM12" s="17">
        <v>0.29760354067897898</v>
      </c>
      <c r="AN12" s="17">
        <v>0.312353180277186</v>
      </c>
      <c r="AO12" s="17">
        <v>0.33130254299746698</v>
      </c>
      <c r="AP12" s="17"/>
      <c r="AQ12" s="17">
        <v>0.31160865592989601</v>
      </c>
      <c r="AR12" s="17">
        <v>0.25835469217722101</v>
      </c>
      <c r="AS12" s="17"/>
      <c r="AT12" s="17">
        <v>0.381350329901679</v>
      </c>
      <c r="AU12" s="17">
        <v>0.26619421865235599</v>
      </c>
    </row>
    <row r="13" spans="2:47" x14ac:dyDescent="0.35">
      <c r="B13" s="18" t="s">
        <v>93</v>
      </c>
      <c r="C13" s="17">
        <v>0.13469790537027501</v>
      </c>
      <c r="D13" s="17">
        <v>0.15344268748441001</v>
      </c>
      <c r="E13" s="17">
        <v>0.117703636564134</v>
      </c>
      <c r="F13" s="17"/>
      <c r="G13" s="17">
        <v>0.13933686132211801</v>
      </c>
      <c r="H13" s="17">
        <v>0.13461541004035299</v>
      </c>
      <c r="I13" s="17">
        <v>0.172050941327891</v>
      </c>
      <c r="J13" s="17">
        <v>0.115699916459491</v>
      </c>
      <c r="K13" s="17">
        <v>0.164206636252236</v>
      </c>
      <c r="L13" s="17">
        <v>9.9943327116801706E-2</v>
      </c>
      <c r="M13" s="17"/>
      <c r="N13" s="17">
        <v>0.15411264237439801</v>
      </c>
      <c r="O13" s="17">
        <v>0.116240437512171</v>
      </c>
      <c r="P13" s="17">
        <v>0.159207365599839</v>
      </c>
      <c r="Q13" s="17">
        <v>0.113045160879105</v>
      </c>
      <c r="R13" s="17"/>
      <c r="S13" s="17">
        <v>0.183825227963309</v>
      </c>
      <c r="T13" s="17">
        <v>0.12532805234237901</v>
      </c>
      <c r="U13" s="17">
        <v>0.14177131124657899</v>
      </c>
      <c r="V13" s="17">
        <v>7.4643834032411802E-2</v>
      </c>
      <c r="W13" s="17">
        <v>0.15176040554999601</v>
      </c>
      <c r="X13" s="17">
        <v>8.8074339294719403E-2</v>
      </c>
      <c r="Y13" s="17">
        <v>0.13955606539649301</v>
      </c>
      <c r="Z13" s="17">
        <v>0.17462150637977</v>
      </c>
      <c r="AA13" s="17">
        <v>0.140274219097656</v>
      </c>
      <c r="AB13" s="17"/>
      <c r="AC13" s="17">
        <v>0.121153919127056</v>
      </c>
      <c r="AD13" s="17">
        <v>0.14840106426619401</v>
      </c>
      <c r="AE13" s="17">
        <v>0.15963381030945301</v>
      </c>
      <c r="AF13" s="17"/>
      <c r="AG13" s="17">
        <v>0.16465533459069501</v>
      </c>
      <c r="AH13" s="17">
        <v>0.11711321713319101</v>
      </c>
      <c r="AI13" s="17">
        <v>0.14465520959661299</v>
      </c>
      <c r="AJ13" s="17">
        <v>0.28753632793884698</v>
      </c>
      <c r="AK13" s="17">
        <v>0.11346940035691</v>
      </c>
      <c r="AL13" s="17"/>
      <c r="AM13" s="17">
        <v>0.17545744517377099</v>
      </c>
      <c r="AN13" s="17">
        <v>0.13256313516152399</v>
      </c>
      <c r="AO13" s="17">
        <v>0.111729673591083</v>
      </c>
      <c r="AP13" s="17"/>
      <c r="AQ13" s="17">
        <v>0.14752859550832501</v>
      </c>
      <c r="AR13" s="17">
        <v>0.105844100471834</v>
      </c>
      <c r="AS13" s="17"/>
      <c r="AT13" s="17">
        <v>0.14282621105601701</v>
      </c>
      <c r="AU13" s="17">
        <v>0.13212077835941399</v>
      </c>
    </row>
    <row r="14" spans="2:47" x14ac:dyDescent="0.35">
      <c r="B14" s="18" t="s">
        <v>70</v>
      </c>
      <c r="C14" s="17">
        <v>6.5179886166338394E-2</v>
      </c>
      <c r="D14" s="17">
        <v>5.3203599719837701E-2</v>
      </c>
      <c r="E14" s="17">
        <v>7.6617800632434896E-2</v>
      </c>
      <c r="F14" s="17"/>
      <c r="G14" s="17">
        <v>5.92464119447959E-2</v>
      </c>
      <c r="H14" s="17">
        <v>3.7373499173948797E-2</v>
      </c>
      <c r="I14" s="17">
        <v>5.5250597729384301E-2</v>
      </c>
      <c r="J14" s="17">
        <v>6.1213463701338199E-2</v>
      </c>
      <c r="K14" s="17">
        <v>9.1228206969220793E-2</v>
      </c>
      <c r="L14" s="17">
        <v>8.0061764325114998E-2</v>
      </c>
      <c r="M14" s="17"/>
      <c r="N14" s="17">
        <v>7.8985450196389403E-2</v>
      </c>
      <c r="O14" s="17">
        <v>6.4485157628193707E-2</v>
      </c>
      <c r="P14" s="17">
        <v>4.8658561171393201E-2</v>
      </c>
      <c r="Q14" s="17">
        <v>6.2665399532821894E-2</v>
      </c>
      <c r="R14" s="17"/>
      <c r="S14" s="17">
        <v>3.6535985808020401E-2</v>
      </c>
      <c r="T14" s="17">
        <v>7.7210158834950804E-2</v>
      </c>
      <c r="U14" s="17">
        <v>9.0663862754631994E-2</v>
      </c>
      <c r="V14" s="17">
        <v>7.9469236623333994E-2</v>
      </c>
      <c r="W14" s="17">
        <v>1.47187327913979E-2</v>
      </c>
      <c r="X14" s="17">
        <v>5.7004975472086002E-2</v>
      </c>
      <c r="Y14" s="17">
        <v>0.10705394458607299</v>
      </c>
      <c r="Z14" s="17">
        <v>7.8760522234548699E-2</v>
      </c>
      <c r="AA14" s="17">
        <v>5.5923172585620601E-2</v>
      </c>
      <c r="AB14" s="17"/>
      <c r="AC14" s="17">
        <v>4.7322307062782898E-2</v>
      </c>
      <c r="AD14" s="17">
        <v>7.6668658586955998E-2</v>
      </c>
      <c r="AE14" s="17">
        <v>7.5630382078261699E-2</v>
      </c>
      <c r="AF14" s="17"/>
      <c r="AG14" s="17">
        <v>4.9118082076249799E-2</v>
      </c>
      <c r="AH14" s="17">
        <v>5.2730173098415399E-2</v>
      </c>
      <c r="AI14" s="17">
        <v>8.3887317909833198E-2</v>
      </c>
      <c r="AJ14" s="17">
        <v>0.21600469420705801</v>
      </c>
      <c r="AK14" s="17">
        <v>0.107059281094066</v>
      </c>
      <c r="AL14" s="17"/>
      <c r="AM14" s="17">
        <v>5.0798321812839498E-2</v>
      </c>
      <c r="AN14" s="17">
        <v>5.3751108515526003E-2</v>
      </c>
      <c r="AO14" s="17">
        <v>5.8636345969461399E-2</v>
      </c>
      <c r="AP14" s="17"/>
      <c r="AQ14" s="17">
        <v>4.6644478668648202E-2</v>
      </c>
      <c r="AR14" s="17">
        <v>0.104328517268789</v>
      </c>
      <c r="AS14" s="17"/>
      <c r="AT14" s="17">
        <v>4.35271220916435E-2</v>
      </c>
      <c r="AU14" s="17">
        <v>7.2045022064779293E-2</v>
      </c>
    </row>
    <row r="15" spans="2:47" x14ac:dyDescent="0.35">
      <c r="B15" s="18" t="s">
        <v>99</v>
      </c>
      <c r="C15" s="21">
        <v>0.25885662379651198</v>
      </c>
      <c r="D15" s="21">
        <v>0.24175978935006401</v>
      </c>
      <c r="E15" s="21">
        <v>0.27349940610318202</v>
      </c>
      <c r="F15" s="21"/>
      <c r="G15" s="21">
        <v>0.21733415862278599</v>
      </c>
      <c r="H15" s="21">
        <v>0.26195288600716798</v>
      </c>
      <c r="I15" s="21">
        <v>0.235265129869099</v>
      </c>
      <c r="J15" s="21">
        <v>0.27457799214805301</v>
      </c>
      <c r="K15" s="21">
        <v>0.26054116235990799</v>
      </c>
      <c r="L15" s="21">
        <v>0.27934814252949203</v>
      </c>
      <c r="M15" s="21"/>
      <c r="N15" s="21">
        <v>0.21950964553357999</v>
      </c>
      <c r="O15" s="21">
        <v>0.30228359866406901</v>
      </c>
      <c r="P15" s="21">
        <v>0.240258075142917</v>
      </c>
      <c r="Q15" s="21">
        <v>0.27164114710151099</v>
      </c>
      <c r="R15" s="21"/>
      <c r="S15" s="21">
        <v>0.206195835266237</v>
      </c>
      <c r="T15" s="21">
        <v>0.253972767111943</v>
      </c>
      <c r="U15" s="21">
        <v>0.31630082937522802</v>
      </c>
      <c r="V15" s="21">
        <v>0.28020964909127899</v>
      </c>
      <c r="W15" s="21">
        <v>0.29685521871141202</v>
      </c>
      <c r="X15" s="21">
        <v>0.22725460696935401</v>
      </c>
      <c r="Y15" s="21">
        <v>0.26912778810773702</v>
      </c>
      <c r="Z15" s="21">
        <v>0.31750328401218503</v>
      </c>
      <c r="AA15" s="21">
        <v>0.23582774478366</v>
      </c>
      <c r="AB15" s="21"/>
      <c r="AC15" s="21">
        <v>0.256589509873768</v>
      </c>
      <c r="AD15" s="21">
        <v>0.28979026900073301</v>
      </c>
      <c r="AE15" s="21">
        <v>0.205211502082981</v>
      </c>
      <c r="AF15" s="21"/>
      <c r="AG15" s="21">
        <v>0.24917437653920699</v>
      </c>
      <c r="AH15" s="21">
        <v>0.27805550812579399</v>
      </c>
      <c r="AI15" s="21">
        <v>0.26370454959717199</v>
      </c>
      <c r="AJ15" s="21">
        <v>0.17715018251221101</v>
      </c>
      <c r="AK15" s="21">
        <v>0.27141333759769098</v>
      </c>
      <c r="AL15" s="21"/>
      <c r="AM15" s="21">
        <v>0.27076084537112299</v>
      </c>
      <c r="AN15" s="21">
        <v>0.26816716265991802</v>
      </c>
      <c r="AO15" s="21">
        <v>0.15807174699868301</v>
      </c>
      <c r="AP15" s="21"/>
      <c r="AQ15" s="21">
        <v>0.252453718957101</v>
      </c>
      <c r="AR15" s="21">
        <v>0.273579945867306</v>
      </c>
      <c r="AS15" s="21"/>
      <c r="AT15" s="21">
        <v>0.221479306412949</v>
      </c>
      <c r="AU15" s="21">
        <v>0.27070732158604799</v>
      </c>
    </row>
    <row r="16" spans="2:47" x14ac:dyDescent="0.35">
      <c r="B16" s="18" t="s">
        <v>98</v>
      </c>
      <c r="C16" s="21">
        <v>0.42861374286578902</v>
      </c>
      <c r="D16" s="21">
        <v>0.453039514929026</v>
      </c>
      <c r="E16" s="21">
        <v>0.40743970440805</v>
      </c>
      <c r="F16" s="21"/>
      <c r="G16" s="21">
        <v>0.43135353102423701</v>
      </c>
      <c r="H16" s="21">
        <v>0.40066068236763003</v>
      </c>
      <c r="I16" s="21">
        <v>0.50390691418285005</v>
      </c>
      <c r="J16" s="21">
        <v>0.441030231583667</v>
      </c>
      <c r="K16" s="21">
        <v>0.417475471333565</v>
      </c>
      <c r="L16" s="21">
        <v>0.39352474164089901</v>
      </c>
      <c r="M16" s="21"/>
      <c r="N16" s="21">
        <v>0.46744556253532898</v>
      </c>
      <c r="O16" s="21">
        <v>0.38166348939739803</v>
      </c>
      <c r="P16" s="21">
        <v>0.44774130028010101</v>
      </c>
      <c r="Q16" s="21">
        <v>0.419500264274422</v>
      </c>
      <c r="R16" s="21"/>
      <c r="S16" s="21">
        <v>0.53073227249059696</v>
      </c>
      <c r="T16" s="21">
        <v>0.42944943185096102</v>
      </c>
      <c r="U16" s="21">
        <v>0.36239510928824598</v>
      </c>
      <c r="V16" s="21">
        <v>0.34193449792535102</v>
      </c>
      <c r="W16" s="21">
        <v>0.42278750205183702</v>
      </c>
      <c r="X16" s="21">
        <v>0.50208610956460398</v>
      </c>
      <c r="Y16" s="21">
        <v>0.367152627501248</v>
      </c>
      <c r="Z16" s="21">
        <v>0.41229395768747001</v>
      </c>
      <c r="AA16" s="21">
        <v>0.42695962214660199</v>
      </c>
      <c r="AB16" s="21"/>
      <c r="AC16" s="21">
        <v>0.42805109885970399</v>
      </c>
      <c r="AD16" s="21">
        <v>0.42298484080667498</v>
      </c>
      <c r="AE16" s="21">
        <v>0.47813314439902499</v>
      </c>
      <c r="AF16" s="21"/>
      <c r="AG16" s="21">
        <v>0.45674243596971298</v>
      </c>
      <c r="AH16" s="21">
        <v>0.43938106029811402</v>
      </c>
      <c r="AI16" s="21">
        <v>0.462578297621626</v>
      </c>
      <c r="AJ16" s="21">
        <v>0.35431556080557902</v>
      </c>
      <c r="AK16" s="21">
        <v>0.39613396467301498</v>
      </c>
      <c r="AL16" s="21"/>
      <c r="AM16" s="21">
        <v>0.47306098585275103</v>
      </c>
      <c r="AN16" s="21">
        <v>0.44491631543871002</v>
      </c>
      <c r="AO16" s="21">
        <v>0.44303221658855002</v>
      </c>
      <c r="AP16" s="21"/>
      <c r="AQ16" s="21">
        <v>0.45913725143822098</v>
      </c>
      <c r="AR16" s="21">
        <v>0.36419879264905403</v>
      </c>
      <c r="AS16" s="21"/>
      <c r="AT16" s="21">
        <v>0.52417654095769595</v>
      </c>
      <c r="AU16" s="21">
        <v>0.39831499701176998</v>
      </c>
    </row>
    <row r="17" spans="2:47" x14ac:dyDescent="0.35">
      <c r="B17" s="18" t="s">
        <v>100</v>
      </c>
      <c r="C17" s="22">
        <v>0.16975711906927701</v>
      </c>
      <c r="D17" s="22">
        <v>0.21127972557896299</v>
      </c>
      <c r="E17" s="22">
        <v>0.133940298304869</v>
      </c>
      <c r="F17" s="22"/>
      <c r="G17" s="22">
        <v>0.214019372401451</v>
      </c>
      <c r="H17" s="22">
        <v>0.13870779636046199</v>
      </c>
      <c r="I17" s="22">
        <v>0.26864178431375102</v>
      </c>
      <c r="J17" s="22">
        <v>0.16645223943561499</v>
      </c>
      <c r="K17" s="22">
        <v>0.15693430897365601</v>
      </c>
      <c r="L17" s="22">
        <v>0.114176599111407</v>
      </c>
      <c r="M17" s="22"/>
      <c r="N17" s="22">
        <v>0.247935917001749</v>
      </c>
      <c r="O17" s="22">
        <v>7.9379890733328906E-2</v>
      </c>
      <c r="P17" s="22">
        <v>0.20748322513718401</v>
      </c>
      <c r="Q17" s="22">
        <v>0.14785911717291</v>
      </c>
      <c r="R17" s="22"/>
      <c r="S17" s="22">
        <v>0.32453643722435999</v>
      </c>
      <c r="T17" s="22">
        <v>0.17547666473901699</v>
      </c>
      <c r="U17" s="22">
        <v>4.6094279913017497E-2</v>
      </c>
      <c r="V17" s="22">
        <v>6.1724848834071901E-2</v>
      </c>
      <c r="W17" s="22">
        <v>0.125932283340425</v>
      </c>
      <c r="X17" s="22">
        <v>0.27483150259525002</v>
      </c>
      <c r="Y17" s="22">
        <v>9.8024839393510796E-2</v>
      </c>
      <c r="Z17" s="22">
        <v>9.4790673675284598E-2</v>
      </c>
      <c r="AA17" s="22">
        <v>0.19113187736294199</v>
      </c>
      <c r="AB17" s="22"/>
      <c r="AC17" s="22">
        <v>0.171461588985936</v>
      </c>
      <c r="AD17" s="22">
        <v>0.13319457180594199</v>
      </c>
      <c r="AE17" s="22">
        <v>0.27292164231604399</v>
      </c>
      <c r="AF17" s="22"/>
      <c r="AG17" s="22">
        <v>0.20756805943050599</v>
      </c>
      <c r="AH17" s="22">
        <v>0.16132555217232</v>
      </c>
      <c r="AI17" s="22">
        <v>0.19887374802445301</v>
      </c>
      <c r="AJ17" s="22">
        <v>0.17716537829336801</v>
      </c>
      <c r="AK17" s="22">
        <v>0.124720627075324</v>
      </c>
      <c r="AL17" s="22"/>
      <c r="AM17" s="22">
        <v>0.20230014048162701</v>
      </c>
      <c r="AN17" s="22">
        <v>0.176749152778792</v>
      </c>
      <c r="AO17" s="22">
        <v>0.28496046958986698</v>
      </c>
      <c r="AP17" s="22"/>
      <c r="AQ17" s="22">
        <v>0.20668353248112101</v>
      </c>
      <c r="AR17" s="22">
        <v>9.06188467817476E-2</v>
      </c>
      <c r="AS17" s="22"/>
      <c r="AT17" s="22">
        <v>0.30269723454474701</v>
      </c>
      <c r="AU17" s="22">
        <v>0.12760767542572299</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U22"/>
  <sheetViews>
    <sheetView showGridLines="0" workbookViewId="0">
      <pane xSplit="2" topLeftCell="C1" activePane="topRight" state="frozen"/>
      <selection activeCell="AF8" sqref="AF8"/>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3.5285236926257797E-2</v>
      </c>
      <c r="D9" s="17">
        <v>3.9295438414229097E-2</v>
      </c>
      <c r="E9" s="17">
        <v>3.1674343193751502E-2</v>
      </c>
      <c r="F9" s="17"/>
      <c r="G9" s="17">
        <v>1.7121634402946999E-2</v>
      </c>
      <c r="H9" s="17">
        <v>4.53135774072859E-2</v>
      </c>
      <c r="I9" s="17">
        <v>4.8025563931026902E-2</v>
      </c>
      <c r="J9" s="17">
        <v>3.2037343118661597E-2</v>
      </c>
      <c r="K9" s="17">
        <v>5.0196410897583803E-2</v>
      </c>
      <c r="L9" s="17">
        <v>1.9350643141536301E-2</v>
      </c>
      <c r="M9" s="17"/>
      <c r="N9" s="17">
        <v>3.1595418575182499E-2</v>
      </c>
      <c r="O9" s="17">
        <v>2.7691434441647199E-2</v>
      </c>
      <c r="P9" s="17">
        <v>3.7348170485902603E-2</v>
      </c>
      <c r="Q9" s="17">
        <v>4.1420276393949802E-2</v>
      </c>
      <c r="R9" s="17"/>
      <c r="S9" s="17">
        <v>3.7478794469233197E-2</v>
      </c>
      <c r="T9" s="17">
        <v>5.6127330520679801E-2</v>
      </c>
      <c r="U9" s="17">
        <v>1.6399209892811E-2</v>
      </c>
      <c r="V9" s="17">
        <v>3.0850006098913401E-2</v>
      </c>
      <c r="W9" s="17">
        <v>1.9856006679003599E-2</v>
      </c>
      <c r="X9" s="17">
        <v>6.0964604438892699E-2</v>
      </c>
      <c r="Y9" s="17">
        <v>3.0625399852183301E-2</v>
      </c>
      <c r="Z9" s="17">
        <v>1.68481092913066E-2</v>
      </c>
      <c r="AA9" s="17">
        <v>2.5064717643604899E-2</v>
      </c>
      <c r="AB9" s="17"/>
      <c r="AC9" s="17">
        <v>4.4329338941693303E-2</v>
      </c>
      <c r="AD9" s="17">
        <v>2.4667585362474601E-2</v>
      </c>
      <c r="AE9" s="17">
        <v>4.83205823731424E-2</v>
      </c>
      <c r="AF9" s="17"/>
      <c r="AG9" s="17">
        <v>3.88430140191613E-2</v>
      </c>
      <c r="AH9" s="17">
        <v>1.9331113361183899E-2</v>
      </c>
      <c r="AI9" s="17">
        <v>4.5735717234641399E-2</v>
      </c>
      <c r="AJ9" s="17">
        <v>0</v>
      </c>
      <c r="AK9" s="17">
        <v>7.2806367464695806E-2</v>
      </c>
      <c r="AL9" s="17"/>
      <c r="AM9" s="17">
        <v>5.0560870273904199E-2</v>
      </c>
      <c r="AN9" s="17">
        <v>2.2968823518291399E-2</v>
      </c>
      <c r="AO9" s="17">
        <v>2.6802698122821499E-2</v>
      </c>
      <c r="AP9" s="17"/>
      <c r="AQ9" s="17">
        <v>3.6288900336194897E-2</v>
      </c>
      <c r="AR9" s="17">
        <v>3.3362436129372799E-2</v>
      </c>
      <c r="AS9" s="17"/>
      <c r="AT9" s="17">
        <v>3.7061263440027199E-2</v>
      </c>
      <c r="AU9" s="17">
        <v>3.4722137299152502E-2</v>
      </c>
    </row>
    <row r="10" spans="2:47" x14ac:dyDescent="0.35">
      <c r="B10" s="18" t="s">
        <v>96</v>
      </c>
      <c r="C10" s="17">
        <v>7.8905526571997106E-2</v>
      </c>
      <c r="D10" s="17">
        <v>9.2332759591417901E-2</v>
      </c>
      <c r="E10" s="17">
        <v>6.6664789547180095E-2</v>
      </c>
      <c r="F10" s="17"/>
      <c r="G10" s="17">
        <v>9.0289223763030099E-2</v>
      </c>
      <c r="H10" s="17">
        <v>0.128836062016215</v>
      </c>
      <c r="I10" s="17">
        <v>5.61873820005451E-2</v>
      </c>
      <c r="J10" s="17">
        <v>7.3341309451510697E-2</v>
      </c>
      <c r="K10" s="17">
        <v>4.37801305371152E-2</v>
      </c>
      <c r="L10" s="17">
        <v>8.1475060872503197E-2</v>
      </c>
      <c r="M10" s="17"/>
      <c r="N10" s="17">
        <v>8.2297447686572503E-2</v>
      </c>
      <c r="O10" s="17">
        <v>6.4503013219479599E-2</v>
      </c>
      <c r="P10" s="17">
        <v>0.10506675463401299</v>
      </c>
      <c r="Q10" s="17">
        <v>6.8171123956788898E-2</v>
      </c>
      <c r="R10" s="17"/>
      <c r="S10" s="17">
        <v>0.13108597647947301</v>
      </c>
      <c r="T10" s="17">
        <v>5.8072092982398002E-2</v>
      </c>
      <c r="U10" s="17">
        <v>3.6876582530628699E-2</v>
      </c>
      <c r="V10" s="17">
        <v>6.5513908693615702E-2</v>
      </c>
      <c r="W10" s="17">
        <v>0.111301962623867</v>
      </c>
      <c r="X10" s="17">
        <v>8.8834816157909099E-2</v>
      </c>
      <c r="Y10" s="17">
        <v>2.95435730134526E-2</v>
      </c>
      <c r="Z10" s="17">
        <v>8.5645538503469107E-2</v>
      </c>
      <c r="AA10" s="17">
        <v>9.16810401579779E-2</v>
      </c>
      <c r="AB10" s="17"/>
      <c r="AC10" s="17">
        <v>7.9318100352994705E-2</v>
      </c>
      <c r="AD10" s="17">
        <v>9.2740338994748706E-2</v>
      </c>
      <c r="AE10" s="17">
        <v>5.1672863760621801E-2</v>
      </c>
      <c r="AF10" s="17"/>
      <c r="AG10" s="17">
        <v>9.7695775090935105E-2</v>
      </c>
      <c r="AH10" s="17">
        <v>8.1841566770439494E-2</v>
      </c>
      <c r="AI10" s="17">
        <v>5.50023657875746E-2</v>
      </c>
      <c r="AJ10" s="17">
        <v>6.7535115702916898E-2</v>
      </c>
      <c r="AK10" s="17">
        <v>3.9594111205631097E-2</v>
      </c>
      <c r="AL10" s="17"/>
      <c r="AM10" s="17">
        <v>0.10103858957018701</v>
      </c>
      <c r="AN10" s="17">
        <v>7.1479510198919793E-2</v>
      </c>
      <c r="AO10" s="17">
        <v>6.3377349808591998E-2</v>
      </c>
      <c r="AP10" s="17"/>
      <c r="AQ10" s="17">
        <v>8.1735894482288296E-2</v>
      </c>
      <c r="AR10" s="17">
        <v>7.3378583765169994E-2</v>
      </c>
      <c r="AS10" s="17"/>
      <c r="AT10" s="17">
        <v>7.3430083446569594E-2</v>
      </c>
      <c r="AU10" s="17">
        <v>8.0641547942320604E-2</v>
      </c>
    </row>
    <row r="11" spans="2:47" x14ac:dyDescent="0.35">
      <c r="B11" s="18" t="s">
        <v>95</v>
      </c>
      <c r="C11" s="17">
        <v>0.14756946257485401</v>
      </c>
      <c r="D11" s="17">
        <v>0.17149834804855299</v>
      </c>
      <c r="E11" s="17">
        <v>0.12578170849822801</v>
      </c>
      <c r="F11" s="17"/>
      <c r="G11" s="17">
        <v>0.159904807574168</v>
      </c>
      <c r="H11" s="17">
        <v>0.123843545963289</v>
      </c>
      <c r="I11" s="17">
        <v>0.157870898259135</v>
      </c>
      <c r="J11" s="17">
        <v>0.13603745612300699</v>
      </c>
      <c r="K11" s="17">
        <v>0.15165401993000799</v>
      </c>
      <c r="L11" s="17">
        <v>0.15753282259652901</v>
      </c>
      <c r="M11" s="17"/>
      <c r="N11" s="17">
        <v>0.15890843495881801</v>
      </c>
      <c r="O11" s="17">
        <v>0.12524494804358899</v>
      </c>
      <c r="P11" s="17">
        <v>0.16200179254243599</v>
      </c>
      <c r="Q11" s="17">
        <v>0.14759724131094401</v>
      </c>
      <c r="R11" s="17"/>
      <c r="S11" s="17">
        <v>0.16290882356792799</v>
      </c>
      <c r="T11" s="17">
        <v>0.16634549907412999</v>
      </c>
      <c r="U11" s="17">
        <v>9.7149085653752895E-2</v>
      </c>
      <c r="V11" s="17">
        <v>0.101832384458118</v>
      </c>
      <c r="W11" s="17">
        <v>0.16311860098599101</v>
      </c>
      <c r="X11" s="17">
        <v>0.129609161419314</v>
      </c>
      <c r="Y11" s="17">
        <v>0.195280411138502</v>
      </c>
      <c r="Z11" s="17">
        <v>0.12760950326169901</v>
      </c>
      <c r="AA11" s="17">
        <v>0.15958355012241399</v>
      </c>
      <c r="AB11" s="17"/>
      <c r="AC11" s="17">
        <v>0.166582305307899</v>
      </c>
      <c r="AD11" s="17">
        <v>0.124366038241934</v>
      </c>
      <c r="AE11" s="17">
        <v>0.146359860407373</v>
      </c>
      <c r="AF11" s="17"/>
      <c r="AG11" s="17">
        <v>0.160155750580073</v>
      </c>
      <c r="AH11" s="17">
        <v>0.105488777884196</v>
      </c>
      <c r="AI11" s="17">
        <v>0.208367390441481</v>
      </c>
      <c r="AJ11" s="17">
        <v>0.25151254721938199</v>
      </c>
      <c r="AK11" s="17">
        <v>0.15940252600861701</v>
      </c>
      <c r="AL11" s="17"/>
      <c r="AM11" s="17">
        <v>0.173954583416605</v>
      </c>
      <c r="AN11" s="17">
        <v>0.127979016239367</v>
      </c>
      <c r="AO11" s="17">
        <v>0.224445629158979</v>
      </c>
      <c r="AP11" s="17"/>
      <c r="AQ11" s="17">
        <v>0.153012819828518</v>
      </c>
      <c r="AR11" s="17">
        <v>0.13450940505630499</v>
      </c>
      <c r="AS11" s="17"/>
      <c r="AT11" s="17">
        <v>0.14131764882846701</v>
      </c>
      <c r="AU11" s="17">
        <v>0.149551636805942</v>
      </c>
    </row>
    <row r="12" spans="2:47" x14ac:dyDescent="0.35">
      <c r="B12" s="18" t="s">
        <v>94</v>
      </c>
      <c r="C12" s="17">
        <v>0.38318941793685601</v>
      </c>
      <c r="D12" s="17">
        <v>0.38429611488163201</v>
      </c>
      <c r="E12" s="17">
        <v>0.383625223881018</v>
      </c>
      <c r="F12" s="17"/>
      <c r="G12" s="17">
        <v>0.31229793143109003</v>
      </c>
      <c r="H12" s="17">
        <v>0.34348201319649901</v>
      </c>
      <c r="I12" s="17">
        <v>0.34600270379197001</v>
      </c>
      <c r="J12" s="17">
        <v>0.4151636455862</v>
      </c>
      <c r="K12" s="17">
        <v>0.40409265768317998</v>
      </c>
      <c r="L12" s="17">
        <v>0.43268229026511801</v>
      </c>
      <c r="M12" s="17"/>
      <c r="N12" s="17">
        <v>0.38004587561626102</v>
      </c>
      <c r="O12" s="17">
        <v>0.41438559185445401</v>
      </c>
      <c r="P12" s="17">
        <v>0.35250075291161798</v>
      </c>
      <c r="Q12" s="17">
        <v>0.38573490127326898</v>
      </c>
      <c r="R12" s="17"/>
      <c r="S12" s="17">
        <v>0.30853160893008402</v>
      </c>
      <c r="T12" s="17">
        <v>0.34097319427097</v>
      </c>
      <c r="U12" s="17">
        <v>0.51691322994692301</v>
      </c>
      <c r="V12" s="17">
        <v>0.44899550484072598</v>
      </c>
      <c r="W12" s="17">
        <v>0.366103480678169</v>
      </c>
      <c r="X12" s="17">
        <v>0.35735720211397398</v>
      </c>
      <c r="Y12" s="17">
        <v>0.40004542946834498</v>
      </c>
      <c r="Z12" s="17">
        <v>0.38745264166487298</v>
      </c>
      <c r="AA12" s="17">
        <v>0.38305765913180401</v>
      </c>
      <c r="AB12" s="17"/>
      <c r="AC12" s="17">
        <v>0.38963118029796201</v>
      </c>
      <c r="AD12" s="17">
        <v>0.39879971098609002</v>
      </c>
      <c r="AE12" s="17">
        <v>0.33636291975939098</v>
      </c>
      <c r="AF12" s="17"/>
      <c r="AG12" s="17">
        <v>0.38817577569934397</v>
      </c>
      <c r="AH12" s="17">
        <v>0.39491158626578399</v>
      </c>
      <c r="AI12" s="17">
        <v>0.38684505128577301</v>
      </c>
      <c r="AJ12" s="17">
        <v>0.282286638527461</v>
      </c>
      <c r="AK12" s="17">
        <v>0.36060666336482</v>
      </c>
      <c r="AL12" s="17"/>
      <c r="AM12" s="17">
        <v>0.374125940060964</v>
      </c>
      <c r="AN12" s="17">
        <v>0.37643233077316202</v>
      </c>
      <c r="AO12" s="17">
        <v>0.38835045468149298</v>
      </c>
      <c r="AP12" s="17"/>
      <c r="AQ12" s="17">
        <v>0.39866169525193601</v>
      </c>
      <c r="AR12" s="17">
        <v>0.35273182195133501</v>
      </c>
      <c r="AS12" s="17"/>
      <c r="AT12" s="17">
        <v>0.36130169928415901</v>
      </c>
      <c r="AU12" s="17">
        <v>0.39012904756285899</v>
      </c>
    </row>
    <row r="13" spans="2:47" x14ac:dyDescent="0.35">
      <c r="B13" s="18" t="s">
        <v>93</v>
      </c>
      <c r="C13" s="17">
        <v>0.29591838824615602</v>
      </c>
      <c r="D13" s="17">
        <v>0.25276860206222201</v>
      </c>
      <c r="E13" s="17">
        <v>0.33352739717888402</v>
      </c>
      <c r="F13" s="17"/>
      <c r="G13" s="17">
        <v>0.39269644358960898</v>
      </c>
      <c r="H13" s="17">
        <v>0.29974192900729502</v>
      </c>
      <c r="I13" s="17">
        <v>0.32961595253242598</v>
      </c>
      <c r="J13" s="17">
        <v>0.31137865386251101</v>
      </c>
      <c r="K13" s="17">
        <v>0.284842136842404</v>
      </c>
      <c r="L13" s="17">
        <v>0.22253603451526399</v>
      </c>
      <c r="M13" s="17"/>
      <c r="N13" s="17">
        <v>0.29123521031402699</v>
      </c>
      <c r="O13" s="17">
        <v>0.31752739449425499</v>
      </c>
      <c r="P13" s="17">
        <v>0.28754647319722298</v>
      </c>
      <c r="Q13" s="17">
        <v>0.28549536864142999</v>
      </c>
      <c r="R13" s="17"/>
      <c r="S13" s="17">
        <v>0.32202087200167301</v>
      </c>
      <c r="T13" s="17">
        <v>0.33430906388696902</v>
      </c>
      <c r="U13" s="17">
        <v>0.27409627711110202</v>
      </c>
      <c r="V13" s="17">
        <v>0.28800868620894998</v>
      </c>
      <c r="W13" s="17">
        <v>0.295876965677215</v>
      </c>
      <c r="X13" s="17">
        <v>0.27426819678124398</v>
      </c>
      <c r="Y13" s="17">
        <v>0.26025204662677398</v>
      </c>
      <c r="Z13" s="17">
        <v>0.32318774382951398</v>
      </c>
      <c r="AA13" s="17">
        <v>0.27452674336799199</v>
      </c>
      <c r="AB13" s="17"/>
      <c r="AC13" s="17">
        <v>0.24931127326198901</v>
      </c>
      <c r="AD13" s="17">
        <v>0.32047534762746599</v>
      </c>
      <c r="AE13" s="17">
        <v>0.33559297610220201</v>
      </c>
      <c r="AF13" s="17"/>
      <c r="AG13" s="17">
        <v>0.25489323423181398</v>
      </c>
      <c r="AH13" s="17">
        <v>0.35558445882667999</v>
      </c>
      <c r="AI13" s="17">
        <v>0.23248937221966801</v>
      </c>
      <c r="AJ13" s="17">
        <v>0.28543284085565401</v>
      </c>
      <c r="AK13" s="17">
        <v>0.288512903978763</v>
      </c>
      <c r="AL13" s="17"/>
      <c r="AM13" s="17">
        <v>0.23223629162138901</v>
      </c>
      <c r="AN13" s="17">
        <v>0.35775760753860503</v>
      </c>
      <c r="AO13" s="17">
        <v>0.26205779634655602</v>
      </c>
      <c r="AP13" s="17"/>
      <c r="AQ13" s="17">
        <v>0.27927814311461202</v>
      </c>
      <c r="AR13" s="17">
        <v>0.32960246605882398</v>
      </c>
      <c r="AS13" s="17"/>
      <c r="AT13" s="17">
        <v>0.313725409110167</v>
      </c>
      <c r="AU13" s="17">
        <v>0.29027256779773197</v>
      </c>
    </row>
    <row r="14" spans="2:47" x14ac:dyDescent="0.35">
      <c r="B14" s="18" t="s">
        <v>70</v>
      </c>
      <c r="C14" s="17">
        <v>5.913196774388E-2</v>
      </c>
      <c r="D14" s="17">
        <v>5.9808737001945798E-2</v>
      </c>
      <c r="E14" s="17">
        <v>5.8726537700937803E-2</v>
      </c>
      <c r="F14" s="17"/>
      <c r="G14" s="17">
        <v>2.76899592391548E-2</v>
      </c>
      <c r="H14" s="17">
        <v>5.8782872409416598E-2</v>
      </c>
      <c r="I14" s="17">
        <v>6.2297499484898003E-2</v>
      </c>
      <c r="J14" s="17">
        <v>3.2041591858108898E-2</v>
      </c>
      <c r="K14" s="17">
        <v>6.5434644109708895E-2</v>
      </c>
      <c r="L14" s="17">
        <v>8.6423148609050093E-2</v>
      </c>
      <c r="M14" s="17"/>
      <c r="N14" s="17">
        <v>5.5917612849139403E-2</v>
      </c>
      <c r="O14" s="17">
        <v>5.06476179465759E-2</v>
      </c>
      <c r="P14" s="17">
        <v>5.5536056228806599E-2</v>
      </c>
      <c r="Q14" s="17">
        <v>7.1581088423618003E-2</v>
      </c>
      <c r="R14" s="17"/>
      <c r="S14" s="17">
        <v>3.7973924551609001E-2</v>
      </c>
      <c r="T14" s="17">
        <v>4.4172819264852899E-2</v>
      </c>
      <c r="U14" s="17">
        <v>5.8565614864783198E-2</v>
      </c>
      <c r="V14" s="17">
        <v>6.4799509699677196E-2</v>
      </c>
      <c r="W14" s="17">
        <v>4.3742983355755001E-2</v>
      </c>
      <c r="X14" s="17">
        <v>8.8966019088665194E-2</v>
      </c>
      <c r="Y14" s="17">
        <v>8.4253139900743595E-2</v>
      </c>
      <c r="Z14" s="17">
        <v>5.9256463449138499E-2</v>
      </c>
      <c r="AA14" s="17">
        <v>6.6086289576207102E-2</v>
      </c>
      <c r="AB14" s="17"/>
      <c r="AC14" s="17">
        <v>7.0827801837461707E-2</v>
      </c>
      <c r="AD14" s="17">
        <v>3.8950978787287399E-2</v>
      </c>
      <c r="AE14" s="17">
        <v>8.1690797597270506E-2</v>
      </c>
      <c r="AF14" s="17"/>
      <c r="AG14" s="17">
        <v>6.0236450378671702E-2</v>
      </c>
      <c r="AH14" s="17">
        <v>4.2842496891716E-2</v>
      </c>
      <c r="AI14" s="17">
        <v>7.1560103030861896E-2</v>
      </c>
      <c r="AJ14" s="17">
        <v>0.11323285769458501</v>
      </c>
      <c r="AK14" s="17">
        <v>7.9077427977472498E-2</v>
      </c>
      <c r="AL14" s="17"/>
      <c r="AM14" s="17">
        <v>6.8083725056950095E-2</v>
      </c>
      <c r="AN14" s="17">
        <v>4.3382711731654901E-2</v>
      </c>
      <c r="AO14" s="17">
        <v>3.49660718815588E-2</v>
      </c>
      <c r="AP14" s="17"/>
      <c r="AQ14" s="17">
        <v>5.1022546986450701E-2</v>
      </c>
      <c r="AR14" s="17">
        <v>7.6415287038993404E-2</v>
      </c>
      <c r="AS14" s="17"/>
      <c r="AT14" s="17">
        <v>7.31638958906103E-2</v>
      </c>
      <c r="AU14" s="17">
        <v>5.4683062591994902E-2</v>
      </c>
    </row>
    <row r="15" spans="2:47" x14ac:dyDescent="0.35">
      <c r="B15" s="18" t="s">
        <v>99</v>
      </c>
      <c r="C15" s="21">
        <v>0.11419076349825499</v>
      </c>
      <c r="D15" s="21">
        <v>0.13162819800564701</v>
      </c>
      <c r="E15" s="21">
        <v>9.8339132740931604E-2</v>
      </c>
      <c r="F15" s="21"/>
      <c r="G15" s="21">
        <v>0.10741085816597699</v>
      </c>
      <c r="H15" s="21">
        <v>0.17414963942350101</v>
      </c>
      <c r="I15" s="21">
        <v>0.104212945931572</v>
      </c>
      <c r="J15" s="21">
        <v>0.105378652570172</v>
      </c>
      <c r="K15" s="21">
        <v>9.3976541434698996E-2</v>
      </c>
      <c r="L15" s="21">
        <v>0.10082570401403899</v>
      </c>
      <c r="M15" s="21"/>
      <c r="N15" s="21">
        <v>0.113892866261755</v>
      </c>
      <c r="O15" s="21">
        <v>9.2194447661126694E-2</v>
      </c>
      <c r="P15" s="21">
        <v>0.14241492511991599</v>
      </c>
      <c r="Q15" s="21">
        <v>0.109591400350739</v>
      </c>
      <c r="R15" s="21"/>
      <c r="S15" s="21">
        <v>0.168564770948707</v>
      </c>
      <c r="T15" s="21">
        <v>0.114199423503078</v>
      </c>
      <c r="U15" s="21">
        <v>5.3275792423439702E-2</v>
      </c>
      <c r="V15" s="21">
        <v>9.6363914792528996E-2</v>
      </c>
      <c r="W15" s="21">
        <v>0.13115796930287099</v>
      </c>
      <c r="X15" s="21">
        <v>0.14979942059680201</v>
      </c>
      <c r="Y15" s="21">
        <v>6.0168972865636002E-2</v>
      </c>
      <c r="Z15" s="21">
        <v>0.102493647794776</v>
      </c>
      <c r="AA15" s="21">
        <v>0.116745757801583</v>
      </c>
      <c r="AB15" s="21"/>
      <c r="AC15" s="21">
        <v>0.12364743929468799</v>
      </c>
      <c r="AD15" s="21">
        <v>0.117407924357223</v>
      </c>
      <c r="AE15" s="21">
        <v>9.9993446133764194E-2</v>
      </c>
      <c r="AF15" s="21"/>
      <c r="AG15" s="21">
        <v>0.13653878911009601</v>
      </c>
      <c r="AH15" s="21">
        <v>0.10117268013162301</v>
      </c>
      <c r="AI15" s="21">
        <v>0.100738083022216</v>
      </c>
      <c r="AJ15" s="21">
        <v>6.7535115702916898E-2</v>
      </c>
      <c r="AK15" s="21">
        <v>0.112400478670327</v>
      </c>
      <c r="AL15" s="21"/>
      <c r="AM15" s="21">
        <v>0.15159945984409201</v>
      </c>
      <c r="AN15" s="21">
        <v>9.4448333717211203E-2</v>
      </c>
      <c r="AO15" s="21">
        <v>9.0180047931413501E-2</v>
      </c>
      <c r="AP15" s="21"/>
      <c r="AQ15" s="21">
        <v>0.11802479481848301</v>
      </c>
      <c r="AR15" s="21">
        <v>0.106741019894543</v>
      </c>
      <c r="AS15" s="21"/>
      <c r="AT15" s="21">
        <v>0.11049134688659699</v>
      </c>
      <c r="AU15" s="21">
        <v>0.115363685241473</v>
      </c>
    </row>
    <row r="16" spans="2:47" x14ac:dyDescent="0.35">
      <c r="B16" s="18" t="s">
        <v>98</v>
      </c>
      <c r="C16" s="21">
        <v>0.67910780618301103</v>
      </c>
      <c r="D16" s="21">
        <v>0.63706471694385403</v>
      </c>
      <c r="E16" s="21">
        <v>0.71715262105990296</v>
      </c>
      <c r="F16" s="21"/>
      <c r="G16" s="21">
        <v>0.70499437502069995</v>
      </c>
      <c r="H16" s="21">
        <v>0.64322394220379397</v>
      </c>
      <c r="I16" s="21">
        <v>0.67561865632439599</v>
      </c>
      <c r="J16" s="21">
        <v>0.72654229944871096</v>
      </c>
      <c r="K16" s="21">
        <v>0.68893479452558404</v>
      </c>
      <c r="L16" s="21">
        <v>0.655218324780382</v>
      </c>
      <c r="M16" s="21"/>
      <c r="N16" s="21">
        <v>0.67128108593028801</v>
      </c>
      <c r="O16" s="21">
        <v>0.73191298634870905</v>
      </c>
      <c r="P16" s="21">
        <v>0.64004722610884202</v>
      </c>
      <c r="Q16" s="21">
        <v>0.67123026991469903</v>
      </c>
      <c r="R16" s="21"/>
      <c r="S16" s="21">
        <v>0.63055248093175598</v>
      </c>
      <c r="T16" s="21">
        <v>0.67528225815793896</v>
      </c>
      <c r="U16" s="21">
        <v>0.79100950705802398</v>
      </c>
      <c r="V16" s="21">
        <v>0.73700419104967596</v>
      </c>
      <c r="W16" s="21">
        <v>0.661980446355384</v>
      </c>
      <c r="X16" s="21">
        <v>0.63162539889521896</v>
      </c>
      <c r="Y16" s="21">
        <v>0.66029747609511902</v>
      </c>
      <c r="Z16" s="21">
        <v>0.71064038549438602</v>
      </c>
      <c r="AA16" s="21">
        <v>0.65758440249979599</v>
      </c>
      <c r="AB16" s="21"/>
      <c r="AC16" s="21">
        <v>0.63894245355995105</v>
      </c>
      <c r="AD16" s="21">
        <v>0.71927505861355601</v>
      </c>
      <c r="AE16" s="21">
        <v>0.67195589586159199</v>
      </c>
      <c r="AF16" s="21"/>
      <c r="AG16" s="21">
        <v>0.64306900993115801</v>
      </c>
      <c r="AH16" s="21">
        <v>0.75049604509246404</v>
      </c>
      <c r="AI16" s="21">
        <v>0.61933442350544099</v>
      </c>
      <c r="AJ16" s="21">
        <v>0.56771947938311595</v>
      </c>
      <c r="AK16" s="21">
        <v>0.649119567343584</v>
      </c>
      <c r="AL16" s="21"/>
      <c r="AM16" s="21">
        <v>0.60636223168235404</v>
      </c>
      <c r="AN16" s="21">
        <v>0.73418993831176704</v>
      </c>
      <c r="AO16" s="21">
        <v>0.650408251028049</v>
      </c>
      <c r="AP16" s="21"/>
      <c r="AQ16" s="21">
        <v>0.67793983836654803</v>
      </c>
      <c r="AR16" s="21">
        <v>0.68233428801015905</v>
      </c>
      <c r="AS16" s="21"/>
      <c r="AT16" s="21">
        <v>0.675027108394326</v>
      </c>
      <c r="AU16" s="21">
        <v>0.68040161536058996</v>
      </c>
    </row>
    <row r="17" spans="2:47" x14ac:dyDescent="0.35">
      <c r="B17" s="18" t="s">
        <v>100</v>
      </c>
      <c r="C17" s="22">
        <v>0.56491704268475695</v>
      </c>
      <c r="D17" s="22">
        <v>0.50543651893820696</v>
      </c>
      <c r="E17" s="22">
        <v>0.61881348831897098</v>
      </c>
      <c r="F17" s="22"/>
      <c r="G17" s="22">
        <v>0.597583516854723</v>
      </c>
      <c r="H17" s="22">
        <v>0.469074302780293</v>
      </c>
      <c r="I17" s="22">
        <v>0.57140571039282395</v>
      </c>
      <c r="J17" s="22">
        <v>0.62116364687853898</v>
      </c>
      <c r="K17" s="22">
        <v>0.59495825309088501</v>
      </c>
      <c r="L17" s="22">
        <v>0.55439262076634199</v>
      </c>
      <c r="M17" s="22"/>
      <c r="N17" s="22">
        <v>0.55738821966853302</v>
      </c>
      <c r="O17" s="22">
        <v>0.63971853868758199</v>
      </c>
      <c r="P17" s="22">
        <v>0.49763230098892602</v>
      </c>
      <c r="Q17" s="22">
        <v>0.56163886956396103</v>
      </c>
      <c r="R17" s="22"/>
      <c r="S17" s="22">
        <v>0.461987709983049</v>
      </c>
      <c r="T17" s="22">
        <v>0.56108283465486097</v>
      </c>
      <c r="U17" s="22">
        <v>0.73773371463458404</v>
      </c>
      <c r="V17" s="22">
        <v>0.64064027625714703</v>
      </c>
      <c r="W17" s="22">
        <v>0.53082247705251295</v>
      </c>
      <c r="X17" s="22">
        <v>0.481825978298417</v>
      </c>
      <c r="Y17" s="22">
        <v>0.60012850322948297</v>
      </c>
      <c r="Z17" s="22">
        <v>0.60814673769961103</v>
      </c>
      <c r="AA17" s="22">
        <v>0.54083864469821297</v>
      </c>
      <c r="AB17" s="22"/>
      <c r="AC17" s="22">
        <v>0.51529501426526303</v>
      </c>
      <c r="AD17" s="22">
        <v>0.60186713425633198</v>
      </c>
      <c r="AE17" s="22">
        <v>0.57196244972782795</v>
      </c>
      <c r="AF17" s="22"/>
      <c r="AG17" s="22">
        <v>0.50653022082106203</v>
      </c>
      <c r="AH17" s="22">
        <v>0.64932336496084098</v>
      </c>
      <c r="AI17" s="22">
        <v>0.518596340483225</v>
      </c>
      <c r="AJ17" s="22">
        <v>0.50018436368019903</v>
      </c>
      <c r="AK17" s="22">
        <v>0.53671908867325702</v>
      </c>
      <c r="AL17" s="22"/>
      <c r="AM17" s="22">
        <v>0.45476277183826203</v>
      </c>
      <c r="AN17" s="22">
        <v>0.63974160459455598</v>
      </c>
      <c r="AO17" s="22">
        <v>0.56022820309663501</v>
      </c>
      <c r="AP17" s="22"/>
      <c r="AQ17" s="22">
        <v>0.55991504354806498</v>
      </c>
      <c r="AR17" s="22">
        <v>0.57559326811561595</v>
      </c>
      <c r="AS17" s="22"/>
      <c r="AT17" s="22">
        <v>0.56453576150772899</v>
      </c>
      <c r="AU17" s="22">
        <v>0.56503793011911696</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U22"/>
  <sheetViews>
    <sheetView showGridLines="0" workbookViewId="0">
      <pane xSplit="2" topLeftCell="C1" activePane="topRight" state="frozen"/>
      <selection activeCell="AF8" sqref="AF8"/>
      <selection pane="topRight" activeCell="C12" sqref="C12:C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4.9867753570497497E-2</v>
      </c>
      <c r="D9" s="17">
        <v>5.3961185447858898E-2</v>
      </c>
      <c r="E9" s="17">
        <v>4.6235036789987603E-2</v>
      </c>
      <c r="F9" s="17"/>
      <c r="G9" s="17">
        <v>5.25592800789971E-2</v>
      </c>
      <c r="H9" s="17">
        <v>7.8070280361159095E-2</v>
      </c>
      <c r="I9" s="17">
        <v>3.9813930034603498E-2</v>
      </c>
      <c r="J9" s="17">
        <v>5.2096149264497502E-2</v>
      </c>
      <c r="K9" s="17">
        <v>4.6300624584210102E-2</v>
      </c>
      <c r="L9" s="17">
        <v>3.6068818971566198E-2</v>
      </c>
      <c r="M9" s="17"/>
      <c r="N9" s="17">
        <v>5.4043755229668797E-2</v>
      </c>
      <c r="O9" s="17">
        <v>4.0431036770127701E-2</v>
      </c>
      <c r="P9" s="17">
        <v>5.9395158719706201E-2</v>
      </c>
      <c r="Q9" s="17">
        <v>4.7388917689534897E-2</v>
      </c>
      <c r="R9" s="17"/>
      <c r="S9" s="17">
        <v>3.4706092820898697E-2</v>
      </c>
      <c r="T9" s="17">
        <v>5.5831871069764998E-2</v>
      </c>
      <c r="U9" s="17">
        <v>5.6246740843810303E-2</v>
      </c>
      <c r="V9" s="17">
        <v>4.4282307524985E-2</v>
      </c>
      <c r="W9" s="17">
        <v>7.2666454193189206E-2</v>
      </c>
      <c r="X9" s="17">
        <v>4.5809020801894501E-2</v>
      </c>
      <c r="Y9" s="17">
        <v>3.7811334809136003E-2</v>
      </c>
      <c r="Z9" s="17">
        <v>4.5133988370304599E-2</v>
      </c>
      <c r="AA9" s="17">
        <v>5.9420104472491297E-2</v>
      </c>
      <c r="AB9" s="17"/>
      <c r="AC9" s="17">
        <v>5.7595610949252397E-2</v>
      </c>
      <c r="AD9" s="17">
        <v>4.9687204779942297E-2</v>
      </c>
      <c r="AE9" s="17">
        <v>2.7851019940123699E-2</v>
      </c>
      <c r="AF9" s="17"/>
      <c r="AG9" s="17">
        <v>5.0390734223970897E-2</v>
      </c>
      <c r="AH9" s="17">
        <v>5.8144696683739797E-2</v>
      </c>
      <c r="AI9" s="17">
        <v>3.09804032825414E-2</v>
      </c>
      <c r="AJ9" s="17">
        <v>0.10139565938282601</v>
      </c>
      <c r="AK9" s="17">
        <v>4.0426942494555099E-2</v>
      </c>
      <c r="AL9" s="17"/>
      <c r="AM9" s="17">
        <v>5.4331258458422398E-2</v>
      </c>
      <c r="AN9" s="17">
        <v>5.9547511024391403E-2</v>
      </c>
      <c r="AO9" s="17">
        <v>3.11771682054762E-2</v>
      </c>
      <c r="AP9" s="17"/>
      <c r="AQ9" s="17">
        <v>5.2518651344718101E-2</v>
      </c>
      <c r="AR9" s="17">
        <v>4.4569260062795803E-2</v>
      </c>
      <c r="AS9" s="17"/>
      <c r="AT9" s="17">
        <v>5.2214301507479799E-2</v>
      </c>
      <c r="AU9" s="17">
        <v>4.9123766778602598E-2</v>
      </c>
    </row>
    <row r="10" spans="2:47" x14ac:dyDescent="0.35">
      <c r="B10" s="18" t="s">
        <v>96</v>
      </c>
      <c r="C10" s="17">
        <v>8.5519929548738896E-2</v>
      </c>
      <c r="D10" s="17">
        <v>0.104597629027376</v>
      </c>
      <c r="E10" s="17">
        <v>6.8026045053611095E-2</v>
      </c>
      <c r="F10" s="17"/>
      <c r="G10" s="17">
        <v>4.99502501495716E-2</v>
      </c>
      <c r="H10" s="17">
        <v>0.116542621414689</v>
      </c>
      <c r="I10" s="17">
        <v>0.111615835682006</v>
      </c>
      <c r="J10" s="17">
        <v>9.1440666077974506E-2</v>
      </c>
      <c r="K10" s="17">
        <v>9.3282208980299805E-2</v>
      </c>
      <c r="L10" s="17">
        <v>5.10655162700051E-2</v>
      </c>
      <c r="M10" s="17"/>
      <c r="N10" s="17">
        <v>7.6321124066373397E-2</v>
      </c>
      <c r="O10" s="17">
        <v>7.7530081333027107E-2</v>
      </c>
      <c r="P10" s="17">
        <v>0.12792813727257299</v>
      </c>
      <c r="Q10" s="17">
        <v>6.3205373524282099E-2</v>
      </c>
      <c r="R10" s="17"/>
      <c r="S10" s="17">
        <v>0.103208215715475</v>
      </c>
      <c r="T10" s="17">
        <v>7.8302736497336003E-2</v>
      </c>
      <c r="U10" s="17">
        <v>5.1610478883423197E-2</v>
      </c>
      <c r="V10" s="17">
        <v>5.8702945014575798E-2</v>
      </c>
      <c r="W10" s="17">
        <v>5.3214187455863302E-2</v>
      </c>
      <c r="X10" s="17">
        <v>0.151662031188491</v>
      </c>
      <c r="Y10" s="17">
        <v>6.5350640904568699E-2</v>
      </c>
      <c r="Z10" s="17">
        <v>0.12964408959092499</v>
      </c>
      <c r="AA10" s="17">
        <v>8.9324071467340699E-2</v>
      </c>
      <c r="AB10" s="17"/>
      <c r="AC10" s="17">
        <v>0.105917481460472</v>
      </c>
      <c r="AD10" s="17">
        <v>7.15019687711686E-2</v>
      </c>
      <c r="AE10" s="17">
        <v>8.8429393035474396E-2</v>
      </c>
      <c r="AF10" s="17"/>
      <c r="AG10" s="17">
        <v>9.4370385274797602E-2</v>
      </c>
      <c r="AH10" s="17">
        <v>8.8583125933560006E-2</v>
      </c>
      <c r="AI10" s="17">
        <v>1.01028377476001E-2</v>
      </c>
      <c r="AJ10" s="17">
        <v>0.130959543943441</v>
      </c>
      <c r="AK10" s="17">
        <v>9.6921120337615504E-2</v>
      </c>
      <c r="AL10" s="17"/>
      <c r="AM10" s="17">
        <v>9.3260160659461494E-2</v>
      </c>
      <c r="AN10" s="17">
        <v>7.8423472058838095E-2</v>
      </c>
      <c r="AO10" s="17">
        <v>9.9100185789767703E-2</v>
      </c>
      <c r="AP10" s="17"/>
      <c r="AQ10" s="17">
        <v>8.4983236794243203E-2</v>
      </c>
      <c r="AR10" s="17">
        <v>8.46685997456397E-2</v>
      </c>
      <c r="AS10" s="17"/>
      <c r="AT10" s="17">
        <v>9.2105302205593806E-2</v>
      </c>
      <c r="AU10" s="17">
        <v>8.34319985079153E-2</v>
      </c>
    </row>
    <row r="11" spans="2:47" x14ac:dyDescent="0.35">
      <c r="B11" s="18" t="s">
        <v>95</v>
      </c>
      <c r="C11" s="17">
        <v>0.13577551220348899</v>
      </c>
      <c r="D11" s="17">
        <v>0.13242855258714301</v>
      </c>
      <c r="E11" s="17">
        <v>0.13942289516749901</v>
      </c>
      <c r="F11" s="17"/>
      <c r="G11" s="17">
        <v>0.14472846494910899</v>
      </c>
      <c r="H11" s="17">
        <v>0.10809705251645201</v>
      </c>
      <c r="I11" s="17">
        <v>0.15070291994902801</v>
      </c>
      <c r="J11" s="17">
        <v>0.104018580351019</v>
      </c>
      <c r="K11" s="17">
        <v>0.13723083734882999</v>
      </c>
      <c r="L11" s="17">
        <v>0.16320611449837999</v>
      </c>
      <c r="M11" s="17"/>
      <c r="N11" s="17">
        <v>0.136150001997322</v>
      </c>
      <c r="O11" s="17">
        <v>0.138374655473989</v>
      </c>
      <c r="P11" s="17">
        <v>0.118661166910505</v>
      </c>
      <c r="Q11" s="17">
        <v>0.14930620156313601</v>
      </c>
      <c r="R11" s="17"/>
      <c r="S11" s="17">
        <v>0.11939232568554201</v>
      </c>
      <c r="T11" s="17">
        <v>0.107341155745176</v>
      </c>
      <c r="U11" s="17">
        <v>0.142903602256718</v>
      </c>
      <c r="V11" s="17">
        <v>0.138402074271676</v>
      </c>
      <c r="W11" s="17">
        <v>0.16104428033405099</v>
      </c>
      <c r="X11" s="17">
        <v>0.110403053262076</v>
      </c>
      <c r="Y11" s="17">
        <v>0.137749682498785</v>
      </c>
      <c r="Z11" s="17">
        <v>0.216583265332431</v>
      </c>
      <c r="AA11" s="17">
        <v>0.155297554848671</v>
      </c>
      <c r="AB11" s="17"/>
      <c r="AC11" s="17">
        <v>0.153006190400127</v>
      </c>
      <c r="AD11" s="17">
        <v>0.12699506358705501</v>
      </c>
      <c r="AE11" s="17">
        <v>0.129909373005727</v>
      </c>
      <c r="AF11" s="17"/>
      <c r="AG11" s="17">
        <v>0.146066410513254</v>
      </c>
      <c r="AH11" s="17">
        <v>0.11575645324541101</v>
      </c>
      <c r="AI11" s="17">
        <v>0.17118980435752801</v>
      </c>
      <c r="AJ11" s="17">
        <v>0.25462385455028003</v>
      </c>
      <c r="AK11" s="17">
        <v>0.12439603805676799</v>
      </c>
      <c r="AL11" s="17"/>
      <c r="AM11" s="17">
        <v>0.163420236523516</v>
      </c>
      <c r="AN11" s="17">
        <v>0.118194803843163</v>
      </c>
      <c r="AO11" s="17">
        <v>0.122432833038704</v>
      </c>
      <c r="AP11" s="17"/>
      <c r="AQ11" s="17">
        <v>0.13973091574806301</v>
      </c>
      <c r="AR11" s="17">
        <v>0.12818115664376001</v>
      </c>
      <c r="AS11" s="17"/>
      <c r="AT11" s="17">
        <v>0.1253512738026</v>
      </c>
      <c r="AU11" s="17">
        <v>0.13908057815317501</v>
      </c>
    </row>
    <row r="12" spans="2:47" x14ac:dyDescent="0.35">
      <c r="B12" s="18" t="s">
        <v>94</v>
      </c>
      <c r="C12" s="17">
        <v>0.35431961587309901</v>
      </c>
      <c r="D12" s="17">
        <v>0.35389649966023001</v>
      </c>
      <c r="E12" s="17">
        <v>0.356073807827337</v>
      </c>
      <c r="F12" s="17"/>
      <c r="G12" s="17">
        <v>0.36958278340996797</v>
      </c>
      <c r="H12" s="17">
        <v>0.36311460829056802</v>
      </c>
      <c r="I12" s="17">
        <v>0.33061138939456097</v>
      </c>
      <c r="J12" s="17">
        <v>0.40886772649390302</v>
      </c>
      <c r="K12" s="17">
        <v>0.33030814229679301</v>
      </c>
      <c r="L12" s="17">
        <v>0.33494427854926001</v>
      </c>
      <c r="M12" s="17"/>
      <c r="N12" s="17">
        <v>0.36375569102233302</v>
      </c>
      <c r="O12" s="17">
        <v>0.39243218873816199</v>
      </c>
      <c r="P12" s="17">
        <v>0.31085736139283199</v>
      </c>
      <c r="Q12" s="17">
        <v>0.34703215239903101</v>
      </c>
      <c r="R12" s="17"/>
      <c r="S12" s="17">
        <v>0.30556991431550701</v>
      </c>
      <c r="T12" s="17">
        <v>0.37237020486646599</v>
      </c>
      <c r="U12" s="17">
        <v>0.33872126149998499</v>
      </c>
      <c r="V12" s="17">
        <v>0.423773182220961</v>
      </c>
      <c r="W12" s="17">
        <v>0.380066625308706</v>
      </c>
      <c r="X12" s="17">
        <v>0.30418656950537598</v>
      </c>
      <c r="Y12" s="17">
        <v>0.394989543033337</v>
      </c>
      <c r="Z12" s="17">
        <v>0.22660999773725199</v>
      </c>
      <c r="AA12" s="17">
        <v>0.38438774243246299</v>
      </c>
      <c r="AB12" s="17"/>
      <c r="AC12" s="17">
        <v>0.33638407124681402</v>
      </c>
      <c r="AD12" s="17">
        <v>0.36935765559121703</v>
      </c>
      <c r="AE12" s="17">
        <v>0.35814140470948402</v>
      </c>
      <c r="AF12" s="17"/>
      <c r="AG12" s="17">
        <v>0.33740799933055499</v>
      </c>
      <c r="AH12" s="17">
        <v>0.364385545899025</v>
      </c>
      <c r="AI12" s="17">
        <v>0.45095497449027</v>
      </c>
      <c r="AJ12" s="17">
        <v>0.45991940839258999</v>
      </c>
      <c r="AK12" s="17">
        <v>0.37145569338415801</v>
      </c>
      <c r="AL12" s="17"/>
      <c r="AM12" s="17">
        <v>0.33219918548983501</v>
      </c>
      <c r="AN12" s="17">
        <v>0.333616152779804</v>
      </c>
      <c r="AO12" s="17">
        <v>0.45864916857268201</v>
      </c>
      <c r="AP12" s="17"/>
      <c r="AQ12" s="17">
        <v>0.34073092455951398</v>
      </c>
      <c r="AR12" s="17">
        <v>0.38190944560803503</v>
      </c>
      <c r="AS12" s="17"/>
      <c r="AT12" s="17">
        <v>0.36397575204183202</v>
      </c>
      <c r="AU12" s="17">
        <v>0.35125808124299301</v>
      </c>
    </row>
    <row r="13" spans="2:47" x14ac:dyDescent="0.35">
      <c r="B13" s="18" t="s">
        <v>93</v>
      </c>
      <c r="C13" s="17">
        <v>0.32927615442133001</v>
      </c>
      <c r="D13" s="17">
        <v>0.31791654111462497</v>
      </c>
      <c r="E13" s="17">
        <v>0.337315565173187</v>
      </c>
      <c r="F13" s="17"/>
      <c r="G13" s="17">
        <v>0.34715723571861901</v>
      </c>
      <c r="H13" s="17">
        <v>0.27923707219375898</v>
      </c>
      <c r="I13" s="17">
        <v>0.32158681024737301</v>
      </c>
      <c r="J13" s="17">
        <v>0.32042052932771697</v>
      </c>
      <c r="K13" s="17">
        <v>0.33254539878489497</v>
      </c>
      <c r="L13" s="17">
        <v>0.367128327151518</v>
      </c>
      <c r="M13" s="17"/>
      <c r="N13" s="17">
        <v>0.32576413867182002</v>
      </c>
      <c r="O13" s="17">
        <v>0.30550195442548</v>
      </c>
      <c r="P13" s="17">
        <v>0.34748724148771598</v>
      </c>
      <c r="Q13" s="17">
        <v>0.34168195112303601</v>
      </c>
      <c r="R13" s="17"/>
      <c r="S13" s="17">
        <v>0.40032770564030801</v>
      </c>
      <c r="T13" s="17">
        <v>0.34168038580056298</v>
      </c>
      <c r="U13" s="17">
        <v>0.36265887472636599</v>
      </c>
      <c r="V13" s="17">
        <v>0.30239708613981298</v>
      </c>
      <c r="W13" s="17">
        <v>0.32395059895156803</v>
      </c>
      <c r="X13" s="17">
        <v>0.301456388024057</v>
      </c>
      <c r="Y13" s="17">
        <v>0.25909957552613999</v>
      </c>
      <c r="Z13" s="17">
        <v>0.36510654949245502</v>
      </c>
      <c r="AA13" s="17">
        <v>0.29025666091435298</v>
      </c>
      <c r="AB13" s="17"/>
      <c r="AC13" s="17">
        <v>0.29666996023835002</v>
      </c>
      <c r="AD13" s="17">
        <v>0.35386051764057802</v>
      </c>
      <c r="AE13" s="17">
        <v>0.34426965171329799</v>
      </c>
      <c r="AF13" s="17"/>
      <c r="AG13" s="17">
        <v>0.34063037009841501</v>
      </c>
      <c r="AH13" s="17">
        <v>0.3366797056102</v>
      </c>
      <c r="AI13" s="17">
        <v>0.29030851872689201</v>
      </c>
      <c r="AJ13" s="17">
        <v>5.3101533730863397E-2</v>
      </c>
      <c r="AK13" s="17">
        <v>0.30135853015370201</v>
      </c>
      <c r="AL13" s="17"/>
      <c r="AM13" s="17">
        <v>0.32464304595341098</v>
      </c>
      <c r="AN13" s="17">
        <v>0.38071931876205001</v>
      </c>
      <c r="AO13" s="17">
        <v>0.26713444145398202</v>
      </c>
      <c r="AP13" s="17"/>
      <c r="AQ13" s="17">
        <v>0.34486843968405001</v>
      </c>
      <c r="AR13" s="17">
        <v>0.298293549479617</v>
      </c>
      <c r="AS13" s="17"/>
      <c r="AT13" s="17">
        <v>0.315425928247966</v>
      </c>
      <c r="AU13" s="17">
        <v>0.333667449896414</v>
      </c>
    </row>
    <row r="14" spans="2:47" x14ac:dyDescent="0.35">
      <c r="B14" s="18" t="s">
        <v>70</v>
      </c>
      <c r="C14" s="17">
        <v>4.5241034382845699E-2</v>
      </c>
      <c r="D14" s="17">
        <v>3.7199592162766797E-2</v>
      </c>
      <c r="E14" s="17">
        <v>5.2926649988378101E-2</v>
      </c>
      <c r="F14" s="17"/>
      <c r="G14" s="17">
        <v>3.6021985693735201E-2</v>
      </c>
      <c r="H14" s="17">
        <v>5.4938365223372698E-2</v>
      </c>
      <c r="I14" s="17">
        <v>4.5669114692428098E-2</v>
      </c>
      <c r="J14" s="17">
        <v>2.3156348484888501E-2</v>
      </c>
      <c r="K14" s="17">
        <v>6.0332788004971903E-2</v>
      </c>
      <c r="L14" s="17">
        <v>4.75869445592709E-2</v>
      </c>
      <c r="M14" s="17"/>
      <c r="N14" s="17">
        <v>4.3965289012482402E-2</v>
      </c>
      <c r="O14" s="17">
        <v>4.5730083259214703E-2</v>
      </c>
      <c r="P14" s="17">
        <v>3.5670934216667997E-2</v>
      </c>
      <c r="Q14" s="17">
        <v>5.1385403700980499E-2</v>
      </c>
      <c r="R14" s="17"/>
      <c r="S14" s="17">
        <v>3.6795745822269799E-2</v>
      </c>
      <c r="T14" s="17">
        <v>4.4473646020694299E-2</v>
      </c>
      <c r="U14" s="17">
        <v>4.7859041789697701E-2</v>
      </c>
      <c r="V14" s="17">
        <v>3.24424048279887E-2</v>
      </c>
      <c r="W14" s="17">
        <v>9.0578537566229998E-3</v>
      </c>
      <c r="X14" s="17">
        <v>8.6482937218105002E-2</v>
      </c>
      <c r="Y14" s="17">
        <v>0.104999223228033</v>
      </c>
      <c r="Z14" s="17">
        <v>1.6922109476631898E-2</v>
      </c>
      <c r="AA14" s="17">
        <v>2.13138658646802E-2</v>
      </c>
      <c r="AB14" s="17"/>
      <c r="AC14" s="17">
        <v>5.0426685704984098E-2</v>
      </c>
      <c r="AD14" s="17">
        <v>2.8597589630040401E-2</v>
      </c>
      <c r="AE14" s="17">
        <v>5.1399157595892898E-2</v>
      </c>
      <c r="AF14" s="17"/>
      <c r="AG14" s="17">
        <v>3.1134100559007699E-2</v>
      </c>
      <c r="AH14" s="17">
        <v>3.6450472628063703E-2</v>
      </c>
      <c r="AI14" s="17">
        <v>4.6463461395168798E-2</v>
      </c>
      <c r="AJ14" s="17">
        <v>0</v>
      </c>
      <c r="AK14" s="17">
        <v>6.5441675573201796E-2</v>
      </c>
      <c r="AL14" s="17"/>
      <c r="AM14" s="17">
        <v>3.2146112915354297E-2</v>
      </c>
      <c r="AN14" s="17">
        <v>2.9498741531754601E-2</v>
      </c>
      <c r="AO14" s="17">
        <v>2.1506202939387899E-2</v>
      </c>
      <c r="AP14" s="17"/>
      <c r="AQ14" s="17">
        <v>3.7167831869411902E-2</v>
      </c>
      <c r="AR14" s="17">
        <v>6.2377988460152099E-2</v>
      </c>
      <c r="AS14" s="17"/>
      <c r="AT14" s="17">
        <v>5.09274421945295E-2</v>
      </c>
      <c r="AU14" s="17">
        <v>4.3438125420899899E-2</v>
      </c>
    </row>
    <row r="15" spans="2:47" x14ac:dyDescent="0.35">
      <c r="B15" s="18" t="s">
        <v>99</v>
      </c>
      <c r="C15" s="21">
        <v>0.13538768311923599</v>
      </c>
      <c r="D15" s="21">
        <v>0.15855881447523501</v>
      </c>
      <c r="E15" s="21">
        <v>0.114261081843599</v>
      </c>
      <c r="F15" s="21"/>
      <c r="G15" s="21">
        <v>0.102509530228569</v>
      </c>
      <c r="H15" s="21">
        <v>0.194612901775848</v>
      </c>
      <c r="I15" s="21">
        <v>0.15142976571660999</v>
      </c>
      <c r="J15" s="21">
        <v>0.14353681534247201</v>
      </c>
      <c r="K15" s="21">
        <v>0.13958283356451001</v>
      </c>
      <c r="L15" s="21">
        <v>8.7134335241571298E-2</v>
      </c>
      <c r="M15" s="21"/>
      <c r="N15" s="21">
        <v>0.13036487929604201</v>
      </c>
      <c r="O15" s="21">
        <v>0.117961118103155</v>
      </c>
      <c r="P15" s="21">
        <v>0.18732329599228001</v>
      </c>
      <c r="Q15" s="21">
        <v>0.110594291213817</v>
      </c>
      <c r="R15" s="21"/>
      <c r="S15" s="21">
        <v>0.13791430853637299</v>
      </c>
      <c r="T15" s="21">
        <v>0.13413460756710099</v>
      </c>
      <c r="U15" s="21">
        <v>0.107857219727233</v>
      </c>
      <c r="V15" s="21">
        <v>0.10298525253956101</v>
      </c>
      <c r="W15" s="21">
        <v>0.12588064164905199</v>
      </c>
      <c r="X15" s="21">
        <v>0.197471051990386</v>
      </c>
      <c r="Y15" s="21">
        <v>0.103161975713705</v>
      </c>
      <c r="Z15" s="21">
        <v>0.17477807796122999</v>
      </c>
      <c r="AA15" s="21">
        <v>0.148744175939832</v>
      </c>
      <c r="AB15" s="21"/>
      <c r="AC15" s="21">
        <v>0.163513092409725</v>
      </c>
      <c r="AD15" s="21">
        <v>0.121189173551111</v>
      </c>
      <c r="AE15" s="21">
        <v>0.116280412975598</v>
      </c>
      <c r="AF15" s="21"/>
      <c r="AG15" s="21">
        <v>0.14476111949876799</v>
      </c>
      <c r="AH15" s="21">
        <v>0.1467278226173</v>
      </c>
      <c r="AI15" s="21">
        <v>4.10832410301415E-2</v>
      </c>
      <c r="AJ15" s="21">
        <v>0.232355203326267</v>
      </c>
      <c r="AK15" s="21">
        <v>0.13734806283217099</v>
      </c>
      <c r="AL15" s="21"/>
      <c r="AM15" s="21">
        <v>0.14759141911788401</v>
      </c>
      <c r="AN15" s="21">
        <v>0.137970983083229</v>
      </c>
      <c r="AO15" s="21">
        <v>0.13027735399524401</v>
      </c>
      <c r="AP15" s="21"/>
      <c r="AQ15" s="21">
        <v>0.137501888138961</v>
      </c>
      <c r="AR15" s="21">
        <v>0.129237859808435</v>
      </c>
      <c r="AS15" s="21"/>
      <c r="AT15" s="21">
        <v>0.14431960371307401</v>
      </c>
      <c r="AU15" s="21">
        <v>0.132555765286518</v>
      </c>
    </row>
    <row r="16" spans="2:47" x14ac:dyDescent="0.35">
      <c r="B16" s="18" t="s">
        <v>98</v>
      </c>
      <c r="C16" s="21">
        <v>0.68359577029442897</v>
      </c>
      <c r="D16" s="21">
        <v>0.67181304077485504</v>
      </c>
      <c r="E16" s="21">
        <v>0.69338937300052395</v>
      </c>
      <c r="F16" s="21"/>
      <c r="G16" s="21">
        <v>0.71674001912858698</v>
      </c>
      <c r="H16" s="21">
        <v>0.642351680484327</v>
      </c>
      <c r="I16" s="21">
        <v>0.65219819964193504</v>
      </c>
      <c r="J16" s="21">
        <v>0.72928825582162005</v>
      </c>
      <c r="K16" s="21">
        <v>0.66285354108168903</v>
      </c>
      <c r="L16" s="21">
        <v>0.70207260570077801</v>
      </c>
      <c r="M16" s="21"/>
      <c r="N16" s="21">
        <v>0.68951982969415304</v>
      </c>
      <c r="O16" s="21">
        <v>0.697934143163642</v>
      </c>
      <c r="P16" s="21">
        <v>0.65834460288054797</v>
      </c>
      <c r="Q16" s="21">
        <v>0.68871410352206697</v>
      </c>
      <c r="R16" s="21"/>
      <c r="S16" s="21">
        <v>0.70589761995581402</v>
      </c>
      <c r="T16" s="21">
        <v>0.71405059066702903</v>
      </c>
      <c r="U16" s="21">
        <v>0.70138013622635098</v>
      </c>
      <c r="V16" s="21">
        <v>0.72617026836077403</v>
      </c>
      <c r="W16" s="21">
        <v>0.70401722426027402</v>
      </c>
      <c r="X16" s="21">
        <v>0.60564295752943298</v>
      </c>
      <c r="Y16" s="21">
        <v>0.65408911855947705</v>
      </c>
      <c r="Z16" s="21">
        <v>0.59171654722970701</v>
      </c>
      <c r="AA16" s="21">
        <v>0.67464440334681597</v>
      </c>
      <c r="AB16" s="21"/>
      <c r="AC16" s="21">
        <v>0.63305403148516404</v>
      </c>
      <c r="AD16" s="21">
        <v>0.72321817323179405</v>
      </c>
      <c r="AE16" s="21">
        <v>0.70241105642278201</v>
      </c>
      <c r="AF16" s="21"/>
      <c r="AG16" s="21">
        <v>0.67803836942897</v>
      </c>
      <c r="AH16" s="21">
        <v>0.70106525150922605</v>
      </c>
      <c r="AI16" s="21">
        <v>0.74126349321716201</v>
      </c>
      <c r="AJ16" s="21">
        <v>0.51302094212345295</v>
      </c>
      <c r="AK16" s="21">
        <v>0.67281422353786002</v>
      </c>
      <c r="AL16" s="21"/>
      <c r="AM16" s="21">
        <v>0.65684223144324605</v>
      </c>
      <c r="AN16" s="21">
        <v>0.71433547154185295</v>
      </c>
      <c r="AO16" s="21">
        <v>0.72578361002666403</v>
      </c>
      <c r="AP16" s="21"/>
      <c r="AQ16" s="21">
        <v>0.68559936424356405</v>
      </c>
      <c r="AR16" s="21">
        <v>0.68020299508765203</v>
      </c>
      <c r="AS16" s="21"/>
      <c r="AT16" s="21">
        <v>0.67940168028979797</v>
      </c>
      <c r="AU16" s="21">
        <v>0.68492553113940702</v>
      </c>
    </row>
    <row r="17" spans="2:47" x14ac:dyDescent="0.35">
      <c r="B17" s="18" t="s">
        <v>100</v>
      </c>
      <c r="C17" s="22">
        <v>0.54820808717519198</v>
      </c>
      <c r="D17" s="22">
        <v>0.51325422629962003</v>
      </c>
      <c r="E17" s="22">
        <v>0.57912829115692499</v>
      </c>
      <c r="F17" s="22"/>
      <c r="G17" s="22">
        <v>0.61423048890001797</v>
      </c>
      <c r="H17" s="22">
        <v>0.447738778708479</v>
      </c>
      <c r="I17" s="22">
        <v>0.500768433925325</v>
      </c>
      <c r="J17" s="22">
        <v>0.58575144047914895</v>
      </c>
      <c r="K17" s="22">
        <v>0.52327070751717897</v>
      </c>
      <c r="L17" s="22">
        <v>0.61493827045920602</v>
      </c>
      <c r="M17" s="22"/>
      <c r="N17" s="22">
        <v>0.55915495039811103</v>
      </c>
      <c r="O17" s="22">
        <v>0.57997302506048698</v>
      </c>
      <c r="P17" s="22">
        <v>0.47102130688826799</v>
      </c>
      <c r="Q17" s="22">
        <v>0.57811981230825005</v>
      </c>
      <c r="R17" s="22"/>
      <c r="S17" s="22">
        <v>0.56798331141944103</v>
      </c>
      <c r="T17" s="22">
        <v>0.57991598309992798</v>
      </c>
      <c r="U17" s="22">
        <v>0.59352291649911704</v>
      </c>
      <c r="V17" s="22">
        <v>0.62318501582121399</v>
      </c>
      <c r="W17" s="22">
        <v>0.57813658261122203</v>
      </c>
      <c r="X17" s="22">
        <v>0.40817190553904698</v>
      </c>
      <c r="Y17" s="22">
        <v>0.55092714284577204</v>
      </c>
      <c r="Z17" s="22">
        <v>0.416938469268477</v>
      </c>
      <c r="AA17" s="22">
        <v>0.52590022740698406</v>
      </c>
      <c r="AB17" s="22"/>
      <c r="AC17" s="22">
        <v>0.46954093907543898</v>
      </c>
      <c r="AD17" s="22">
        <v>0.60202899968068302</v>
      </c>
      <c r="AE17" s="22">
        <v>0.58613064344718402</v>
      </c>
      <c r="AF17" s="22"/>
      <c r="AG17" s="22">
        <v>0.53327724993020198</v>
      </c>
      <c r="AH17" s="22">
        <v>0.55433742889192605</v>
      </c>
      <c r="AI17" s="22">
        <v>0.70018025218701996</v>
      </c>
      <c r="AJ17" s="22">
        <v>0.28066573879718598</v>
      </c>
      <c r="AK17" s="22">
        <v>0.53546616070568898</v>
      </c>
      <c r="AL17" s="22"/>
      <c r="AM17" s="22">
        <v>0.50925081232536196</v>
      </c>
      <c r="AN17" s="22">
        <v>0.57636448845862398</v>
      </c>
      <c r="AO17" s="22">
        <v>0.59550625603142004</v>
      </c>
      <c r="AP17" s="22"/>
      <c r="AQ17" s="22">
        <v>0.54809747610460302</v>
      </c>
      <c r="AR17" s="22">
        <v>0.55096513527921698</v>
      </c>
      <c r="AS17" s="22"/>
      <c r="AT17" s="22">
        <v>0.53508207657672402</v>
      </c>
      <c r="AU17" s="22">
        <v>0.55236976585288899</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U22"/>
  <sheetViews>
    <sheetView showGridLines="0" workbookViewId="0">
      <pane xSplit="2" topLeftCell="C1" activePane="topRight" state="frozen"/>
      <selection activeCell="AF8" sqref="AF8"/>
      <selection pane="topRight" activeCell="M32" sqref="M3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5.50603246734859E-2</v>
      </c>
      <c r="D9" s="17">
        <v>7.0417526549962306E-2</v>
      </c>
      <c r="E9" s="17">
        <v>4.0925208057779203E-2</v>
      </c>
      <c r="F9" s="17"/>
      <c r="G9" s="17">
        <v>4.5482177928346697E-2</v>
      </c>
      <c r="H9" s="17">
        <v>7.4902310363118396E-2</v>
      </c>
      <c r="I9" s="17">
        <v>6.3222240290039797E-2</v>
      </c>
      <c r="J9" s="17">
        <v>6.2038328859858799E-2</v>
      </c>
      <c r="K9" s="17">
        <v>4.7500219222854502E-2</v>
      </c>
      <c r="L9" s="17">
        <v>3.93668110271818E-2</v>
      </c>
      <c r="M9" s="17"/>
      <c r="N9" s="17">
        <v>7.7868846060353103E-2</v>
      </c>
      <c r="O9" s="17">
        <v>2.9485039250442598E-2</v>
      </c>
      <c r="P9" s="17">
        <v>8.0254551689085601E-2</v>
      </c>
      <c r="Q9" s="17">
        <v>3.55813445272408E-2</v>
      </c>
      <c r="R9" s="17"/>
      <c r="S9" s="17">
        <v>5.5939989556055503E-2</v>
      </c>
      <c r="T9" s="17">
        <v>4.53994521830463E-2</v>
      </c>
      <c r="U9" s="17">
        <v>4.35107802556235E-2</v>
      </c>
      <c r="V9" s="17">
        <v>3.3204444533624901E-2</v>
      </c>
      <c r="W9" s="17">
        <v>5.6491902805145898E-2</v>
      </c>
      <c r="X9" s="17">
        <v>6.7316695098132304E-2</v>
      </c>
      <c r="Y9" s="17">
        <v>7.3837402822773901E-2</v>
      </c>
      <c r="Z9" s="17">
        <v>0</v>
      </c>
      <c r="AA9" s="17">
        <v>8.9241155844228204E-2</v>
      </c>
      <c r="AB9" s="17"/>
      <c r="AC9" s="17">
        <v>6.9180971636074506E-2</v>
      </c>
      <c r="AD9" s="17">
        <v>5.3895758120536597E-2</v>
      </c>
      <c r="AE9" s="17">
        <v>2.6237430338256599E-2</v>
      </c>
      <c r="AF9" s="17"/>
      <c r="AG9" s="17">
        <v>6.4600291032050297E-2</v>
      </c>
      <c r="AH9" s="17">
        <v>5.6909582966801597E-2</v>
      </c>
      <c r="AI9" s="17">
        <v>6.0008710020894501E-2</v>
      </c>
      <c r="AJ9" s="17">
        <v>6.7112663237874098E-2</v>
      </c>
      <c r="AK9" s="17">
        <v>2.2624406395421199E-2</v>
      </c>
      <c r="AL9" s="17"/>
      <c r="AM9" s="17">
        <v>6.6990662191686395E-2</v>
      </c>
      <c r="AN9" s="17">
        <v>5.93467113533147E-2</v>
      </c>
      <c r="AO9" s="17">
        <v>3.8902661393965601E-2</v>
      </c>
      <c r="AP9" s="17"/>
      <c r="AQ9" s="17">
        <v>5.9164134066097399E-2</v>
      </c>
      <c r="AR9" s="17">
        <v>4.6745432011818001E-2</v>
      </c>
      <c r="AS9" s="17"/>
      <c r="AT9" s="17">
        <v>6.2840828820581104E-2</v>
      </c>
      <c r="AU9" s="17">
        <v>5.2593470181194299E-2</v>
      </c>
    </row>
    <row r="10" spans="2:47" x14ac:dyDescent="0.35">
      <c r="B10" s="18" t="s">
        <v>96</v>
      </c>
      <c r="C10" s="17">
        <v>0.13216167418703201</v>
      </c>
      <c r="D10" s="17">
        <v>0.160225000046406</v>
      </c>
      <c r="E10" s="17">
        <v>0.106452541879286</v>
      </c>
      <c r="F10" s="17"/>
      <c r="G10" s="17">
        <v>6.8349929463005998E-2</v>
      </c>
      <c r="H10" s="17">
        <v>0.146942186070324</v>
      </c>
      <c r="I10" s="17">
        <v>0.15475285377371101</v>
      </c>
      <c r="J10" s="17">
        <v>0.13326378825618901</v>
      </c>
      <c r="K10" s="17">
        <v>0.14722820534457501</v>
      </c>
      <c r="L10" s="17">
        <v>0.123104886699309</v>
      </c>
      <c r="M10" s="17"/>
      <c r="N10" s="17">
        <v>0.163176693160379</v>
      </c>
      <c r="O10" s="17">
        <v>0.144123890534607</v>
      </c>
      <c r="P10" s="17">
        <v>0.140422685057674</v>
      </c>
      <c r="Q10" s="17">
        <v>8.0747360741218299E-2</v>
      </c>
      <c r="R10" s="17"/>
      <c r="S10" s="17">
        <v>0.12521747477182399</v>
      </c>
      <c r="T10" s="17">
        <v>0.13966670437262299</v>
      </c>
      <c r="U10" s="17">
        <v>6.3415948632683697E-2</v>
      </c>
      <c r="V10" s="17">
        <v>0.149635017215449</v>
      </c>
      <c r="W10" s="17">
        <v>0.14598933041390499</v>
      </c>
      <c r="X10" s="17">
        <v>0.17348451846587301</v>
      </c>
      <c r="Y10" s="17">
        <v>0.130277431227588</v>
      </c>
      <c r="Z10" s="17">
        <v>0.173359681194201</v>
      </c>
      <c r="AA10" s="17">
        <v>0.113804146160379</v>
      </c>
      <c r="AB10" s="17"/>
      <c r="AC10" s="17">
        <v>0.15267280379074799</v>
      </c>
      <c r="AD10" s="17">
        <v>0.13158415005421001</v>
      </c>
      <c r="AE10" s="17">
        <v>0.104394766031284</v>
      </c>
      <c r="AF10" s="17"/>
      <c r="AG10" s="17">
        <v>0.17994549305822999</v>
      </c>
      <c r="AH10" s="17">
        <v>9.6192980070514897E-2</v>
      </c>
      <c r="AI10" s="17">
        <v>8.2447840982435197E-2</v>
      </c>
      <c r="AJ10" s="17">
        <v>0.13431434856964899</v>
      </c>
      <c r="AK10" s="17">
        <v>0.125663430110108</v>
      </c>
      <c r="AL10" s="17"/>
      <c r="AM10" s="17">
        <v>0.20285451257085299</v>
      </c>
      <c r="AN10" s="17">
        <v>0.11982380862601801</v>
      </c>
      <c r="AO10" s="17">
        <v>6.24466707179036E-2</v>
      </c>
      <c r="AP10" s="17"/>
      <c r="AQ10" s="17">
        <v>0.150954626347136</v>
      </c>
      <c r="AR10" s="17">
        <v>9.1066027945313599E-2</v>
      </c>
      <c r="AS10" s="17"/>
      <c r="AT10" s="17">
        <v>0.15507406196246501</v>
      </c>
      <c r="AU10" s="17">
        <v>0.124897167203374</v>
      </c>
    </row>
    <row r="11" spans="2:47" x14ac:dyDescent="0.35">
      <c r="B11" s="18" t="s">
        <v>95</v>
      </c>
      <c r="C11" s="17">
        <v>0.29105874841954099</v>
      </c>
      <c r="D11" s="17">
        <v>0.31414275928383101</v>
      </c>
      <c r="E11" s="17">
        <v>0.26909668761565397</v>
      </c>
      <c r="F11" s="17"/>
      <c r="G11" s="17">
        <v>0.309198490337111</v>
      </c>
      <c r="H11" s="17">
        <v>0.30376297666611302</v>
      </c>
      <c r="I11" s="17">
        <v>0.29684546033639903</v>
      </c>
      <c r="J11" s="17">
        <v>0.26925809293622799</v>
      </c>
      <c r="K11" s="17">
        <v>0.27979144133834999</v>
      </c>
      <c r="L11" s="17">
        <v>0.29299207558736801</v>
      </c>
      <c r="M11" s="17"/>
      <c r="N11" s="17">
        <v>0.27403223243311697</v>
      </c>
      <c r="O11" s="17">
        <v>0.32088151635922402</v>
      </c>
      <c r="P11" s="17">
        <v>0.25913235180660299</v>
      </c>
      <c r="Q11" s="17">
        <v>0.30994507102581498</v>
      </c>
      <c r="R11" s="17"/>
      <c r="S11" s="17">
        <v>0.33619116817321298</v>
      </c>
      <c r="T11" s="17">
        <v>0.266961642361429</v>
      </c>
      <c r="U11" s="17">
        <v>0.344415349014974</v>
      </c>
      <c r="V11" s="17">
        <v>0.24754232210835</v>
      </c>
      <c r="W11" s="17">
        <v>0.23401057202433101</v>
      </c>
      <c r="X11" s="17">
        <v>0.29797132647945301</v>
      </c>
      <c r="Y11" s="17">
        <v>0.241133434928405</v>
      </c>
      <c r="Z11" s="17">
        <v>0.32002982215120701</v>
      </c>
      <c r="AA11" s="17">
        <v>0.320904306373341</v>
      </c>
      <c r="AB11" s="17"/>
      <c r="AC11" s="17">
        <v>0.26339749742743301</v>
      </c>
      <c r="AD11" s="17">
        <v>0.31334449000976999</v>
      </c>
      <c r="AE11" s="17">
        <v>0.27929920866939201</v>
      </c>
      <c r="AF11" s="17"/>
      <c r="AG11" s="17">
        <v>0.25580906905504402</v>
      </c>
      <c r="AH11" s="17">
        <v>0.31707150719505001</v>
      </c>
      <c r="AI11" s="17">
        <v>0.37933866176165398</v>
      </c>
      <c r="AJ11" s="17">
        <v>0.27305085057701101</v>
      </c>
      <c r="AK11" s="17">
        <v>0.27325167918250998</v>
      </c>
      <c r="AL11" s="17"/>
      <c r="AM11" s="17">
        <v>0.236728055969079</v>
      </c>
      <c r="AN11" s="17">
        <v>0.29588297733268698</v>
      </c>
      <c r="AO11" s="17">
        <v>0.39070895979685599</v>
      </c>
      <c r="AP11" s="17"/>
      <c r="AQ11" s="17">
        <v>0.27687269571247303</v>
      </c>
      <c r="AR11" s="17">
        <v>0.32224538793160401</v>
      </c>
      <c r="AS11" s="17"/>
      <c r="AT11" s="17">
        <v>0.30558357374303602</v>
      </c>
      <c r="AU11" s="17">
        <v>0.28645356732566601</v>
      </c>
    </row>
    <row r="12" spans="2:47" x14ac:dyDescent="0.35">
      <c r="B12" s="18" t="s">
        <v>94</v>
      </c>
      <c r="C12" s="17">
        <v>0.302923558529475</v>
      </c>
      <c r="D12" s="17">
        <v>0.26953776956813302</v>
      </c>
      <c r="E12" s="17">
        <v>0.33295206049301002</v>
      </c>
      <c r="F12" s="17"/>
      <c r="G12" s="17">
        <v>0.28998804647058501</v>
      </c>
      <c r="H12" s="17">
        <v>0.28399524887588601</v>
      </c>
      <c r="I12" s="17">
        <v>0.28525594961110901</v>
      </c>
      <c r="J12" s="17">
        <v>0.32801002506952098</v>
      </c>
      <c r="K12" s="17">
        <v>0.32212186084029698</v>
      </c>
      <c r="L12" s="17">
        <v>0.30373761037529401</v>
      </c>
      <c r="M12" s="17"/>
      <c r="N12" s="17">
        <v>0.28289497824941201</v>
      </c>
      <c r="O12" s="17">
        <v>0.30731462562619399</v>
      </c>
      <c r="P12" s="17">
        <v>0.29655654274927401</v>
      </c>
      <c r="Q12" s="17">
        <v>0.32085203994616701</v>
      </c>
      <c r="R12" s="17"/>
      <c r="S12" s="17">
        <v>0.25070939245795798</v>
      </c>
      <c r="T12" s="17">
        <v>0.33321119097562801</v>
      </c>
      <c r="U12" s="17">
        <v>0.30954744575503002</v>
      </c>
      <c r="V12" s="17">
        <v>0.30764398688472799</v>
      </c>
      <c r="W12" s="17">
        <v>0.350750072712603</v>
      </c>
      <c r="X12" s="17">
        <v>0.37005898963592998</v>
      </c>
      <c r="Y12" s="17">
        <v>0.301661160001999</v>
      </c>
      <c r="Z12" s="17">
        <v>0.30433090156137899</v>
      </c>
      <c r="AA12" s="17">
        <v>0.23316564049892999</v>
      </c>
      <c r="AB12" s="17"/>
      <c r="AC12" s="17">
        <v>0.310405766315969</v>
      </c>
      <c r="AD12" s="17">
        <v>0.29724917219726799</v>
      </c>
      <c r="AE12" s="17">
        <v>0.30580042821449699</v>
      </c>
      <c r="AF12" s="17"/>
      <c r="AG12" s="17">
        <v>0.29526574090150798</v>
      </c>
      <c r="AH12" s="17">
        <v>0.32256388207428399</v>
      </c>
      <c r="AI12" s="17">
        <v>0.27468339387101498</v>
      </c>
      <c r="AJ12" s="17">
        <v>0.12850977913519401</v>
      </c>
      <c r="AK12" s="17">
        <v>0.31476050994641702</v>
      </c>
      <c r="AL12" s="17"/>
      <c r="AM12" s="17">
        <v>0.29753266492177199</v>
      </c>
      <c r="AN12" s="17">
        <v>0.33477664048767503</v>
      </c>
      <c r="AO12" s="17">
        <v>0.28910706643712503</v>
      </c>
      <c r="AP12" s="17"/>
      <c r="AQ12" s="17">
        <v>0.31935553594506999</v>
      </c>
      <c r="AR12" s="17">
        <v>0.26738173383457398</v>
      </c>
      <c r="AS12" s="17"/>
      <c r="AT12" s="17">
        <v>0.269853884746031</v>
      </c>
      <c r="AU12" s="17">
        <v>0.31340849264030202</v>
      </c>
    </row>
    <row r="13" spans="2:47" x14ac:dyDescent="0.35">
      <c r="B13" s="18" t="s">
        <v>93</v>
      </c>
      <c r="C13" s="17">
        <v>0.125703752138385</v>
      </c>
      <c r="D13" s="17">
        <v>0.10708382396091599</v>
      </c>
      <c r="E13" s="17">
        <v>0.14358010859349901</v>
      </c>
      <c r="F13" s="17"/>
      <c r="G13" s="17">
        <v>0.21477106830225301</v>
      </c>
      <c r="H13" s="17">
        <v>0.12975926950415101</v>
      </c>
      <c r="I13" s="17">
        <v>0.12194725062957699</v>
      </c>
      <c r="J13" s="17">
        <v>0.12957303534341899</v>
      </c>
      <c r="K13" s="17">
        <v>8.1678161440486494E-2</v>
      </c>
      <c r="L13" s="17">
        <v>0.11274264583389999</v>
      </c>
      <c r="M13" s="17"/>
      <c r="N13" s="17">
        <v>0.10543083851572201</v>
      </c>
      <c r="O13" s="17">
        <v>0.10310437171849</v>
      </c>
      <c r="P13" s="17">
        <v>0.14744313336828699</v>
      </c>
      <c r="Q13" s="17">
        <v>0.153343061209579</v>
      </c>
      <c r="R13" s="17"/>
      <c r="S13" s="17">
        <v>0.150079247799734</v>
      </c>
      <c r="T13" s="17">
        <v>0.11615095938280499</v>
      </c>
      <c r="U13" s="17">
        <v>0.10571730392070799</v>
      </c>
      <c r="V13" s="17">
        <v>0.11326147802668</v>
      </c>
      <c r="W13" s="17">
        <v>0.130632504580595</v>
      </c>
      <c r="X13" s="17">
        <v>5.5590041318795601E-2</v>
      </c>
      <c r="Y13" s="17">
        <v>0.15462830755812501</v>
      </c>
      <c r="Z13" s="17">
        <v>0.13436144610930301</v>
      </c>
      <c r="AA13" s="17">
        <v>0.16283807730779701</v>
      </c>
      <c r="AB13" s="17"/>
      <c r="AC13" s="17">
        <v>0.11679388194546</v>
      </c>
      <c r="AD13" s="17">
        <v>0.114515769115896</v>
      </c>
      <c r="AE13" s="17">
        <v>0.14962376097602201</v>
      </c>
      <c r="AF13" s="17"/>
      <c r="AG13" s="17">
        <v>0.12381010883582599</v>
      </c>
      <c r="AH13" s="17">
        <v>0.136937195138882</v>
      </c>
      <c r="AI13" s="17">
        <v>9.3136718630851698E-2</v>
      </c>
      <c r="AJ13" s="17">
        <v>0.14191947882530301</v>
      </c>
      <c r="AK13" s="17">
        <v>0.13189090360893099</v>
      </c>
      <c r="AL13" s="17"/>
      <c r="AM13" s="17">
        <v>0.12175683711</v>
      </c>
      <c r="AN13" s="17">
        <v>0.13546837755476701</v>
      </c>
      <c r="AO13" s="17">
        <v>0.11177061045049901</v>
      </c>
      <c r="AP13" s="17"/>
      <c r="AQ13" s="17">
        <v>0.119312078980554</v>
      </c>
      <c r="AR13" s="17">
        <v>0.139727622044646</v>
      </c>
      <c r="AS13" s="17"/>
      <c r="AT13" s="17">
        <v>0.124327566294974</v>
      </c>
      <c r="AU13" s="17">
        <v>0.12614007993487</v>
      </c>
    </row>
    <row r="14" spans="2:47" x14ac:dyDescent="0.35">
      <c r="B14" s="18" t="s">
        <v>70</v>
      </c>
      <c r="C14" s="17">
        <v>9.3091942052081794E-2</v>
      </c>
      <c r="D14" s="17">
        <v>7.8593120590752297E-2</v>
      </c>
      <c r="E14" s="17">
        <v>0.106993393360771</v>
      </c>
      <c r="F14" s="17"/>
      <c r="G14" s="17">
        <v>7.2210287498698206E-2</v>
      </c>
      <c r="H14" s="17">
        <v>6.0638008520408598E-2</v>
      </c>
      <c r="I14" s="17">
        <v>7.7976245359164295E-2</v>
      </c>
      <c r="J14" s="17">
        <v>7.7856729534784105E-2</v>
      </c>
      <c r="K14" s="17">
        <v>0.12168011181343601</v>
      </c>
      <c r="L14" s="17">
        <v>0.128055970476947</v>
      </c>
      <c r="M14" s="17"/>
      <c r="N14" s="17">
        <v>9.6596411581016797E-2</v>
      </c>
      <c r="O14" s="17">
        <v>9.5090556511042396E-2</v>
      </c>
      <c r="P14" s="17">
        <v>7.61907353290769E-2</v>
      </c>
      <c r="Q14" s="17">
        <v>9.9531122549979603E-2</v>
      </c>
      <c r="R14" s="17"/>
      <c r="S14" s="17">
        <v>8.18627272412151E-2</v>
      </c>
      <c r="T14" s="17">
        <v>9.8610050724469406E-2</v>
      </c>
      <c r="U14" s="17">
        <v>0.133393172420981</v>
      </c>
      <c r="V14" s="17">
        <v>0.14871275123116701</v>
      </c>
      <c r="W14" s="17">
        <v>8.2125617463420106E-2</v>
      </c>
      <c r="X14" s="17">
        <v>3.5578429001815903E-2</v>
      </c>
      <c r="Y14" s="17">
        <v>9.8462263461108798E-2</v>
      </c>
      <c r="Z14" s="17">
        <v>6.7918148983910506E-2</v>
      </c>
      <c r="AA14" s="17">
        <v>8.0046673815324501E-2</v>
      </c>
      <c r="AB14" s="17"/>
      <c r="AC14" s="17">
        <v>8.7549078884315804E-2</v>
      </c>
      <c r="AD14" s="17">
        <v>8.9410660502318898E-2</v>
      </c>
      <c r="AE14" s="17">
        <v>0.13464440577054801</v>
      </c>
      <c r="AF14" s="17"/>
      <c r="AG14" s="17">
        <v>8.05692971173428E-2</v>
      </c>
      <c r="AH14" s="17">
        <v>7.0324852554467604E-2</v>
      </c>
      <c r="AI14" s="17">
        <v>0.11038467473315</v>
      </c>
      <c r="AJ14" s="17">
        <v>0.25509287965496902</v>
      </c>
      <c r="AK14" s="17">
        <v>0.131809070756612</v>
      </c>
      <c r="AL14" s="17"/>
      <c r="AM14" s="17">
        <v>7.4137267236609905E-2</v>
      </c>
      <c r="AN14" s="17">
        <v>5.4701484645538298E-2</v>
      </c>
      <c r="AO14" s="17">
        <v>0.10706403120365</v>
      </c>
      <c r="AP14" s="17"/>
      <c r="AQ14" s="17">
        <v>7.4340928948669394E-2</v>
      </c>
      <c r="AR14" s="17">
        <v>0.132833796232044</v>
      </c>
      <c r="AS14" s="17"/>
      <c r="AT14" s="17">
        <v>8.2320084432912805E-2</v>
      </c>
      <c r="AU14" s="17">
        <v>9.6507222714594304E-2</v>
      </c>
    </row>
    <row r="15" spans="2:47" x14ac:dyDescent="0.35">
      <c r="B15" s="18" t="s">
        <v>99</v>
      </c>
      <c r="C15" s="21">
        <v>0.18722199886051799</v>
      </c>
      <c r="D15" s="21">
        <v>0.230642526596368</v>
      </c>
      <c r="E15" s="21">
        <v>0.14737774993706601</v>
      </c>
      <c r="F15" s="21"/>
      <c r="G15" s="21">
        <v>0.11383210739135299</v>
      </c>
      <c r="H15" s="21">
        <v>0.22184449643344201</v>
      </c>
      <c r="I15" s="21">
        <v>0.21797509406375101</v>
      </c>
      <c r="J15" s="21">
        <v>0.195302117116048</v>
      </c>
      <c r="K15" s="21">
        <v>0.19472842456743</v>
      </c>
      <c r="L15" s="21">
        <v>0.162471697726491</v>
      </c>
      <c r="M15" s="21"/>
      <c r="N15" s="21">
        <v>0.24104553922073199</v>
      </c>
      <c r="O15" s="21">
        <v>0.17360892978504899</v>
      </c>
      <c r="P15" s="21">
        <v>0.22067723674676001</v>
      </c>
      <c r="Q15" s="21">
        <v>0.116328705268459</v>
      </c>
      <c r="R15" s="21"/>
      <c r="S15" s="21">
        <v>0.18115746432787999</v>
      </c>
      <c r="T15" s="21">
        <v>0.18506615655566899</v>
      </c>
      <c r="U15" s="21">
        <v>0.106926728888307</v>
      </c>
      <c r="V15" s="21">
        <v>0.18283946174907401</v>
      </c>
      <c r="W15" s="21">
        <v>0.20248123321905101</v>
      </c>
      <c r="X15" s="21">
        <v>0.240801213564005</v>
      </c>
      <c r="Y15" s="21">
        <v>0.20411483405036199</v>
      </c>
      <c r="Z15" s="21">
        <v>0.173359681194201</v>
      </c>
      <c r="AA15" s="21">
        <v>0.20304530200460699</v>
      </c>
      <c r="AB15" s="21"/>
      <c r="AC15" s="21">
        <v>0.221853775426822</v>
      </c>
      <c r="AD15" s="21">
        <v>0.18547990817474699</v>
      </c>
      <c r="AE15" s="21">
        <v>0.13063219636954099</v>
      </c>
      <c r="AF15" s="21"/>
      <c r="AG15" s="21">
        <v>0.24454578409027999</v>
      </c>
      <c r="AH15" s="21">
        <v>0.15310256303731601</v>
      </c>
      <c r="AI15" s="21">
        <v>0.14245655100332999</v>
      </c>
      <c r="AJ15" s="21">
        <v>0.20142701180752301</v>
      </c>
      <c r="AK15" s="21">
        <v>0.14828783650553001</v>
      </c>
      <c r="AL15" s="21"/>
      <c r="AM15" s="21">
        <v>0.26984517476254</v>
      </c>
      <c r="AN15" s="21">
        <v>0.179170519979332</v>
      </c>
      <c r="AO15" s="21">
        <v>0.101349332111869</v>
      </c>
      <c r="AP15" s="21"/>
      <c r="AQ15" s="21">
        <v>0.21011876041323299</v>
      </c>
      <c r="AR15" s="21">
        <v>0.13781145995713201</v>
      </c>
      <c r="AS15" s="21"/>
      <c r="AT15" s="21">
        <v>0.21791489078304599</v>
      </c>
      <c r="AU15" s="21">
        <v>0.177490637384568</v>
      </c>
    </row>
    <row r="16" spans="2:47" x14ac:dyDescent="0.35">
      <c r="B16" s="18" t="s">
        <v>98</v>
      </c>
      <c r="C16" s="21">
        <v>0.42862731066785997</v>
      </c>
      <c r="D16" s="21">
        <v>0.376621593529049</v>
      </c>
      <c r="E16" s="21">
        <v>0.47653216908650903</v>
      </c>
      <c r="F16" s="21"/>
      <c r="G16" s="21">
        <v>0.50475911477283797</v>
      </c>
      <c r="H16" s="21">
        <v>0.41375451838003702</v>
      </c>
      <c r="I16" s="21">
        <v>0.40720320024068601</v>
      </c>
      <c r="J16" s="21">
        <v>0.45758306041294</v>
      </c>
      <c r="K16" s="21">
        <v>0.40380002228078299</v>
      </c>
      <c r="L16" s="21">
        <v>0.41648025620919399</v>
      </c>
      <c r="M16" s="21"/>
      <c r="N16" s="21">
        <v>0.388325816765134</v>
      </c>
      <c r="O16" s="21">
        <v>0.41041899734468401</v>
      </c>
      <c r="P16" s="21">
        <v>0.44399967611756103</v>
      </c>
      <c r="Q16" s="21">
        <v>0.47419510115574598</v>
      </c>
      <c r="R16" s="21"/>
      <c r="S16" s="21">
        <v>0.40078864025769301</v>
      </c>
      <c r="T16" s="21">
        <v>0.44936215035843302</v>
      </c>
      <c r="U16" s="21">
        <v>0.41526474967573801</v>
      </c>
      <c r="V16" s="21">
        <v>0.42090546491140901</v>
      </c>
      <c r="W16" s="21">
        <v>0.481382577293198</v>
      </c>
      <c r="X16" s="21">
        <v>0.425649030954726</v>
      </c>
      <c r="Y16" s="21">
        <v>0.45628946756012401</v>
      </c>
      <c r="Z16" s="21">
        <v>0.43869234767068199</v>
      </c>
      <c r="AA16" s="21">
        <v>0.396003717806728</v>
      </c>
      <c r="AB16" s="21"/>
      <c r="AC16" s="21">
        <v>0.42719964826142898</v>
      </c>
      <c r="AD16" s="21">
        <v>0.41176494131316399</v>
      </c>
      <c r="AE16" s="21">
        <v>0.45542418919051902</v>
      </c>
      <c r="AF16" s="21"/>
      <c r="AG16" s="21">
        <v>0.41907584973733403</v>
      </c>
      <c r="AH16" s="21">
        <v>0.45950107721316602</v>
      </c>
      <c r="AI16" s="21">
        <v>0.36782011250186702</v>
      </c>
      <c r="AJ16" s="21">
        <v>0.27042925796049699</v>
      </c>
      <c r="AK16" s="21">
        <v>0.44665141355534799</v>
      </c>
      <c r="AL16" s="21"/>
      <c r="AM16" s="21">
        <v>0.41928950203177201</v>
      </c>
      <c r="AN16" s="21">
        <v>0.47024501804244201</v>
      </c>
      <c r="AO16" s="21">
        <v>0.40087767688762399</v>
      </c>
      <c r="AP16" s="21"/>
      <c r="AQ16" s="21">
        <v>0.43866761492562401</v>
      </c>
      <c r="AR16" s="21">
        <v>0.40710935587921998</v>
      </c>
      <c r="AS16" s="21"/>
      <c r="AT16" s="21">
        <v>0.39418145104100499</v>
      </c>
      <c r="AU16" s="21">
        <v>0.43954857257517199</v>
      </c>
    </row>
    <row r="17" spans="2:47" x14ac:dyDescent="0.35">
      <c r="B17" s="18" t="s">
        <v>100</v>
      </c>
      <c r="C17" s="22">
        <v>0.24140531180734201</v>
      </c>
      <c r="D17" s="22">
        <v>0.14597906693268101</v>
      </c>
      <c r="E17" s="22">
        <v>0.32915441914944399</v>
      </c>
      <c r="F17" s="22"/>
      <c r="G17" s="22">
        <v>0.390927007381485</v>
      </c>
      <c r="H17" s="22">
        <v>0.19191002194659501</v>
      </c>
      <c r="I17" s="22">
        <v>0.189228106176935</v>
      </c>
      <c r="J17" s="22">
        <v>0.262280943296892</v>
      </c>
      <c r="K17" s="22">
        <v>0.20907159771335401</v>
      </c>
      <c r="L17" s="22">
        <v>0.25400855848270298</v>
      </c>
      <c r="M17" s="22"/>
      <c r="N17" s="22">
        <v>0.14728027754440201</v>
      </c>
      <c r="O17" s="22">
        <v>0.23681006755963499</v>
      </c>
      <c r="P17" s="22">
        <v>0.22332243937080101</v>
      </c>
      <c r="Q17" s="22">
        <v>0.35786639588728703</v>
      </c>
      <c r="R17" s="22"/>
      <c r="S17" s="22">
        <v>0.21963117592981299</v>
      </c>
      <c r="T17" s="22">
        <v>0.26429599380276397</v>
      </c>
      <c r="U17" s="22">
        <v>0.308338020787431</v>
      </c>
      <c r="V17" s="22">
        <v>0.238066003162335</v>
      </c>
      <c r="W17" s="22">
        <v>0.27890134407414702</v>
      </c>
      <c r="X17" s="22">
        <v>0.18484781739072101</v>
      </c>
      <c r="Y17" s="22">
        <v>0.25217463350976199</v>
      </c>
      <c r="Z17" s="22">
        <v>0.26533266647648102</v>
      </c>
      <c r="AA17" s="22">
        <v>0.192958415802121</v>
      </c>
      <c r="AB17" s="22"/>
      <c r="AC17" s="22">
        <v>0.20534587283460701</v>
      </c>
      <c r="AD17" s="22">
        <v>0.226285033138418</v>
      </c>
      <c r="AE17" s="22">
        <v>0.32479199282097798</v>
      </c>
      <c r="AF17" s="22"/>
      <c r="AG17" s="22">
        <v>0.17453006564705401</v>
      </c>
      <c r="AH17" s="22">
        <v>0.30639851417584901</v>
      </c>
      <c r="AI17" s="22">
        <v>0.22536356149853701</v>
      </c>
      <c r="AJ17" s="22">
        <v>6.9002246152973998E-2</v>
      </c>
      <c r="AK17" s="22">
        <v>0.29836357704981897</v>
      </c>
      <c r="AL17" s="22"/>
      <c r="AM17" s="22">
        <v>0.14944432726923201</v>
      </c>
      <c r="AN17" s="22">
        <v>0.29107449806310998</v>
      </c>
      <c r="AO17" s="22">
        <v>0.29952834477575502</v>
      </c>
      <c r="AP17" s="22"/>
      <c r="AQ17" s="22">
        <v>0.22854885451239099</v>
      </c>
      <c r="AR17" s="22">
        <v>0.26929789592208903</v>
      </c>
      <c r="AS17" s="22"/>
      <c r="AT17" s="22">
        <v>0.176266560257959</v>
      </c>
      <c r="AU17" s="22">
        <v>0.262057935190604</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U22"/>
  <sheetViews>
    <sheetView showGridLines="0" workbookViewId="0">
      <pane xSplit="2" topLeftCell="C1" activePane="topRight" state="frozen"/>
      <selection activeCell="AF8" sqref="AF8"/>
      <selection pane="topRight" activeCell="G12" sqref="G12:G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3.0630974078225699E-2</v>
      </c>
      <c r="D9" s="17">
        <v>3.0487802328513398E-2</v>
      </c>
      <c r="E9" s="17">
        <v>3.08822008201564E-2</v>
      </c>
      <c r="F9" s="17"/>
      <c r="G9" s="17">
        <v>3.5156619716331598E-2</v>
      </c>
      <c r="H9" s="17">
        <v>5.0145154377442602E-2</v>
      </c>
      <c r="I9" s="17">
        <v>4.7779343610183198E-2</v>
      </c>
      <c r="J9" s="17">
        <v>2.87622263648886E-2</v>
      </c>
      <c r="K9" s="17">
        <v>1.8864499834433002E-2</v>
      </c>
      <c r="L9" s="17">
        <v>1.1770482062520999E-2</v>
      </c>
      <c r="M9" s="17"/>
      <c r="N9" s="17">
        <v>4.2553652098255498E-2</v>
      </c>
      <c r="O9" s="17">
        <v>3.22309365400665E-2</v>
      </c>
      <c r="P9" s="17">
        <v>2.8235706242411299E-2</v>
      </c>
      <c r="Q9" s="17">
        <v>1.8617526332119098E-2</v>
      </c>
      <c r="R9" s="17"/>
      <c r="S9" s="17">
        <v>3.3459844981537097E-2</v>
      </c>
      <c r="T9" s="17">
        <v>2.1671791578064099E-2</v>
      </c>
      <c r="U9" s="17">
        <v>2.37767881744569E-2</v>
      </c>
      <c r="V9" s="17">
        <v>6.9600731004864098E-3</v>
      </c>
      <c r="W9" s="17">
        <v>1.8998275382065302E-2</v>
      </c>
      <c r="X9" s="17">
        <v>8.8279292421228103E-2</v>
      </c>
      <c r="Y9" s="17">
        <v>1.33865617227347E-2</v>
      </c>
      <c r="Z9" s="17">
        <v>3.00429109630415E-2</v>
      </c>
      <c r="AA9" s="17">
        <v>3.8250066712159803E-2</v>
      </c>
      <c r="AB9" s="17"/>
      <c r="AC9" s="17">
        <v>2.7197472016112698E-2</v>
      </c>
      <c r="AD9" s="17">
        <v>3.7173726678279499E-2</v>
      </c>
      <c r="AE9" s="17">
        <v>2.11046019631459E-2</v>
      </c>
      <c r="AF9" s="17"/>
      <c r="AG9" s="17">
        <v>3.2812750680143603E-2</v>
      </c>
      <c r="AH9" s="17">
        <v>4.3550376920224697E-2</v>
      </c>
      <c r="AI9" s="17">
        <v>2.04135407385727E-2</v>
      </c>
      <c r="AJ9" s="17">
        <v>0</v>
      </c>
      <c r="AK9" s="17">
        <v>1.73332119052499E-2</v>
      </c>
      <c r="AL9" s="17"/>
      <c r="AM9" s="17">
        <v>5.1224025748005803E-2</v>
      </c>
      <c r="AN9" s="17">
        <v>3.2037490965946901E-2</v>
      </c>
      <c r="AO9" s="17">
        <v>3.58655815492031E-2</v>
      </c>
      <c r="AP9" s="17"/>
      <c r="AQ9" s="17">
        <v>3.9819897711573599E-2</v>
      </c>
      <c r="AR9" s="17">
        <v>1.1542575027217601E-2</v>
      </c>
      <c r="AS9" s="17"/>
      <c r="AT9" s="17">
        <v>6.2827238674845604E-2</v>
      </c>
      <c r="AU9" s="17">
        <v>2.0422959474848901E-2</v>
      </c>
    </row>
    <row r="10" spans="2:47" x14ac:dyDescent="0.35">
      <c r="B10" s="18" t="s">
        <v>96</v>
      </c>
      <c r="C10" s="17">
        <v>0.107416398303099</v>
      </c>
      <c r="D10" s="17">
        <v>9.86930094322504E-2</v>
      </c>
      <c r="E10" s="17">
        <v>0.11446363954597701</v>
      </c>
      <c r="F10" s="17"/>
      <c r="G10" s="17">
        <v>0.12349078342978501</v>
      </c>
      <c r="H10" s="17">
        <v>0.12733927549975199</v>
      </c>
      <c r="I10" s="17">
        <v>9.8824736079452899E-2</v>
      </c>
      <c r="J10" s="17">
        <v>9.2856480337212902E-2</v>
      </c>
      <c r="K10" s="17">
        <v>9.6737823845580703E-2</v>
      </c>
      <c r="L10" s="17">
        <v>0.109521913397363</v>
      </c>
      <c r="M10" s="17"/>
      <c r="N10" s="17">
        <v>0.12049213407762201</v>
      </c>
      <c r="O10" s="17">
        <v>9.3763806497669702E-2</v>
      </c>
      <c r="P10" s="17">
        <v>8.2914467280397294E-2</v>
      </c>
      <c r="Q10" s="17">
        <v>0.130261549165192</v>
      </c>
      <c r="R10" s="17"/>
      <c r="S10" s="17">
        <v>0.11133381665181501</v>
      </c>
      <c r="T10" s="17">
        <v>0.101687524592236</v>
      </c>
      <c r="U10" s="17">
        <v>0.106935377276067</v>
      </c>
      <c r="V10" s="17">
        <v>8.1946891463702001E-2</v>
      </c>
      <c r="W10" s="17">
        <v>0.109172653066496</v>
      </c>
      <c r="X10" s="17">
        <v>0.124817735550126</v>
      </c>
      <c r="Y10" s="17">
        <v>0.10360647414349</v>
      </c>
      <c r="Z10" s="17">
        <v>0.129792868870057</v>
      </c>
      <c r="AA10" s="17">
        <v>0.111098429665836</v>
      </c>
      <c r="AB10" s="17"/>
      <c r="AC10" s="17">
        <v>9.4569456236188301E-2</v>
      </c>
      <c r="AD10" s="17">
        <v>0.103899623469857</v>
      </c>
      <c r="AE10" s="17">
        <v>0.121977408984836</v>
      </c>
      <c r="AF10" s="17"/>
      <c r="AG10" s="17">
        <v>0.120978972354621</v>
      </c>
      <c r="AH10" s="17">
        <v>0.109783807424089</v>
      </c>
      <c r="AI10" s="17">
        <v>1.8274605376988301E-2</v>
      </c>
      <c r="AJ10" s="17">
        <v>5.30868325374525E-2</v>
      </c>
      <c r="AK10" s="17">
        <v>0.13149251250871</v>
      </c>
      <c r="AL10" s="17"/>
      <c r="AM10" s="17">
        <v>0.13261802437855499</v>
      </c>
      <c r="AN10" s="17">
        <v>9.8807628273592005E-2</v>
      </c>
      <c r="AO10" s="17">
        <v>0.11553823120204</v>
      </c>
      <c r="AP10" s="17"/>
      <c r="AQ10" s="17">
        <v>0.108127248904336</v>
      </c>
      <c r="AR10" s="17">
        <v>0.106472983217231</v>
      </c>
      <c r="AS10" s="17"/>
      <c r="AT10" s="17">
        <v>0.10715625974544001</v>
      </c>
      <c r="AU10" s="17">
        <v>0.107498876759179</v>
      </c>
    </row>
    <row r="11" spans="2:47" x14ac:dyDescent="0.35">
      <c r="B11" s="18" t="s">
        <v>95</v>
      </c>
      <c r="C11" s="17">
        <v>0.29633879938312901</v>
      </c>
      <c r="D11" s="17">
        <v>0.314458016832381</v>
      </c>
      <c r="E11" s="17">
        <v>0.280548860540064</v>
      </c>
      <c r="F11" s="17"/>
      <c r="G11" s="17">
        <v>0.30892097243737199</v>
      </c>
      <c r="H11" s="17">
        <v>0.240259512147908</v>
      </c>
      <c r="I11" s="17">
        <v>0.30433114711758602</v>
      </c>
      <c r="J11" s="17">
        <v>0.32245025289560802</v>
      </c>
      <c r="K11" s="17">
        <v>0.30511068921162998</v>
      </c>
      <c r="L11" s="17">
        <v>0.30106648632819899</v>
      </c>
      <c r="M11" s="17"/>
      <c r="N11" s="17">
        <v>0.283818677168234</v>
      </c>
      <c r="O11" s="17">
        <v>0.28248450286364302</v>
      </c>
      <c r="P11" s="17">
        <v>0.310874932075412</v>
      </c>
      <c r="Q11" s="17">
        <v>0.314931877101291</v>
      </c>
      <c r="R11" s="17"/>
      <c r="S11" s="17">
        <v>0.30032050216379602</v>
      </c>
      <c r="T11" s="17">
        <v>0.28361951809853603</v>
      </c>
      <c r="U11" s="17">
        <v>0.20003709243175299</v>
      </c>
      <c r="V11" s="17">
        <v>0.26806408738159798</v>
      </c>
      <c r="W11" s="17">
        <v>0.431214319763774</v>
      </c>
      <c r="X11" s="17">
        <v>0.226492525118206</v>
      </c>
      <c r="Y11" s="17">
        <v>0.36755797310900001</v>
      </c>
      <c r="Z11" s="17">
        <v>0.33391091415525298</v>
      </c>
      <c r="AA11" s="17">
        <v>0.30615980231302198</v>
      </c>
      <c r="AB11" s="17"/>
      <c r="AC11" s="17">
        <v>0.294879289390863</v>
      </c>
      <c r="AD11" s="17">
        <v>0.29909201095620602</v>
      </c>
      <c r="AE11" s="17">
        <v>0.304395964981659</v>
      </c>
      <c r="AF11" s="17"/>
      <c r="AG11" s="17">
        <v>0.27715162075679101</v>
      </c>
      <c r="AH11" s="17">
        <v>0.26945581988622502</v>
      </c>
      <c r="AI11" s="17">
        <v>0.42226330126682599</v>
      </c>
      <c r="AJ11" s="17">
        <v>0.34345650083813001</v>
      </c>
      <c r="AK11" s="17">
        <v>0.274218002789126</v>
      </c>
      <c r="AL11" s="17"/>
      <c r="AM11" s="17">
        <v>0.254064612149217</v>
      </c>
      <c r="AN11" s="17">
        <v>0.28485018723836297</v>
      </c>
      <c r="AO11" s="17">
        <v>0.41821012546786401</v>
      </c>
      <c r="AP11" s="17"/>
      <c r="AQ11" s="17">
        <v>0.29723946045128602</v>
      </c>
      <c r="AR11" s="17">
        <v>0.29354748284031201</v>
      </c>
      <c r="AS11" s="17"/>
      <c r="AT11" s="17">
        <v>0.26655587311748502</v>
      </c>
      <c r="AU11" s="17">
        <v>0.30578165090829901</v>
      </c>
    </row>
    <row r="12" spans="2:47" x14ac:dyDescent="0.35">
      <c r="B12" s="18" t="s">
        <v>94</v>
      </c>
      <c r="C12" s="17">
        <v>0.30187878675921298</v>
      </c>
      <c r="D12" s="17">
        <v>0.31650690693336297</v>
      </c>
      <c r="E12" s="17">
        <v>0.28704996207396999</v>
      </c>
      <c r="F12" s="17"/>
      <c r="G12" s="17">
        <v>0.35747950599634098</v>
      </c>
      <c r="H12" s="17">
        <v>0.30799943138305302</v>
      </c>
      <c r="I12" s="17">
        <v>0.32816753015095101</v>
      </c>
      <c r="J12" s="17">
        <v>0.320863176935275</v>
      </c>
      <c r="K12" s="17">
        <v>0.28563792979785102</v>
      </c>
      <c r="L12" s="17">
        <v>0.25149605597581098</v>
      </c>
      <c r="M12" s="17"/>
      <c r="N12" s="17">
        <v>0.32505122423760202</v>
      </c>
      <c r="O12" s="17">
        <v>0.34550756306413499</v>
      </c>
      <c r="P12" s="17">
        <v>0.253741891746259</v>
      </c>
      <c r="Q12" s="17">
        <v>0.27327247055305598</v>
      </c>
      <c r="R12" s="17"/>
      <c r="S12" s="17">
        <v>0.30811986779867001</v>
      </c>
      <c r="T12" s="17">
        <v>0.29472014263648499</v>
      </c>
      <c r="U12" s="17">
        <v>0.31584943506609298</v>
      </c>
      <c r="V12" s="17">
        <v>0.32444961488017399</v>
      </c>
      <c r="W12" s="17">
        <v>0.270906164048553</v>
      </c>
      <c r="X12" s="17">
        <v>0.269960542753102</v>
      </c>
      <c r="Y12" s="17">
        <v>0.33210829531317199</v>
      </c>
      <c r="Z12" s="17">
        <v>0.33478081072079302</v>
      </c>
      <c r="AA12" s="17">
        <v>0.28443308740710899</v>
      </c>
      <c r="AB12" s="17"/>
      <c r="AC12" s="17">
        <v>0.30776776456601002</v>
      </c>
      <c r="AD12" s="17">
        <v>0.292881726649102</v>
      </c>
      <c r="AE12" s="17">
        <v>0.27495535736455101</v>
      </c>
      <c r="AF12" s="17"/>
      <c r="AG12" s="17">
        <v>0.27615722238350898</v>
      </c>
      <c r="AH12" s="17">
        <v>0.34536029275518398</v>
      </c>
      <c r="AI12" s="17">
        <v>0.29041628150460502</v>
      </c>
      <c r="AJ12" s="17">
        <v>0.48569223446392701</v>
      </c>
      <c r="AK12" s="17">
        <v>0.26983321665136001</v>
      </c>
      <c r="AL12" s="17"/>
      <c r="AM12" s="17">
        <v>0.296643338071161</v>
      </c>
      <c r="AN12" s="17">
        <v>0.35106063222509398</v>
      </c>
      <c r="AO12" s="17">
        <v>0.195453768961836</v>
      </c>
      <c r="AP12" s="17"/>
      <c r="AQ12" s="17">
        <v>0.303619555175626</v>
      </c>
      <c r="AR12" s="17">
        <v>0.297098705613491</v>
      </c>
      <c r="AS12" s="17"/>
      <c r="AT12" s="17">
        <v>0.33500490409446498</v>
      </c>
      <c r="AU12" s="17">
        <v>0.29137595688910001</v>
      </c>
    </row>
    <row r="13" spans="2:47" x14ac:dyDescent="0.35">
      <c r="B13" s="18" t="s">
        <v>93</v>
      </c>
      <c r="C13" s="17">
        <v>0.11333232067670899</v>
      </c>
      <c r="D13" s="17">
        <v>0.116018699253879</v>
      </c>
      <c r="E13" s="17">
        <v>0.111257442473854</v>
      </c>
      <c r="F13" s="17"/>
      <c r="G13" s="17">
        <v>0.125945610278066</v>
      </c>
      <c r="H13" s="17">
        <v>0.19501338336322599</v>
      </c>
      <c r="I13" s="17">
        <v>0.13788830119082501</v>
      </c>
      <c r="J13" s="17">
        <v>0.10492128328783901</v>
      </c>
      <c r="K13" s="17">
        <v>7.8926324476566306E-2</v>
      </c>
      <c r="L13" s="17">
        <v>6.06561449004583E-2</v>
      </c>
      <c r="M13" s="17"/>
      <c r="N13" s="17">
        <v>8.7966569237098696E-2</v>
      </c>
      <c r="O13" s="17">
        <v>8.2326491156114706E-2</v>
      </c>
      <c r="P13" s="17">
        <v>0.179644827288687</v>
      </c>
      <c r="Q13" s="17">
        <v>0.115917928398106</v>
      </c>
      <c r="R13" s="17"/>
      <c r="S13" s="17">
        <v>0.113759966530151</v>
      </c>
      <c r="T13" s="17">
        <v>0.12466700340544901</v>
      </c>
      <c r="U13" s="17">
        <v>0.13094175850186901</v>
      </c>
      <c r="V13" s="17">
        <v>0.10961357184902799</v>
      </c>
      <c r="W13" s="17">
        <v>5.8607303125327997E-2</v>
      </c>
      <c r="X13" s="17">
        <v>0.136036799642725</v>
      </c>
      <c r="Y13" s="17">
        <v>7.8040503738493305E-2</v>
      </c>
      <c r="Z13" s="17">
        <v>0.105387188061947</v>
      </c>
      <c r="AA13" s="17">
        <v>0.13555611177892299</v>
      </c>
      <c r="AB13" s="17"/>
      <c r="AC13" s="17">
        <v>0.13310602835938201</v>
      </c>
      <c r="AD13" s="17">
        <v>9.6872139650794997E-2</v>
      </c>
      <c r="AE13" s="17">
        <v>0.12243372081118301</v>
      </c>
      <c r="AF13" s="17"/>
      <c r="AG13" s="17">
        <v>0.118774470229945</v>
      </c>
      <c r="AH13" s="17">
        <v>0.123524967787614</v>
      </c>
      <c r="AI13" s="17">
        <v>8.0948560437409806E-2</v>
      </c>
      <c r="AJ13" s="17">
        <v>0</v>
      </c>
      <c r="AK13" s="17">
        <v>0.12584260531313399</v>
      </c>
      <c r="AL13" s="17"/>
      <c r="AM13" s="17">
        <v>0.12108439467620501</v>
      </c>
      <c r="AN13" s="17">
        <v>0.12772846103830099</v>
      </c>
      <c r="AO13" s="17">
        <v>0.107289034694507</v>
      </c>
      <c r="AP13" s="17"/>
      <c r="AQ13" s="17">
        <v>0.116345280257281</v>
      </c>
      <c r="AR13" s="17">
        <v>0.107597747844458</v>
      </c>
      <c r="AS13" s="17"/>
      <c r="AT13" s="17">
        <v>0.12776179844586999</v>
      </c>
      <c r="AU13" s="17">
        <v>0.108757370084391</v>
      </c>
    </row>
    <row r="14" spans="2:47" x14ac:dyDescent="0.35">
      <c r="B14" s="18" t="s">
        <v>70</v>
      </c>
      <c r="C14" s="17">
        <v>0.15040272079962599</v>
      </c>
      <c r="D14" s="17">
        <v>0.123835565219613</v>
      </c>
      <c r="E14" s="17">
        <v>0.17579789454597899</v>
      </c>
      <c r="F14" s="17"/>
      <c r="G14" s="17">
        <v>4.9006508142104402E-2</v>
      </c>
      <c r="H14" s="17">
        <v>7.9243243228618601E-2</v>
      </c>
      <c r="I14" s="17">
        <v>8.3008941851002396E-2</v>
      </c>
      <c r="J14" s="17">
        <v>0.13014658017917599</v>
      </c>
      <c r="K14" s="17">
        <v>0.214722732833939</v>
      </c>
      <c r="L14" s="17">
        <v>0.265488917335648</v>
      </c>
      <c r="M14" s="17"/>
      <c r="N14" s="17">
        <v>0.140117743181187</v>
      </c>
      <c r="O14" s="17">
        <v>0.16368669987837201</v>
      </c>
      <c r="P14" s="17">
        <v>0.14458817536683399</v>
      </c>
      <c r="Q14" s="17">
        <v>0.146998648450236</v>
      </c>
      <c r="R14" s="17"/>
      <c r="S14" s="17">
        <v>0.133006001874031</v>
      </c>
      <c r="T14" s="17">
        <v>0.17363401968922901</v>
      </c>
      <c r="U14" s="17">
        <v>0.22245954854975999</v>
      </c>
      <c r="V14" s="17">
        <v>0.20896576132501099</v>
      </c>
      <c r="W14" s="17">
        <v>0.11110128461378301</v>
      </c>
      <c r="X14" s="17">
        <v>0.15441310451461501</v>
      </c>
      <c r="Y14" s="17">
        <v>0.105300191973109</v>
      </c>
      <c r="Z14" s="17">
        <v>6.6085307228908499E-2</v>
      </c>
      <c r="AA14" s="17">
        <v>0.12450250212295</v>
      </c>
      <c r="AB14" s="17"/>
      <c r="AC14" s="17">
        <v>0.14247998943144399</v>
      </c>
      <c r="AD14" s="17">
        <v>0.17008077259575999</v>
      </c>
      <c r="AE14" s="17">
        <v>0.15513294589462501</v>
      </c>
      <c r="AF14" s="17"/>
      <c r="AG14" s="17">
        <v>0.17412496359499</v>
      </c>
      <c r="AH14" s="17">
        <v>0.108324735226663</v>
      </c>
      <c r="AI14" s="17">
        <v>0.16768371067559801</v>
      </c>
      <c r="AJ14" s="17">
        <v>0.11776443216049</v>
      </c>
      <c r="AK14" s="17">
        <v>0.18128045083242</v>
      </c>
      <c r="AL14" s="17"/>
      <c r="AM14" s="17">
        <v>0.14436560497685699</v>
      </c>
      <c r="AN14" s="17">
        <v>0.105515600258703</v>
      </c>
      <c r="AO14" s="17">
        <v>0.12764325812454999</v>
      </c>
      <c r="AP14" s="17"/>
      <c r="AQ14" s="17">
        <v>0.13484855749989699</v>
      </c>
      <c r="AR14" s="17">
        <v>0.18374050545729001</v>
      </c>
      <c r="AS14" s="17"/>
      <c r="AT14" s="17">
        <v>0.100693925921893</v>
      </c>
      <c r="AU14" s="17">
        <v>0.166163185884182</v>
      </c>
    </row>
    <row r="15" spans="2:47" x14ac:dyDescent="0.35">
      <c r="B15" s="18" t="s">
        <v>99</v>
      </c>
      <c r="C15" s="21">
        <v>0.138047372381324</v>
      </c>
      <c r="D15" s="21">
        <v>0.12918081176076401</v>
      </c>
      <c r="E15" s="21">
        <v>0.14534584036613299</v>
      </c>
      <c r="F15" s="21"/>
      <c r="G15" s="21">
        <v>0.158647403146117</v>
      </c>
      <c r="H15" s="21">
        <v>0.17748442987719401</v>
      </c>
      <c r="I15" s="21">
        <v>0.14660407968963601</v>
      </c>
      <c r="J15" s="21">
        <v>0.121618706702101</v>
      </c>
      <c r="K15" s="21">
        <v>0.115602323680014</v>
      </c>
      <c r="L15" s="21">
        <v>0.121292395459884</v>
      </c>
      <c r="M15" s="21"/>
      <c r="N15" s="21">
        <v>0.16304578617587701</v>
      </c>
      <c r="O15" s="21">
        <v>0.125994743037736</v>
      </c>
      <c r="P15" s="21">
        <v>0.111150173522809</v>
      </c>
      <c r="Q15" s="21">
        <v>0.148879075497311</v>
      </c>
      <c r="R15" s="21"/>
      <c r="S15" s="21">
        <v>0.144793661633352</v>
      </c>
      <c r="T15" s="21">
        <v>0.12335931617030001</v>
      </c>
      <c r="U15" s="21">
        <v>0.130712165450524</v>
      </c>
      <c r="V15" s="21">
        <v>8.8906964564188395E-2</v>
      </c>
      <c r="W15" s="21">
        <v>0.12817092844856201</v>
      </c>
      <c r="X15" s="21">
        <v>0.21309702797135399</v>
      </c>
      <c r="Y15" s="21">
        <v>0.116993035866225</v>
      </c>
      <c r="Z15" s="21">
        <v>0.15983577983309799</v>
      </c>
      <c r="AA15" s="21">
        <v>0.14934849637799499</v>
      </c>
      <c r="AB15" s="21"/>
      <c r="AC15" s="21">
        <v>0.121766928252301</v>
      </c>
      <c r="AD15" s="21">
        <v>0.14107335014813599</v>
      </c>
      <c r="AE15" s="21">
        <v>0.14308201094798201</v>
      </c>
      <c r="AF15" s="21"/>
      <c r="AG15" s="21">
        <v>0.15379172303476399</v>
      </c>
      <c r="AH15" s="21">
        <v>0.15333418434431401</v>
      </c>
      <c r="AI15" s="21">
        <v>3.8688146115560998E-2</v>
      </c>
      <c r="AJ15" s="21">
        <v>5.30868325374525E-2</v>
      </c>
      <c r="AK15" s="21">
        <v>0.14882572441396</v>
      </c>
      <c r="AL15" s="21"/>
      <c r="AM15" s="21">
        <v>0.18384205012656099</v>
      </c>
      <c r="AN15" s="21">
        <v>0.13084511923953901</v>
      </c>
      <c r="AO15" s="21">
        <v>0.15140381275124301</v>
      </c>
      <c r="AP15" s="21"/>
      <c r="AQ15" s="21">
        <v>0.14794714661590899</v>
      </c>
      <c r="AR15" s="21">
        <v>0.118015558244448</v>
      </c>
      <c r="AS15" s="21"/>
      <c r="AT15" s="21">
        <v>0.16998349842028601</v>
      </c>
      <c r="AU15" s="21">
        <v>0.127921836234028</v>
      </c>
    </row>
    <row r="16" spans="2:47" x14ac:dyDescent="0.35">
      <c r="B16" s="18" t="s">
        <v>98</v>
      </c>
      <c r="C16" s="21">
        <v>0.41521110743592099</v>
      </c>
      <c r="D16" s="21">
        <v>0.43252560618724201</v>
      </c>
      <c r="E16" s="21">
        <v>0.39830740454782398</v>
      </c>
      <c r="F16" s="21"/>
      <c r="G16" s="21">
        <v>0.48342511627440699</v>
      </c>
      <c r="H16" s="21">
        <v>0.50301281474627901</v>
      </c>
      <c r="I16" s="21">
        <v>0.46605583134177597</v>
      </c>
      <c r="J16" s="21">
        <v>0.425784460223114</v>
      </c>
      <c r="K16" s="21">
        <v>0.36456425427441802</v>
      </c>
      <c r="L16" s="21">
        <v>0.31215220087626899</v>
      </c>
      <c r="M16" s="21"/>
      <c r="N16" s="21">
        <v>0.41301779347470102</v>
      </c>
      <c r="O16" s="21">
        <v>0.427834054220249</v>
      </c>
      <c r="P16" s="21">
        <v>0.43338671903494602</v>
      </c>
      <c r="Q16" s="21">
        <v>0.38919039895116198</v>
      </c>
      <c r="R16" s="21"/>
      <c r="S16" s="21">
        <v>0.42187983432882098</v>
      </c>
      <c r="T16" s="21">
        <v>0.419387146041934</v>
      </c>
      <c r="U16" s="21">
        <v>0.44679119356796199</v>
      </c>
      <c r="V16" s="21">
        <v>0.43406318672920202</v>
      </c>
      <c r="W16" s="21">
        <v>0.32951346717388103</v>
      </c>
      <c r="X16" s="21">
        <v>0.40599734239582602</v>
      </c>
      <c r="Y16" s="21">
        <v>0.41014879905166601</v>
      </c>
      <c r="Z16" s="21">
        <v>0.44016799878273999</v>
      </c>
      <c r="AA16" s="21">
        <v>0.419989199186032</v>
      </c>
      <c r="AB16" s="21"/>
      <c r="AC16" s="21">
        <v>0.44087379292539203</v>
      </c>
      <c r="AD16" s="21">
        <v>0.389753866299897</v>
      </c>
      <c r="AE16" s="21">
        <v>0.39738907817573399</v>
      </c>
      <c r="AF16" s="21"/>
      <c r="AG16" s="21">
        <v>0.39493169261345401</v>
      </c>
      <c r="AH16" s="21">
        <v>0.468885260542797</v>
      </c>
      <c r="AI16" s="21">
        <v>0.37136484194201502</v>
      </c>
      <c r="AJ16" s="21">
        <v>0.48569223446392701</v>
      </c>
      <c r="AK16" s="21">
        <v>0.39567582196449402</v>
      </c>
      <c r="AL16" s="21"/>
      <c r="AM16" s="21">
        <v>0.41772773274736602</v>
      </c>
      <c r="AN16" s="21">
        <v>0.47878909326339503</v>
      </c>
      <c r="AO16" s="21">
        <v>0.30274280365634298</v>
      </c>
      <c r="AP16" s="21"/>
      <c r="AQ16" s="21">
        <v>0.41996483543290702</v>
      </c>
      <c r="AR16" s="21">
        <v>0.40469645345795002</v>
      </c>
      <c r="AS16" s="21"/>
      <c r="AT16" s="21">
        <v>0.46276670254033597</v>
      </c>
      <c r="AU16" s="21">
        <v>0.40013332697349102</v>
      </c>
    </row>
    <row r="17" spans="2:47" x14ac:dyDescent="0.35">
      <c r="B17" s="18" t="s">
        <v>100</v>
      </c>
      <c r="C17" s="22">
        <v>0.27716373505459702</v>
      </c>
      <c r="D17" s="22">
        <v>0.30334479442647799</v>
      </c>
      <c r="E17" s="22">
        <v>0.25296156418169002</v>
      </c>
      <c r="F17" s="22"/>
      <c r="G17" s="22">
        <v>0.32477771312829101</v>
      </c>
      <c r="H17" s="22">
        <v>0.32552838486908497</v>
      </c>
      <c r="I17" s="22">
        <v>0.31945175165214001</v>
      </c>
      <c r="J17" s="22">
        <v>0.30416575352101199</v>
      </c>
      <c r="K17" s="22">
        <v>0.248961930594404</v>
      </c>
      <c r="L17" s="22">
        <v>0.190859805416386</v>
      </c>
      <c r="M17" s="22"/>
      <c r="N17" s="22">
        <v>0.24997200729882299</v>
      </c>
      <c r="O17" s="22">
        <v>0.301839311182513</v>
      </c>
      <c r="P17" s="22">
        <v>0.32223654551213798</v>
      </c>
      <c r="Q17" s="22">
        <v>0.24031132345385101</v>
      </c>
      <c r="R17" s="22"/>
      <c r="S17" s="22">
        <v>0.27708617269546898</v>
      </c>
      <c r="T17" s="22">
        <v>0.29602782987163301</v>
      </c>
      <c r="U17" s="22">
        <v>0.31607902811743799</v>
      </c>
      <c r="V17" s="22">
        <v>0.34515622216501401</v>
      </c>
      <c r="W17" s="22">
        <v>0.20134253872532001</v>
      </c>
      <c r="X17" s="22">
        <v>0.192900314424473</v>
      </c>
      <c r="Y17" s="22">
        <v>0.29315576318544101</v>
      </c>
      <c r="Z17" s="22">
        <v>0.280332218949642</v>
      </c>
      <c r="AA17" s="22">
        <v>0.27064070280803698</v>
      </c>
      <c r="AB17" s="22"/>
      <c r="AC17" s="22">
        <v>0.31910686467309102</v>
      </c>
      <c r="AD17" s="22">
        <v>0.24868051615176101</v>
      </c>
      <c r="AE17" s="22">
        <v>0.25430706722775198</v>
      </c>
      <c r="AF17" s="22"/>
      <c r="AG17" s="22">
        <v>0.24113996957868999</v>
      </c>
      <c r="AH17" s="22">
        <v>0.31555107619848399</v>
      </c>
      <c r="AI17" s="22">
        <v>0.33267669582645398</v>
      </c>
      <c r="AJ17" s="22">
        <v>0.43260540192647501</v>
      </c>
      <c r="AK17" s="22">
        <v>0.246850097550534</v>
      </c>
      <c r="AL17" s="22"/>
      <c r="AM17" s="22">
        <v>0.233885682620805</v>
      </c>
      <c r="AN17" s="22">
        <v>0.34794397402385602</v>
      </c>
      <c r="AO17" s="22">
        <v>0.1513389909051</v>
      </c>
      <c r="AP17" s="22"/>
      <c r="AQ17" s="22">
        <v>0.272017688816998</v>
      </c>
      <c r="AR17" s="22">
        <v>0.28668089521350099</v>
      </c>
      <c r="AS17" s="22"/>
      <c r="AT17" s="22">
        <v>0.29278320412004999</v>
      </c>
      <c r="AU17" s="22">
        <v>0.27221149073946399</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U22"/>
  <sheetViews>
    <sheetView showGridLines="0" workbookViewId="0">
      <pane xSplit="2" topLeftCell="C1" activePane="topRight" state="frozen"/>
      <selection activeCell="AF8" sqref="AF8"/>
      <selection pane="topRight" activeCell="A16" sqref="A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4.3639303653675403E-2</v>
      </c>
      <c r="D9" s="17">
        <v>3.5515705801868698E-2</v>
      </c>
      <c r="E9" s="17">
        <v>4.9074099855335201E-2</v>
      </c>
      <c r="F9" s="17"/>
      <c r="G9" s="17">
        <v>5.9829239835670699E-2</v>
      </c>
      <c r="H9" s="17">
        <v>8.6744718660091605E-2</v>
      </c>
      <c r="I9" s="17">
        <v>5.10005886650138E-2</v>
      </c>
      <c r="J9" s="17">
        <v>4.5387243815362598E-2</v>
      </c>
      <c r="K9" s="17">
        <v>2.3056851775755401E-2</v>
      </c>
      <c r="L9" s="17">
        <v>1.27060899147734E-2</v>
      </c>
      <c r="M9" s="17"/>
      <c r="N9" s="17">
        <v>3.6628684085814302E-2</v>
      </c>
      <c r="O9" s="17">
        <v>6.0347429077206201E-2</v>
      </c>
      <c r="P9" s="17">
        <v>5.7371490889785597E-2</v>
      </c>
      <c r="Q9" s="17">
        <v>2.2350262777205102E-2</v>
      </c>
      <c r="R9" s="17"/>
      <c r="S9" s="17">
        <v>3.8621961739409801E-2</v>
      </c>
      <c r="T9" s="17">
        <v>2.90391360349407E-2</v>
      </c>
      <c r="U9" s="17">
        <v>5.5037714455562298E-2</v>
      </c>
      <c r="V9" s="17">
        <v>4.6035955850012002E-2</v>
      </c>
      <c r="W9" s="17">
        <v>2.3764055851372499E-2</v>
      </c>
      <c r="X9" s="17">
        <v>5.5900897386878999E-2</v>
      </c>
      <c r="Y9" s="17">
        <v>5.1797273036247898E-2</v>
      </c>
      <c r="Z9" s="17">
        <v>4.68424236269981E-2</v>
      </c>
      <c r="AA9" s="17">
        <v>5.2896202580573599E-2</v>
      </c>
      <c r="AB9" s="17"/>
      <c r="AC9" s="17">
        <v>4.6157273705880603E-2</v>
      </c>
      <c r="AD9" s="17">
        <v>3.6260282097953601E-2</v>
      </c>
      <c r="AE9" s="17">
        <v>3.8635773932367598E-2</v>
      </c>
      <c r="AF9" s="17"/>
      <c r="AG9" s="17">
        <v>3.5270984051050898E-2</v>
      </c>
      <c r="AH9" s="17">
        <v>7.2762562137555206E-2</v>
      </c>
      <c r="AI9" s="17">
        <v>0</v>
      </c>
      <c r="AJ9" s="17">
        <v>4.8569959264958398E-2</v>
      </c>
      <c r="AK9" s="17">
        <v>4.7271931284223398E-2</v>
      </c>
      <c r="AL9" s="17"/>
      <c r="AM9" s="17">
        <v>4.3128526771295299E-2</v>
      </c>
      <c r="AN9" s="17">
        <v>5.5842942333179602E-2</v>
      </c>
      <c r="AO9" s="17">
        <v>1.6126387412299499E-2</v>
      </c>
      <c r="AP9" s="17"/>
      <c r="AQ9" s="17">
        <v>4.7254547330758803E-2</v>
      </c>
      <c r="AR9" s="17">
        <v>3.6289612097421098E-2</v>
      </c>
      <c r="AS9" s="17"/>
      <c r="AT9" s="17">
        <v>5.9263737525884201E-2</v>
      </c>
      <c r="AU9" s="17">
        <v>3.8685485217428997E-2</v>
      </c>
    </row>
    <row r="10" spans="2:47" x14ac:dyDescent="0.35">
      <c r="B10" s="18" t="s">
        <v>96</v>
      </c>
      <c r="C10" s="17">
        <v>0.121021660890536</v>
      </c>
      <c r="D10" s="17">
        <v>9.7656515228014107E-2</v>
      </c>
      <c r="E10" s="17">
        <v>0.14179902322754401</v>
      </c>
      <c r="F10" s="17"/>
      <c r="G10" s="17">
        <v>0.18409207556537699</v>
      </c>
      <c r="H10" s="17">
        <v>0.14649829138290699</v>
      </c>
      <c r="I10" s="17">
        <v>0.10386219566018</v>
      </c>
      <c r="J10" s="17">
        <v>0.13607012740736299</v>
      </c>
      <c r="K10" s="17">
        <v>0.106448759022312</v>
      </c>
      <c r="L10" s="17">
        <v>8.5416396117499904E-2</v>
      </c>
      <c r="M10" s="17"/>
      <c r="N10" s="17">
        <v>0.11568364765212701</v>
      </c>
      <c r="O10" s="17">
        <v>0.14063023971489899</v>
      </c>
      <c r="P10" s="17">
        <v>9.883546154141E-2</v>
      </c>
      <c r="Q10" s="17">
        <v>0.12340752451546699</v>
      </c>
      <c r="R10" s="17"/>
      <c r="S10" s="17">
        <v>0.10463242805223801</v>
      </c>
      <c r="T10" s="17">
        <v>0.143778559864642</v>
      </c>
      <c r="U10" s="17">
        <v>0.129027323989375</v>
      </c>
      <c r="V10" s="17">
        <v>0.112096594905802</v>
      </c>
      <c r="W10" s="17">
        <v>0.15735581661789799</v>
      </c>
      <c r="X10" s="17">
        <v>6.5668733163240095E-2</v>
      </c>
      <c r="Y10" s="17">
        <v>0.19911098705799901</v>
      </c>
      <c r="Z10" s="17">
        <v>0.13130695833566999</v>
      </c>
      <c r="AA10" s="17">
        <v>7.1352644567306597E-2</v>
      </c>
      <c r="AB10" s="17"/>
      <c r="AC10" s="17">
        <v>8.5739214979186795E-2</v>
      </c>
      <c r="AD10" s="17">
        <v>0.13206863070568101</v>
      </c>
      <c r="AE10" s="17">
        <v>0.13710570185068</v>
      </c>
      <c r="AF10" s="17"/>
      <c r="AG10" s="17">
        <v>0.10297422315679</v>
      </c>
      <c r="AH10" s="17">
        <v>0.12547887370364599</v>
      </c>
      <c r="AI10" s="17">
        <v>0.10585120610967</v>
      </c>
      <c r="AJ10" s="17">
        <v>8.8832646287850495E-2</v>
      </c>
      <c r="AK10" s="17">
        <v>0.11271881744892</v>
      </c>
      <c r="AL10" s="17"/>
      <c r="AM10" s="17">
        <v>0.10463817801323</v>
      </c>
      <c r="AN10" s="17">
        <v>0.120716781121984</v>
      </c>
      <c r="AO10" s="17">
        <v>0.115607802596132</v>
      </c>
      <c r="AP10" s="17"/>
      <c r="AQ10" s="17">
        <v>0.105041304420395</v>
      </c>
      <c r="AR10" s="17">
        <v>0.15510285162832799</v>
      </c>
      <c r="AS10" s="17"/>
      <c r="AT10" s="17">
        <v>0.120889845533243</v>
      </c>
      <c r="AU10" s="17">
        <v>0.121063453722999</v>
      </c>
    </row>
    <row r="11" spans="2:47" x14ac:dyDescent="0.35">
      <c r="B11" s="18" t="s">
        <v>95</v>
      </c>
      <c r="C11" s="17">
        <v>0.235726686353943</v>
      </c>
      <c r="D11" s="17">
        <v>0.25161476916884601</v>
      </c>
      <c r="E11" s="17">
        <v>0.221788547608995</v>
      </c>
      <c r="F11" s="17"/>
      <c r="G11" s="17">
        <v>0.31856466534403299</v>
      </c>
      <c r="H11" s="17">
        <v>0.27470234725917902</v>
      </c>
      <c r="I11" s="17">
        <v>0.20721821531072299</v>
      </c>
      <c r="J11" s="17">
        <v>0.22111544725131699</v>
      </c>
      <c r="K11" s="17">
        <v>0.21224679374692401</v>
      </c>
      <c r="L11" s="17">
        <v>0.216809571745194</v>
      </c>
      <c r="M11" s="17"/>
      <c r="N11" s="17">
        <v>0.233174591707247</v>
      </c>
      <c r="O11" s="17">
        <v>0.21236977687291</v>
      </c>
      <c r="P11" s="17">
        <v>0.25074751318399902</v>
      </c>
      <c r="Q11" s="17">
        <v>0.25229552902625901</v>
      </c>
      <c r="R11" s="17"/>
      <c r="S11" s="17">
        <v>0.30119321345022798</v>
      </c>
      <c r="T11" s="17">
        <v>0.170639132724239</v>
      </c>
      <c r="U11" s="17">
        <v>0.23092717199117199</v>
      </c>
      <c r="V11" s="17">
        <v>0.30770435427349102</v>
      </c>
      <c r="W11" s="17">
        <v>0.207225905761625</v>
      </c>
      <c r="X11" s="17">
        <v>0.16701359451080999</v>
      </c>
      <c r="Y11" s="17">
        <v>0.236526053842431</v>
      </c>
      <c r="Z11" s="17">
        <v>0.241803189323304</v>
      </c>
      <c r="AA11" s="17">
        <v>0.25263290842408498</v>
      </c>
      <c r="AB11" s="17"/>
      <c r="AC11" s="17">
        <v>0.21024793565715</v>
      </c>
      <c r="AD11" s="17">
        <v>0.22974773751177299</v>
      </c>
      <c r="AE11" s="17">
        <v>0.28764389860443002</v>
      </c>
      <c r="AF11" s="17"/>
      <c r="AG11" s="17">
        <v>0.184727059795735</v>
      </c>
      <c r="AH11" s="17">
        <v>0.25272141891661898</v>
      </c>
      <c r="AI11" s="17">
        <v>0.26629804794439998</v>
      </c>
      <c r="AJ11" s="17">
        <v>0.22474202373163699</v>
      </c>
      <c r="AK11" s="17">
        <v>0.27895991197867598</v>
      </c>
      <c r="AL11" s="17"/>
      <c r="AM11" s="17">
        <v>0.142417799588234</v>
      </c>
      <c r="AN11" s="17">
        <v>0.26750878411003098</v>
      </c>
      <c r="AO11" s="17">
        <v>0.26571151272021998</v>
      </c>
      <c r="AP11" s="17"/>
      <c r="AQ11" s="17">
        <v>0.21880782318259501</v>
      </c>
      <c r="AR11" s="17">
        <v>0.26994619935872199</v>
      </c>
      <c r="AS11" s="17"/>
      <c r="AT11" s="17">
        <v>0.19952756600223601</v>
      </c>
      <c r="AU11" s="17">
        <v>0.24720382986140499</v>
      </c>
    </row>
    <row r="12" spans="2:47" x14ac:dyDescent="0.35">
      <c r="B12" s="18" t="s">
        <v>94</v>
      </c>
      <c r="C12" s="17">
        <v>0.36809263090960398</v>
      </c>
      <c r="D12" s="17">
        <v>0.37641155486532601</v>
      </c>
      <c r="E12" s="17">
        <v>0.36173306483102402</v>
      </c>
      <c r="F12" s="17"/>
      <c r="G12" s="17">
        <v>0.22293420125864699</v>
      </c>
      <c r="H12" s="17">
        <v>0.29919268886440897</v>
      </c>
      <c r="I12" s="17">
        <v>0.43268606282620098</v>
      </c>
      <c r="J12" s="17">
        <v>0.41339766208061002</v>
      </c>
      <c r="K12" s="17">
        <v>0.31078563297268702</v>
      </c>
      <c r="L12" s="17">
        <v>0.44451450573401302</v>
      </c>
      <c r="M12" s="17"/>
      <c r="N12" s="17">
        <v>0.385804970438271</v>
      </c>
      <c r="O12" s="17">
        <v>0.37614758541176102</v>
      </c>
      <c r="P12" s="17">
        <v>0.37946309252454302</v>
      </c>
      <c r="Q12" s="17">
        <v>0.33511254653855599</v>
      </c>
      <c r="R12" s="17"/>
      <c r="S12" s="17">
        <v>0.32721774142093901</v>
      </c>
      <c r="T12" s="17">
        <v>0.41637092970904099</v>
      </c>
      <c r="U12" s="17">
        <v>0.30912111608658099</v>
      </c>
      <c r="V12" s="17">
        <v>0.31630305814322701</v>
      </c>
      <c r="W12" s="17">
        <v>0.41042926558144399</v>
      </c>
      <c r="X12" s="17">
        <v>0.51844112612131699</v>
      </c>
      <c r="Y12" s="17">
        <v>0.29418386542757602</v>
      </c>
      <c r="Z12" s="17">
        <v>0.317467576709065</v>
      </c>
      <c r="AA12" s="17">
        <v>0.372310742426673</v>
      </c>
      <c r="AB12" s="17"/>
      <c r="AC12" s="17">
        <v>0.38751528958723802</v>
      </c>
      <c r="AD12" s="17">
        <v>0.38462293816320597</v>
      </c>
      <c r="AE12" s="17">
        <v>0.33689763372933101</v>
      </c>
      <c r="AF12" s="17"/>
      <c r="AG12" s="17">
        <v>0.40525795681492799</v>
      </c>
      <c r="AH12" s="17">
        <v>0.38176601440605901</v>
      </c>
      <c r="AI12" s="17">
        <v>0.45986946405636803</v>
      </c>
      <c r="AJ12" s="17">
        <v>0.16524254008839301</v>
      </c>
      <c r="AK12" s="17">
        <v>0.29445783661163599</v>
      </c>
      <c r="AL12" s="17"/>
      <c r="AM12" s="17">
        <v>0.45224005220380598</v>
      </c>
      <c r="AN12" s="17">
        <v>0.36565635858670997</v>
      </c>
      <c r="AO12" s="17">
        <v>0.41117665537883402</v>
      </c>
      <c r="AP12" s="17"/>
      <c r="AQ12" s="17">
        <v>0.40376678363477497</v>
      </c>
      <c r="AR12" s="17">
        <v>0.29258372404484501</v>
      </c>
      <c r="AS12" s="17"/>
      <c r="AT12" s="17">
        <v>0.377320467516707</v>
      </c>
      <c r="AU12" s="17">
        <v>0.36516689116857998</v>
      </c>
    </row>
    <row r="13" spans="2:47" x14ac:dyDescent="0.35">
      <c r="B13" s="18" t="s">
        <v>93</v>
      </c>
      <c r="C13" s="17">
        <v>0.16457712141952499</v>
      </c>
      <c r="D13" s="17">
        <v>0.184149498349653</v>
      </c>
      <c r="E13" s="17">
        <v>0.14692433176363601</v>
      </c>
      <c r="F13" s="17"/>
      <c r="G13" s="17">
        <v>0.170977622132158</v>
      </c>
      <c r="H13" s="17">
        <v>0.16749941445005301</v>
      </c>
      <c r="I13" s="17">
        <v>0.147914451320351</v>
      </c>
      <c r="J13" s="17">
        <v>0.125040539605203</v>
      </c>
      <c r="K13" s="17">
        <v>0.24145084461209801</v>
      </c>
      <c r="L13" s="17">
        <v>0.14716168215169401</v>
      </c>
      <c r="M13" s="17"/>
      <c r="N13" s="17">
        <v>0.16497769177447699</v>
      </c>
      <c r="O13" s="17">
        <v>0.137593317211541</v>
      </c>
      <c r="P13" s="17">
        <v>0.160368792441314</v>
      </c>
      <c r="Q13" s="17">
        <v>0.19774374999307601</v>
      </c>
      <c r="R13" s="17"/>
      <c r="S13" s="17">
        <v>0.17384343543499201</v>
      </c>
      <c r="T13" s="17">
        <v>0.15845660531967101</v>
      </c>
      <c r="U13" s="17">
        <v>0.204605689305385</v>
      </c>
      <c r="V13" s="17">
        <v>0.122699150793252</v>
      </c>
      <c r="W13" s="17">
        <v>0.18650622339626199</v>
      </c>
      <c r="X13" s="17">
        <v>0.120403639599634</v>
      </c>
      <c r="Y13" s="17">
        <v>0.157693370765428</v>
      </c>
      <c r="Z13" s="17">
        <v>0.21069752512105</v>
      </c>
      <c r="AA13" s="17">
        <v>0.17417747784577101</v>
      </c>
      <c r="AB13" s="17"/>
      <c r="AC13" s="17">
        <v>0.212134596002576</v>
      </c>
      <c r="AD13" s="17">
        <v>0.14319040460358701</v>
      </c>
      <c r="AE13" s="17">
        <v>0.124565549709931</v>
      </c>
      <c r="AF13" s="17"/>
      <c r="AG13" s="17">
        <v>0.215753891819153</v>
      </c>
      <c r="AH13" s="17">
        <v>0.110714402277397</v>
      </c>
      <c r="AI13" s="17">
        <v>8.2172040432802199E-2</v>
      </c>
      <c r="AJ13" s="17">
        <v>0.30970967015096601</v>
      </c>
      <c r="AK13" s="17">
        <v>0.177294038229692</v>
      </c>
      <c r="AL13" s="17"/>
      <c r="AM13" s="17">
        <v>0.21121684231817001</v>
      </c>
      <c r="AN13" s="17">
        <v>0.135233756050545</v>
      </c>
      <c r="AO13" s="17">
        <v>0.14358478503812699</v>
      </c>
      <c r="AP13" s="17"/>
      <c r="AQ13" s="17">
        <v>0.17194329519669199</v>
      </c>
      <c r="AR13" s="17">
        <v>0.14998597128326399</v>
      </c>
      <c r="AS13" s="17"/>
      <c r="AT13" s="17">
        <v>0.201569629423347</v>
      </c>
      <c r="AU13" s="17">
        <v>0.15284842970172299</v>
      </c>
    </row>
    <row r="14" spans="2:47" x14ac:dyDescent="0.35">
      <c r="B14" s="18" t="s">
        <v>70</v>
      </c>
      <c r="C14" s="17">
        <v>6.6942596772716106E-2</v>
      </c>
      <c r="D14" s="17">
        <v>5.46519565862921E-2</v>
      </c>
      <c r="E14" s="17">
        <v>7.8680932713466101E-2</v>
      </c>
      <c r="F14" s="17"/>
      <c r="G14" s="17">
        <v>4.3602195864113603E-2</v>
      </c>
      <c r="H14" s="17">
        <v>2.53625393833606E-2</v>
      </c>
      <c r="I14" s="17">
        <v>5.7318486217530801E-2</v>
      </c>
      <c r="J14" s="17">
        <v>5.8988979840145603E-2</v>
      </c>
      <c r="K14" s="17">
        <v>0.10601111787022401</v>
      </c>
      <c r="L14" s="17">
        <v>9.3391754336825394E-2</v>
      </c>
      <c r="M14" s="17"/>
      <c r="N14" s="17">
        <v>6.3730414342063793E-2</v>
      </c>
      <c r="O14" s="17">
        <v>7.2911651711683206E-2</v>
      </c>
      <c r="P14" s="17">
        <v>5.3213649418948801E-2</v>
      </c>
      <c r="Q14" s="17">
        <v>6.9090387149436105E-2</v>
      </c>
      <c r="R14" s="17"/>
      <c r="S14" s="17">
        <v>5.4491219902193702E-2</v>
      </c>
      <c r="T14" s="17">
        <v>8.17156363474668E-2</v>
      </c>
      <c r="U14" s="17">
        <v>7.1280984171924994E-2</v>
      </c>
      <c r="V14" s="17">
        <v>9.5160886034216602E-2</v>
      </c>
      <c r="W14" s="17">
        <v>1.47187327913979E-2</v>
      </c>
      <c r="X14" s="17">
        <v>7.2572009218119196E-2</v>
      </c>
      <c r="Y14" s="17">
        <v>6.0688449870318198E-2</v>
      </c>
      <c r="Z14" s="17">
        <v>5.1882326883914198E-2</v>
      </c>
      <c r="AA14" s="17">
        <v>7.6630024155590198E-2</v>
      </c>
      <c r="AB14" s="17"/>
      <c r="AC14" s="17">
        <v>5.8205690067969502E-2</v>
      </c>
      <c r="AD14" s="17">
        <v>7.4110006917799703E-2</v>
      </c>
      <c r="AE14" s="17">
        <v>7.5151442173259794E-2</v>
      </c>
      <c r="AF14" s="17"/>
      <c r="AG14" s="17">
        <v>5.6015884362342998E-2</v>
      </c>
      <c r="AH14" s="17">
        <v>5.6556728558723603E-2</v>
      </c>
      <c r="AI14" s="17">
        <v>8.5809241456759194E-2</v>
      </c>
      <c r="AJ14" s="17">
        <v>0.16290316047619499</v>
      </c>
      <c r="AK14" s="17">
        <v>8.9297464446852506E-2</v>
      </c>
      <c r="AL14" s="17"/>
      <c r="AM14" s="17">
        <v>4.6358601105265303E-2</v>
      </c>
      <c r="AN14" s="17">
        <v>5.50413777975505E-2</v>
      </c>
      <c r="AO14" s="17">
        <v>4.7792856854387E-2</v>
      </c>
      <c r="AP14" s="17"/>
      <c r="AQ14" s="17">
        <v>5.3186246234785003E-2</v>
      </c>
      <c r="AR14" s="17">
        <v>9.6091641587419396E-2</v>
      </c>
      <c r="AS14" s="17"/>
      <c r="AT14" s="17">
        <v>4.1428753998583402E-2</v>
      </c>
      <c r="AU14" s="17">
        <v>7.5031910327865201E-2</v>
      </c>
    </row>
    <row r="15" spans="2:47" x14ac:dyDescent="0.35">
      <c r="B15" s="18" t="s">
        <v>99</v>
      </c>
      <c r="C15" s="21">
        <v>0.164660964544212</v>
      </c>
      <c r="D15" s="21">
        <v>0.13317222102988299</v>
      </c>
      <c r="E15" s="21">
        <v>0.19087312308287899</v>
      </c>
      <c r="F15" s="21"/>
      <c r="G15" s="21">
        <v>0.243921315401048</v>
      </c>
      <c r="H15" s="21">
        <v>0.23324301004299799</v>
      </c>
      <c r="I15" s="21">
        <v>0.15486278432519399</v>
      </c>
      <c r="J15" s="21">
        <v>0.18145737122272601</v>
      </c>
      <c r="K15" s="21">
        <v>0.12950561079806799</v>
      </c>
      <c r="L15" s="21">
        <v>9.8122486032273304E-2</v>
      </c>
      <c r="M15" s="21"/>
      <c r="N15" s="21">
        <v>0.15231233173794101</v>
      </c>
      <c r="O15" s="21">
        <v>0.20097766879210499</v>
      </c>
      <c r="P15" s="21">
        <v>0.15620695243119601</v>
      </c>
      <c r="Q15" s="21">
        <v>0.145757787292672</v>
      </c>
      <c r="R15" s="21"/>
      <c r="S15" s="21">
        <v>0.14325438979164801</v>
      </c>
      <c r="T15" s="21">
        <v>0.17281769589958201</v>
      </c>
      <c r="U15" s="21">
        <v>0.18406503844493699</v>
      </c>
      <c r="V15" s="21">
        <v>0.15813255075581401</v>
      </c>
      <c r="W15" s="21">
        <v>0.181119872469271</v>
      </c>
      <c r="X15" s="21">
        <v>0.121569630550119</v>
      </c>
      <c r="Y15" s="21">
        <v>0.25090826009424699</v>
      </c>
      <c r="Z15" s="21">
        <v>0.178149381962668</v>
      </c>
      <c r="AA15" s="21">
        <v>0.12424884714788</v>
      </c>
      <c r="AB15" s="21"/>
      <c r="AC15" s="21">
        <v>0.13189648868506701</v>
      </c>
      <c r="AD15" s="21">
        <v>0.16832891280363399</v>
      </c>
      <c r="AE15" s="21">
        <v>0.175741475783048</v>
      </c>
      <c r="AF15" s="21"/>
      <c r="AG15" s="21">
        <v>0.138245207207841</v>
      </c>
      <c r="AH15" s="21">
        <v>0.19824143584120099</v>
      </c>
      <c r="AI15" s="21">
        <v>0.10585120610967</v>
      </c>
      <c r="AJ15" s="21">
        <v>0.137402605552809</v>
      </c>
      <c r="AK15" s="21">
        <v>0.15999074873314401</v>
      </c>
      <c r="AL15" s="21"/>
      <c r="AM15" s="21">
        <v>0.147766704784525</v>
      </c>
      <c r="AN15" s="21">
        <v>0.17655972345516399</v>
      </c>
      <c r="AO15" s="21">
        <v>0.13173419000843201</v>
      </c>
      <c r="AP15" s="21"/>
      <c r="AQ15" s="21">
        <v>0.15229585175115401</v>
      </c>
      <c r="AR15" s="21">
        <v>0.191392463725749</v>
      </c>
      <c r="AS15" s="21"/>
      <c r="AT15" s="21">
        <v>0.18015358305912699</v>
      </c>
      <c r="AU15" s="21">
        <v>0.15974893894042799</v>
      </c>
    </row>
    <row r="16" spans="2:47" x14ac:dyDescent="0.35">
      <c r="B16" s="18" t="s">
        <v>98</v>
      </c>
      <c r="C16" s="21">
        <v>0.53266975232912905</v>
      </c>
      <c r="D16" s="21">
        <v>0.56056105321497995</v>
      </c>
      <c r="E16" s="21">
        <v>0.50865739659466003</v>
      </c>
      <c r="F16" s="21"/>
      <c r="G16" s="21">
        <v>0.39391182339080499</v>
      </c>
      <c r="H16" s="21">
        <v>0.46669210331446298</v>
      </c>
      <c r="I16" s="21">
        <v>0.580600514146552</v>
      </c>
      <c r="J16" s="21">
        <v>0.53843820168581202</v>
      </c>
      <c r="K16" s="21">
        <v>0.552236477584784</v>
      </c>
      <c r="L16" s="21">
        <v>0.59167618788570797</v>
      </c>
      <c r="M16" s="21"/>
      <c r="N16" s="21">
        <v>0.55078266221274796</v>
      </c>
      <c r="O16" s="21">
        <v>0.51374090262330196</v>
      </c>
      <c r="P16" s="21">
        <v>0.53983188496585699</v>
      </c>
      <c r="Q16" s="21">
        <v>0.53285629653163302</v>
      </c>
      <c r="R16" s="21"/>
      <c r="S16" s="21">
        <v>0.50106117685593099</v>
      </c>
      <c r="T16" s="21">
        <v>0.57482753502871198</v>
      </c>
      <c r="U16" s="21">
        <v>0.51372680539196602</v>
      </c>
      <c r="V16" s="21">
        <v>0.43900220893647901</v>
      </c>
      <c r="W16" s="21">
        <v>0.59693548897770599</v>
      </c>
      <c r="X16" s="21">
        <v>0.63884476572095095</v>
      </c>
      <c r="Y16" s="21">
        <v>0.45187723619300402</v>
      </c>
      <c r="Z16" s="21">
        <v>0.528165101830114</v>
      </c>
      <c r="AA16" s="21">
        <v>0.54648822027244404</v>
      </c>
      <c r="AB16" s="21"/>
      <c r="AC16" s="21">
        <v>0.59964988558981303</v>
      </c>
      <c r="AD16" s="21">
        <v>0.52781334276679304</v>
      </c>
      <c r="AE16" s="21">
        <v>0.46146318343926201</v>
      </c>
      <c r="AF16" s="21"/>
      <c r="AG16" s="21">
        <v>0.62101184863408099</v>
      </c>
      <c r="AH16" s="21">
        <v>0.49248041668345599</v>
      </c>
      <c r="AI16" s="21">
        <v>0.54204150448917099</v>
      </c>
      <c r="AJ16" s="21">
        <v>0.47495221023935902</v>
      </c>
      <c r="AK16" s="21">
        <v>0.47175187484132802</v>
      </c>
      <c r="AL16" s="21"/>
      <c r="AM16" s="21">
        <v>0.66345689452197598</v>
      </c>
      <c r="AN16" s="21">
        <v>0.50089011463725497</v>
      </c>
      <c r="AO16" s="21">
        <v>0.55476144041696196</v>
      </c>
      <c r="AP16" s="21"/>
      <c r="AQ16" s="21">
        <v>0.57571007883146696</v>
      </c>
      <c r="AR16" s="21">
        <v>0.44256969532810903</v>
      </c>
      <c r="AS16" s="21"/>
      <c r="AT16" s="21">
        <v>0.578890096940054</v>
      </c>
      <c r="AU16" s="21">
        <v>0.518015320870302</v>
      </c>
    </row>
    <row r="17" spans="2:47" x14ac:dyDescent="0.35">
      <c r="B17" s="18" t="s">
        <v>100</v>
      </c>
      <c r="C17" s="22">
        <v>0.36800878778491802</v>
      </c>
      <c r="D17" s="22">
        <v>0.42738883218509699</v>
      </c>
      <c r="E17" s="22">
        <v>0.31778427351178001</v>
      </c>
      <c r="F17" s="22"/>
      <c r="G17" s="22">
        <v>0.14999050798975699</v>
      </c>
      <c r="H17" s="22">
        <v>0.23344909327146399</v>
      </c>
      <c r="I17" s="22">
        <v>0.42573772982135799</v>
      </c>
      <c r="J17" s="22">
        <v>0.35698083046308599</v>
      </c>
      <c r="K17" s="22">
        <v>0.42273086678671601</v>
      </c>
      <c r="L17" s="22">
        <v>0.493553701853434</v>
      </c>
      <c r="M17" s="22"/>
      <c r="N17" s="22">
        <v>0.39847033047480701</v>
      </c>
      <c r="O17" s="22">
        <v>0.31276323383119697</v>
      </c>
      <c r="P17" s="22">
        <v>0.38362493253466101</v>
      </c>
      <c r="Q17" s="22">
        <v>0.38709850923896</v>
      </c>
      <c r="R17" s="22"/>
      <c r="S17" s="22">
        <v>0.35780678706428298</v>
      </c>
      <c r="T17" s="22">
        <v>0.40200983912913002</v>
      </c>
      <c r="U17" s="22">
        <v>0.32966176694702898</v>
      </c>
      <c r="V17" s="22">
        <v>0.280869658180665</v>
      </c>
      <c r="W17" s="22">
        <v>0.41581561650843601</v>
      </c>
      <c r="X17" s="22">
        <v>0.51727513517083201</v>
      </c>
      <c r="Y17" s="22">
        <v>0.200968976098757</v>
      </c>
      <c r="Z17" s="22">
        <v>0.35001571986744601</v>
      </c>
      <c r="AA17" s="22">
        <v>0.422239373124564</v>
      </c>
      <c r="AB17" s="22"/>
      <c r="AC17" s="22">
        <v>0.46775339690474599</v>
      </c>
      <c r="AD17" s="22">
        <v>0.35948442996315899</v>
      </c>
      <c r="AE17" s="22">
        <v>0.28572170765621402</v>
      </c>
      <c r="AF17" s="22"/>
      <c r="AG17" s="22">
        <v>0.48276664142623998</v>
      </c>
      <c r="AH17" s="22">
        <v>0.29423898084225503</v>
      </c>
      <c r="AI17" s="22">
        <v>0.43619029837950002</v>
      </c>
      <c r="AJ17" s="22">
        <v>0.33754960468654999</v>
      </c>
      <c r="AK17" s="22">
        <v>0.31176112610818402</v>
      </c>
      <c r="AL17" s="22"/>
      <c r="AM17" s="22">
        <v>0.51569018973745095</v>
      </c>
      <c r="AN17" s="22">
        <v>0.324330391182092</v>
      </c>
      <c r="AO17" s="22">
        <v>0.42302725040853001</v>
      </c>
      <c r="AP17" s="22"/>
      <c r="AQ17" s="22">
        <v>0.42341422708031301</v>
      </c>
      <c r="AR17" s="22">
        <v>0.251177231602359</v>
      </c>
      <c r="AS17" s="22"/>
      <c r="AT17" s="22">
        <v>0.39873651388092601</v>
      </c>
      <c r="AU17" s="22">
        <v>0.35826638192987498</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U22"/>
  <sheetViews>
    <sheetView showGridLines="0" workbookViewId="0">
      <pane xSplit="2" topLeftCell="C1" activePane="topRight" state="frozen"/>
      <selection activeCell="AF8" sqref="AF8"/>
      <selection pane="topRight" activeCell="A21" sqref="A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4.7836972518915603E-2</v>
      </c>
      <c r="D9" s="17">
        <v>3.9467507066313502E-2</v>
      </c>
      <c r="E9" s="17">
        <v>5.3517551098297103E-2</v>
      </c>
      <c r="F9" s="17"/>
      <c r="G9" s="17">
        <v>6.2883274845391995E-2</v>
      </c>
      <c r="H9" s="17">
        <v>9.4426032169148896E-2</v>
      </c>
      <c r="I9" s="17">
        <v>4.3017714793903698E-2</v>
      </c>
      <c r="J9" s="17">
        <v>4.7911597887358E-2</v>
      </c>
      <c r="K9" s="17">
        <v>2.54989041898794E-2</v>
      </c>
      <c r="L9" s="17">
        <v>2.58384200589989E-2</v>
      </c>
      <c r="M9" s="17"/>
      <c r="N9" s="17">
        <v>4.3009918551256701E-2</v>
      </c>
      <c r="O9" s="17">
        <v>3.6530118229417097E-2</v>
      </c>
      <c r="P9" s="17">
        <v>4.2852781757942597E-2</v>
      </c>
      <c r="Q9" s="17">
        <v>6.5735773117050797E-2</v>
      </c>
      <c r="R9" s="17"/>
      <c r="S9" s="17">
        <v>2.66453010081905E-2</v>
      </c>
      <c r="T9" s="17">
        <v>6.2175161334809201E-2</v>
      </c>
      <c r="U9" s="17">
        <v>6.5823676087982799E-2</v>
      </c>
      <c r="V9" s="17">
        <v>5.8318885028904401E-2</v>
      </c>
      <c r="W9" s="17">
        <v>1.3884027868702801E-2</v>
      </c>
      <c r="X9" s="17">
        <v>7.1859371716953002E-2</v>
      </c>
      <c r="Y9" s="17">
        <v>4.9398157173153101E-2</v>
      </c>
      <c r="Z9" s="17">
        <v>3.9921532443067002E-2</v>
      </c>
      <c r="AA9" s="17">
        <v>3.7330893203112697E-2</v>
      </c>
      <c r="AB9" s="17"/>
      <c r="AC9" s="17">
        <v>4.70738264582704E-2</v>
      </c>
      <c r="AD9" s="17">
        <v>4.2142078496752999E-2</v>
      </c>
      <c r="AE9" s="17">
        <v>3.75595461281443E-2</v>
      </c>
      <c r="AF9" s="17"/>
      <c r="AG9" s="17">
        <v>4.56624828654816E-2</v>
      </c>
      <c r="AH9" s="17">
        <v>4.84731858711097E-2</v>
      </c>
      <c r="AI9" s="17">
        <v>3.7487540477277301E-2</v>
      </c>
      <c r="AJ9" s="17">
        <v>0.137402605552809</v>
      </c>
      <c r="AK9" s="17">
        <v>5.4385966199431902E-2</v>
      </c>
      <c r="AL9" s="17"/>
      <c r="AM9" s="17">
        <v>8.0638490691256504E-2</v>
      </c>
      <c r="AN9" s="17">
        <v>3.5377636779579703E-2</v>
      </c>
      <c r="AO9" s="17">
        <v>1.08705566121109E-2</v>
      </c>
      <c r="AP9" s="17"/>
      <c r="AQ9" s="17">
        <v>4.8505975236649602E-2</v>
      </c>
      <c r="AR9" s="17">
        <v>4.6678751453050997E-2</v>
      </c>
      <c r="AS9" s="17"/>
      <c r="AT9" s="17">
        <v>6.8854436033915806E-2</v>
      </c>
      <c r="AU9" s="17">
        <v>4.1173262390580202E-2</v>
      </c>
    </row>
    <row r="10" spans="2:47" x14ac:dyDescent="0.35">
      <c r="B10" s="18" t="s">
        <v>96</v>
      </c>
      <c r="C10" s="17">
        <v>0.162275682527419</v>
      </c>
      <c r="D10" s="17">
        <v>0.14400156255680999</v>
      </c>
      <c r="E10" s="17">
        <v>0.17845536602682699</v>
      </c>
      <c r="F10" s="17"/>
      <c r="G10" s="17">
        <v>0.20251324122744899</v>
      </c>
      <c r="H10" s="17">
        <v>0.16557439878178601</v>
      </c>
      <c r="I10" s="17">
        <v>0.12352840656451899</v>
      </c>
      <c r="J10" s="17">
        <v>0.170132790237116</v>
      </c>
      <c r="K10" s="17">
        <v>0.18720023732978799</v>
      </c>
      <c r="L10" s="17">
        <v>0.14635636416706399</v>
      </c>
      <c r="M10" s="17"/>
      <c r="N10" s="17">
        <v>0.14832444219848101</v>
      </c>
      <c r="O10" s="17">
        <v>0.17477486978336099</v>
      </c>
      <c r="P10" s="17">
        <v>0.15822976859304</v>
      </c>
      <c r="Q10" s="17">
        <v>0.16981327094972601</v>
      </c>
      <c r="R10" s="17"/>
      <c r="S10" s="17">
        <v>0.156814124068687</v>
      </c>
      <c r="T10" s="17">
        <v>0.15261206093454799</v>
      </c>
      <c r="U10" s="17">
        <v>0.22645340354365501</v>
      </c>
      <c r="V10" s="17">
        <v>0.168280170958856</v>
      </c>
      <c r="W10" s="17">
        <v>0.19040617954408401</v>
      </c>
      <c r="X10" s="17">
        <v>8.7967208017464105E-2</v>
      </c>
      <c r="Y10" s="17">
        <v>0.21101946224075499</v>
      </c>
      <c r="Z10" s="17">
        <v>0.16214897115915899</v>
      </c>
      <c r="AA10" s="17">
        <v>0.13003275112104801</v>
      </c>
      <c r="AB10" s="17"/>
      <c r="AC10" s="17">
        <v>0.157874623212446</v>
      </c>
      <c r="AD10" s="17">
        <v>0.16785003082282801</v>
      </c>
      <c r="AE10" s="17">
        <v>0.105853426651405</v>
      </c>
      <c r="AF10" s="17"/>
      <c r="AG10" s="17">
        <v>0.132071764473114</v>
      </c>
      <c r="AH10" s="17">
        <v>0.208034808800345</v>
      </c>
      <c r="AI10" s="17">
        <v>0.12699363997125199</v>
      </c>
      <c r="AJ10" s="17">
        <v>0</v>
      </c>
      <c r="AK10" s="17">
        <v>0.155732041637591</v>
      </c>
      <c r="AL10" s="17"/>
      <c r="AM10" s="17">
        <v>0.13182269428090801</v>
      </c>
      <c r="AN10" s="17">
        <v>0.23039661019118801</v>
      </c>
      <c r="AO10" s="17">
        <v>0.13114833346145499</v>
      </c>
      <c r="AP10" s="17"/>
      <c r="AQ10" s="17">
        <v>0.151272687581198</v>
      </c>
      <c r="AR10" s="17">
        <v>0.18614245948963601</v>
      </c>
      <c r="AS10" s="17"/>
      <c r="AT10" s="17">
        <v>0.13350688461365101</v>
      </c>
      <c r="AU10" s="17">
        <v>0.17139699870818401</v>
      </c>
    </row>
    <row r="11" spans="2:47" x14ac:dyDescent="0.35">
      <c r="B11" s="18" t="s">
        <v>95</v>
      </c>
      <c r="C11" s="17">
        <v>0.27647884142677598</v>
      </c>
      <c r="D11" s="17">
        <v>0.26932005542251802</v>
      </c>
      <c r="E11" s="17">
        <v>0.284226773295151</v>
      </c>
      <c r="F11" s="17"/>
      <c r="G11" s="17">
        <v>0.33084174322828103</v>
      </c>
      <c r="H11" s="17">
        <v>0.235891424163781</v>
      </c>
      <c r="I11" s="17">
        <v>0.26083807238134599</v>
      </c>
      <c r="J11" s="17">
        <v>0.26491910049878797</v>
      </c>
      <c r="K11" s="17">
        <v>0.25221678942143499</v>
      </c>
      <c r="L11" s="17">
        <v>0.31743591396684101</v>
      </c>
      <c r="M11" s="17"/>
      <c r="N11" s="17">
        <v>0.29148378417733101</v>
      </c>
      <c r="O11" s="17">
        <v>0.258169403364023</v>
      </c>
      <c r="P11" s="17">
        <v>0.30230865288512798</v>
      </c>
      <c r="Q11" s="17">
        <v>0.25994500031948697</v>
      </c>
      <c r="R11" s="17"/>
      <c r="S11" s="17">
        <v>0.27006970054086399</v>
      </c>
      <c r="T11" s="17">
        <v>0.27498101441168399</v>
      </c>
      <c r="U11" s="17">
        <v>0.29058830585269002</v>
      </c>
      <c r="V11" s="17">
        <v>0.285585073304783</v>
      </c>
      <c r="W11" s="17">
        <v>0.23043802335754099</v>
      </c>
      <c r="X11" s="17">
        <v>0.34714914421571702</v>
      </c>
      <c r="Y11" s="17">
        <v>0.24211164956769499</v>
      </c>
      <c r="Z11" s="17">
        <v>0.26819110958360298</v>
      </c>
      <c r="AA11" s="17">
        <v>0.26978234272525098</v>
      </c>
      <c r="AB11" s="17"/>
      <c r="AC11" s="17">
        <v>0.23960136502982499</v>
      </c>
      <c r="AD11" s="17">
        <v>0.297026927848418</v>
      </c>
      <c r="AE11" s="17">
        <v>0.270450999990687</v>
      </c>
      <c r="AF11" s="17"/>
      <c r="AG11" s="17">
        <v>0.22253972150436499</v>
      </c>
      <c r="AH11" s="17">
        <v>0.29430964597935599</v>
      </c>
      <c r="AI11" s="17">
        <v>0.36201045782330898</v>
      </c>
      <c r="AJ11" s="17">
        <v>0.32613768311446301</v>
      </c>
      <c r="AK11" s="17">
        <v>0.30596654850028898</v>
      </c>
      <c r="AL11" s="17"/>
      <c r="AM11" s="17">
        <v>0.200508819520298</v>
      </c>
      <c r="AN11" s="17">
        <v>0.272495097634468</v>
      </c>
      <c r="AO11" s="17">
        <v>0.36006522905692001</v>
      </c>
      <c r="AP11" s="17"/>
      <c r="AQ11" s="17">
        <v>0.2727698160434</v>
      </c>
      <c r="AR11" s="17">
        <v>0.28324053927017501</v>
      </c>
      <c r="AS11" s="17"/>
      <c r="AT11" s="17">
        <v>0.23657907936063799</v>
      </c>
      <c r="AU11" s="17">
        <v>0.28912929510347901</v>
      </c>
    </row>
    <row r="12" spans="2:47" x14ac:dyDescent="0.35">
      <c r="B12" s="18" t="s">
        <v>94</v>
      </c>
      <c r="C12" s="17">
        <v>0.30528202167087898</v>
      </c>
      <c r="D12" s="17">
        <v>0.32857628235701902</v>
      </c>
      <c r="E12" s="17">
        <v>0.28469199487410402</v>
      </c>
      <c r="F12" s="17"/>
      <c r="G12" s="17">
        <v>0.205832011147456</v>
      </c>
      <c r="H12" s="17">
        <v>0.32176259019346798</v>
      </c>
      <c r="I12" s="17">
        <v>0.33060537138378099</v>
      </c>
      <c r="J12" s="17">
        <v>0.33708422079729</v>
      </c>
      <c r="K12" s="17">
        <v>0.32694166842012701</v>
      </c>
      <c r="L12" s="17">
        <v>0.28249822120287699</v>
      </c>
      <c r="M12" s="17"/>
      <c r="N12" s="17">
        <v>0.316046802684053</v>
      </c>
      <c r="O12" s="17">
        <v>0.30508720202407102</v>
      </c>
      <c r="P12" s="17">
        <v>0.27582060413265802</v>
      </c>
      <c r="Q12" s="17">
        <v>0.31907000160874499</v>
      </c>
      <c r="R12" s="17"/>
      <c r="S12" s="17">
        <v>0.28525262232366</v>
      </c>
      <c r="T12" s="17">
        <v>0.33299311730543102</v>
      </c>
      <c r="U12" s="17">
        <v>0.22880805563937601</v>
      </c>
      <c r="V12" s="17">
        <v>0.25649714709211502</v>
      </c>
      <c r="W12" s="17">
        <v>0.370866008123866</v>
      </c>
      <c r="X12" s="17">
        <v>0.39219519145745202</v>
      </c>
      <c r="Y12" s="17">
        <v>0.24937696541850199</v>
      </c>
      <c r="Z12" s="17">
        <v>0.33208691474061203</v>
      </c>
      <c r="AA12" s="17">
        <v>0.31459806455821498</v>
      </c>
      <c r="AB12" s="17"/>
      <c r="AC12" s="17">
        <v>0.32430406051357102</v>
      </c>
      <c r="AD12" s="17">
        <v>0.303230081501073</v>
      </c>
      <c r="AE12" s="17">
        <v>0.35454642014842103</v>
      </c>
      <c r="AF12" s="17"/>
      <c r="AG12" s="17">
        <v>0.37117140953420802</v>
      </c>
      <c r="AH12" s="17">
        <v>0.27393750077006201</v>
      </c>
      <c r="AI12" s="17">
        <v>0.23212132514001799</v>
      </c>
      <c r="AJ12" s="17">
        <v>0</v>
      </c>
      <c r="AK12" s="17">
        <v>0.27951090310867599</v>
      </c>
      <c r="AL12" s="17"/>
      <c r="AM12" s="17">
        <v>0.36358446259801802</v>
      </c>
      <c r="AN12" s="17">
        <v>0.29259614245902799</v>
      </c>
      <c r="AO12" s="17">
        <v>0.31284629278777398</v>
      </c>
      <c r="AP12" s="17"/>
      <c r="AQ12" s="17">
        <v>0.32266472178252098</v>
      </c>
      <c r="AR12" s="17">
        <v>0.26776111946571801</v>
      </c>
      <c r="AS12" s="17"/>
      <c r="AT12" s="17">
        <v>0.356576186118229</v>
      </c>
      <c r="AU12" s="17">
        <v>0.28901890586204898</v>
      </c>
    </row>
    <row r="13" spans="2:47" x14ac:dyDescent="0.35">
      <c r="B13" s="18" t="s">
        <v>93</v>
      </c>
      <c r="C13" s="17">
        <v>0.135008017465126</v>
      </c>
      <c r="D13" s="17">
        <v>0.158588189093162</v>
      </c>
      <c r="E13" s="17">
        <v>0.113497845485235</v>
      </c>
      <c r="F13" s="17"/>
      <c r="G13" s="17">
        <v>0.161764717605939</v>
      </c>
      <c r="H13" s="17">
        <v>0.14664575069072699</v>
      </c>
      <c r="I13" s="17">
        <v>0.16354817046682901</v>
      </c>
      <c r="J13" s="17">
        <v>0.11074340858152899</v>
      </c>
      <c r="K13" s="17">
        <v>0.12767944357465799</v>
      </c>
      <c r="L13" s="17">
        <v>0.11695750761944899</v>
      </c>
      <c r="M13" s="17"/>
      <c r="N13" s="17">
        <v>0.12605319221822101</v>
      </c>
      <c r="O13" s="17">
        <v>0.13429677480752</v>
      </c>
      <c r="P13" s="17">
        <v>0.18042152855475399</v>
      </c>
      <c r="Q13" s="17">
        <v>0.107154962215658</v>
      </c>
      <c r="R13" s="17"/>
      <c r="S13" s="17">
        <v>0.18020648530800201</v>
      </c>
      <c r="T13" s="17">
        <v>0.10446555901886199</v>
      </c>
      <c r="U13" s="17">
        <v>0.119636499032639</v>
      </c>
      <c r="V13" s="17">
        <v>0.10867567604973399</v>
      </c>
      <c r="W13" s="17">
        <v>0.122708381955921</v>
      </c>
      <c r="X13" s="17">
        <v>6.4619171215965193E-2</v>
      </c>
      <c r="Y13" s="17">
        <v>0.18032691539117901</v>
      </c>
      <c r="Z13" s="17">
        <v>0.136834401424759</v>
      </c>
      <c r="AA13" s="17">
        <v>0.183282510456489</v>
      </c>
      <c r="AB13" s="17"/>
      <c r="AC13" s="17">
        <v>0.145430131354197</v>
      </c>
      <c r="AD13" s="17">
        <v>0.122119927265482</v>
      </c>
      <c r="AE13" s="17">
        <v>0.17148236497352501</v>
      </c>
      <c r="AF13" s="17"/>
      <c r="AG13" s="17">
        <v>0.15669194901241301</v>
      </c>
      <c r="AH13" s="17">
        <v>0.11714264550531001</v>
      </c>
      <c r="AI13" s="17">
        <v>0.119093615679445</v>
      </c>
      <c r="AJ13" s="17">
        <v>0.32045501712566998</v>
      </c>
      <c r="AK13" s="17">
        <v>0.14113771531094199</v>
      </c>
      <c r="AL13" s="17"/>
      <c r="AM13" s="17">
        <v>0.179776355652354</v>
      </c>
      <c r="AN13" s="17">
        <v>0.120627466331023</v>
      </c>
      <c r="AO13" s="17">
        <v>0.11386341258440801</v>
      </c>
      <c r="AP13" s="17"/>
      <c r="AQ13" s="17">
        <v>0.14998559267118</v>
      </c>
      <c r="AR13" s="17">
        <v>0.104326595792581</v>
      </c>
      <c r="AS13" s="17"/>
      <c r="AT13" s="17">
        <v>0.159592220635524</v>
      </c>
      <c r="AU13" s="17">
        <v>0.127213451601043</v>
      </c>
    </row>
    <row r="14" spans="2:47" x14ac:dyDescent="0.35">
      <c r="B14" s="18" t="s">
        <v>70</v>
      </c>
      <c r="C14" s="17">
        <v>7.3118464390884305E-2</v>
      </c>
      <c r="D14" s="17">
        <v>6.0046403504175803E-2</v>
      </c>
      <c r="E14" s="17">
        <v>8.5610469220385801E-2</v>
      </c>
      <c r="F14" s="17"/>
      <c r="G14" s="17">
        <v>3.6165011945482502E-2</v>
      </c>
      <c r="H14" s="17">
        <v>3.56998040010892E-2</v>
      </c>
      <c r="I14" s="17">
        <v>7.8462264409621701E-2</v>
      </c>
      <c r="J14" s="17">
        <v>6.9208881997918997E-2</v>
      </c>
      <c r="K14" s="17">
        <v>8.0462957064112897E-2</v>
      </c>
      <c r="L14" s="17">
        <v>0.11091357298477</v>
      </c>
      <c r="M14" s="17"/>
      <c r="N14" s="17">
        <v>7.5081860170657697E-2</v>
      </c>
      <c r="O14" s="17">
        <v>9.11416317916076E-2</v>
      </c>
      <c r="P14" s="17">
        <v>4.0366664076477703E-2</v>
      </c>
      <c r="Q14" s="17">
        <v>7.8280991789333607E-2</v>
      </c>
      <c r="R14" s="17"/>
      <c r="S14" s="17">
        <v>8.1011766750597403E-2</v>
      </c>
      <c r="T14" s="17">
        <v>7.2773086994664699E-2</v>
      </c>
      <c r="U14" s="17">
        <v>6.8690059843658099E-2</v>
      </c>
      <c r="V14" s="17">
        <v>0.122643047565608</v>
      </c>
      <c r="W14" s="17">
        <v>7.1697379149884902E-2</v>
      </c>
      <c r="X14" s="17">
        <v>3.6209913376448799E-2</v>
      </c>
      <c r="Y14" s="17">
        <v>6.7766850208715396E-2</v>
      </c>
      <c r="Z14" s="17">
        <v>6.0817070648800597E-2</v>
      </c>
      <c r="AA14" s="17">
        <v>6.4973437935884101E-2</v>
      </c>
      <c r="AB14" s="17"/>
      <c r="AC14" s="17">
        <v>8.5715993431689702E-2</v>
      </c>
      <c r="AD14" s="17">
        <v>6.7630954065445503E-2</v>
      </c>
      <c r="AE14" s="17">
        <v>6.01072421078181E-2</v>
      </c>
      <c r="AF14" s="17"/>
      <c r="AG14" s="17">
        <v>7.1862672610417594E-2</v>
      </c>
      <c r="AH14" s="17">
        <v>5.8102213073816501E-2</v>
      </c>
      <c r="AI14" s="17">
        <v>0.122293420908699</v>
      </c>
      <c r="AJ14" s="17">
        <v>0.21600469420705801</v>
      </c>
      <c r="AK14" s="17">
        <v>6.3266825243070896E-2</v>
      </c>
      <c r="AL14" s="17"/>
      <c r="AM14" s="17">
        <v>4.3669177257165397E-2</v>
      </c>
      <c r="AN14" s="17">
        <v>4.8507046604713597E-2</v>
      </c>
      <c r="AO14" s="17">
        <v>7.1206175497333102E-2</v>
      </c>
      <c r="AP14" s="17"/>
      <c r="AQ14" s="17">
        <v>5.4801206685051902E-2</v>
      </c>
      <c r="AR14" s="17">
        <v>0.111850534528839</v>
      </c>
      <c r="AS14" s="17"/>
      <c r="AT14" s="17">
        <v>4.48911932380422E-2</v>
      </c>
      <c r="AU14" s="17">
        <v>8.2068086334665294E-2</v>
      </c>
    </row>
    <row r="15" spans="2:47" x14ac:dyDescent="0.35">
      <c r="B15" s="18" t="s">
        <v>99</v>
      </c>
      <c r="C15" s="21">
        <v>0.210112655046335</v>
      </c>
      <c r="D15" s="21">
        <v>0.18346906962312401</v>
      </c>
      <c r="E15" s="21">
        <v>0.231972917125124</v>
      </c>
      <c r="F15" s="21"/>
      <c r="G15" s="21">
        <v>0.26539651607284098</v>
      </c>
      <c r="H15" s="21">
        <v>0.260000430950935</v>
      </c>
      <c r="I15" s="21">
        <v>0.166546121358423</v>
      </c>
      <c r="J15" s="21">
        <v>0.21804438812447399</v>
      </c>
      <c r="K15" s="21">
        <v>0.21269914151966701</v>
      </c>
      <c r="L15" s="21">
        <v>0.17219478422606299</v>
      </c>
      <c r="M15" s="21"/>
      <c r="N15" s="21">
        <v>0.191334360749738</v>
      </c>
      <c r="O15" s="21">
        <v>0.211304988012778</v>
      </c>
      <c r="P15" s="21">
        <v>0.20108255035098199</v>
      </c>
      <c r="Q15" s="21">
        <v>0.23554904406677701</v>
      </c>
      <c r="R15" s="21"/>
      <c r="S15" s="21">
        <v>0.18345942507687699</v>
      </c>
      <c r="T15" s="21">
        <v>0.21478722226935801</v>
      </c>
      <c r="U15" s="21">
        <v>0.29227707963163801</v>
      </c>
      <c r="V15" s="21">
        <v>0.22659905598776101</v>
      </c>
      <c r="W15" s="21">
        <v>0.204290207412786</v>
      </c>
      <c r="X15" s="21">
        <v>0.159826579734417</v>
      </c>
      <c r="Y15" s="21">
        <v>0.26041761941390801</v>
      </c>
      <c r="Z15" s="21">
        <v>0.202070503602226</v>
      </c>
      <c r="AA15" s="21">
        <v>0.16736364432416001</v>
      </c>
      <c r="AB15" s="21"/>
      <c r="AC15" s="21">
        <v>0.20494844967071599</v>
      </c>
      <c r="AD15" s="21">
        <v>0.20999210931958101</v>
      </c>
      <c r="AE15" s="21">
        <v>0.14341297277954901</v>
      </c>
      <c r="AF15" s="21"/>
      <c r="AG15" s="21">
        <v>0.177734247338596</v>
      </c>
      <c r="AH15" s="21">
        <v>0.25650799467145502</v>
      </c>
      <c r="AI15" s="21">
        <v>0.164481180448529</v>
      </c>
      <c r="AJ15" s="21">
        <v>0.137402605552809</v>
      </c>
      <c r="AK15" s="21">
        <v>0.210118007837023</v>
      </c>
      <c r="AL15" s="21"/>
      <c r="AM15" s="21">
        <v>0.21246118497216501</v>
      </c>
      <c r="AN15" s="21">
        <v>0.26577424697076801</v>
      </c>
      <c r="AO15" s="21">
        <v>0.142018890073566</v>
      </c>
      <c r="AP15" s="21"/>
      <c r="AQ15" s="21">
        <v>0.19977866281784701</v>
      </c>
      <c r="AR15" s="21">
        <v>0.23282121094268701</v>
      </c>
      <c r="AS15" s="21"/>
      <c r="AT15" s="21">
        <v>0.20236132064756701</v>
      </c>
      <c r="AU15" s="21">
        <v>0.21257026109876401</v>
      </c>
    </row>
    <row r="16" spans="2:47" x14ac:dyDescent="0.35">
      <c r="B16" s="18" t="s">
        <v>98</v>
      </c>
      <c r="C16" s="21">
        <v>0.44029003913600501</v>
      </c>
      <c r="D16" s="21">
        <v>0.48716447145018199</v>
      </c>
      <c r="E16" s="21">
        <v>0.39818984035933902</v>
      </c>
      <c r="F16" s="21"/>
      <c r="G16" s="21">
        <v>0.367596728753396</v>
      </c>
      <c r="H16" s="21">
        <v>0.46840834088419497</v>
      </c>
      <c r="I16" s="21">
        <v>0.49415354185061</v>
      </c>
      <c r="J16" s="21">
        <v>0.44782762937881898</v>
      </c>
      <c r="K16" s="21">
        <v>0.454621111994785</v>
      </c>
      <c r="L16" s="21">
        <v>0.39945572882232599</v>
      </c>
      <c r="M16" s="21"/>
      <c r="N16" s="21">
        <v>0.44209999490227397</v>
      </c>
      <c r="O16" s="21">
        <v>0.43938397683159103</v>
      </c>
      <c r="P16" s="21">
        <v>0.45624213268741198</v>
      </c>
      <c r="Q16" s="21">
        <v>0.426224963824403</v>
      </c>
      <c r="R16" s="21"/>
      <c r="S16" s="21">
        <v>0.46545910763166198</v>
      </c>
      <c r="T16" s="21">
        <v>0.43745867632429303</v>
      </c>
      <c r="U16" s="21">
        <v>0.34844455467201502</v>
      </c>
      <c r="V16" s="21">
        <v>0.36517282314184801</v>
      </c>
      <c r="W16" s="21">
        <v>0.49357439007978698</v>
      </c>
      <c r="X16" s="21">
        <v>0.45681436267341702</v>
      </c>
      <c r="Y16" s="21">
        <v>0.42970388080968203</v>
      </c>
      <c r="Z16" s="21">
        <v>0.46892131616537103</v>
      </c>
      <c r="AA16" s="21">
        <v>0.49788057501470501</v>
      </c>
      <c r="AB16" s="21"/>
      <c r="AC16" s="21">
        <v>0.46973419186776799</v>
      </c>
      <c r="AD16" s="21">
        <v>0.42535000876655499</v>
      </c>
      <c r="AE16" s="21">
        <v>0.52602878512194495</v>
      </c>
      <c r="AF16" s="21"/>
      <c r="AG16" s="21">
        <v>0.52786335854662103</v>
      </c>
      <c r="AH16" s="21">
        <v>0.39108014627537202</v>
      </c>
      <c r="AI16" s="21">
        <v>0.35121494081946197</v>
      </c>
      <c r="AJ16" s="21">
        <v>0.32045501712566998</v>
      </c>
      <c r="AK16" s="21">
        <v>0.42064861841961698</v>
      </c>
      <c r="AL16" s="21"/>
      <c r="AM16" s="21">
        <v>0.54336081825037197</v>
      </c>
      <c r="AN16" s="21">
        <v>0.41322360879005099</v>
      </c>
      <c r="AO16" s="21">
        <v>0.426709705372181</v>
      </c>
      <c r="AP16" s="21"/>
      <c r="AQ16" s="21">
        <v>0.47265031445370098</v>
      </c>
      <c r="AR16" s="21">
        <v>0.37208771525829898</v>
      </c>
      <c r="AS16" s="21"/>
      <c r="AT16" s="21">
        <v>0.51616840675375297</v>
      </c>
      <c r="AU16" s="21">
        <v>0.41623235746309201</v>
      </c>
    </row>
    <row r="17" spans="2:47" x14ac:dyDescent="0.35">
      <c r="B17" s="18" t="s">
        <v>100</v>
      </c>
      <c r="C17" s="22">
        <v>0.23017738408967001</v>
      </c>
      <c r="D17" s="22">
        <v>0.30369540182705801</v>
      </c>
      <c r="E17" s="22">
        <v>0.166216923234215</v>
      </c>
      <c r="F17" s="22"/>
      <c r="G17" s="22">
        <v>0.102200212680555</v>
      </c>
      <c r="H17" s="22">
        <v>0.208407909933261</v>
      </c>
      <c r="I17" s="22">
        <v>0.327607420492187</v>
      </c>
      <c r="J17" s="22">
        <v>0.22978324125434499</v>
      </c>
      <c r="K17" s="22">
        <v>0.24192197047511799</v>
      </c>
      <c r="L17" s="22">
        <v>0.227260944596264</v>
      </c>
      <c r="M17" s="22"/>
      <c r="N17" s="22">
        <v>0.250765634152536</v>
      </c>
      <c r="O17" s="22">
        <v>0.228078988818813</v>
      </c>
      <c r="P17" s="22">
        <v>0.25515958233642999</v>
      </c>
      <c r="Q17" s="22">
        <v>0.19067591975762599</v>
      </c>
      <c r="R17" s="22"/>
      <c r="S17" s="22">
        <v>0.28199968255478502</v>
      </c>
      <c r="T17" s="22">
        <v>0.22267145405493599</v>
      </c>
      <c r="U17" s="22">
        <v>5.6167475040377099E-2</v>
      </c>
      <c r="V17" s="22">
        <v>0.13857376715408701</v>
      </c>
      <c r="W17" s="22">
        <v>0.28928418266700101</v>
      </c>
      <c r="X17" s="22">
        <v>0.29698778293900002</v>
      </c>
      <c r="Y17" s="22">
        <v>0.16928626139577299</v>
      </c>
      <c r="Z17" s="22">
        <v>0.26685081256314502</v>
      </c>
      <c r="AA17" s="22">
        <v>0.330516930690544</v>
      </c>
      <c r="AB17" s="22"/>
      <c r="AC17" s="22">
        <v>0.26478574219705198</v>
      </c>
      <c r="AD17" s="22">
        <v>0.215357899446974</v>
      </c>
      <c r="AE17" s="22">
        <v>0.382615812342396</v>
      </c>
      <c r="AF17" s="22"/>
      <c r="AG17" s="22">
        <v>0.35012911120802498</v>
      </c>
      <c r="AH17" s="22">
        <v>0.134572151603917</v>
      </c>
      <c r="AI17" s="22">
        <v>0.18673376037093301</v>
      </c>
      <c r="AJ17" s="22">
        <v>0.18305241157286101</v>
      </c>
      <c r="AK17" s="22">
        <v>0.21053061058259401</v>
      </c>
      <c r="AL17" s="22"/>
      <c r="AM17" s="22">
        <v>0.33089963327820698</v>
      </c>
      <c r="AN17" s="22">
        <v>0.147449361819284</v>
      </c>
      <c r="AO17" s="22">
        <v>0.28469081529861601</v>
      </c>
      <c r="AP17" s="22"/>
      <c r="AQ17" s="22">
        <v>0.27287165163585397</v>
      </c>
      <c r="AR17" s="22">
        <v>0.13926650431561199</v>
      </c>
      <c r="AS17" s="22"/>
      <c r="AT17" s="22">
        <v>0.31380708610618602</v>
      </c>
      <c r="AU17" s="22">
        <v>0.203662096364327</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U22"/>
  <sheetViews>
    <sheetView showGridLines="0" workbookViewId="0">
      <pane xSplit="2" topLeftCell="C1" activePane="topRight" state="frozen"/>
      <selection activeCell="AF8" sqref="AF8"/>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4.6328406611841601E-2</v>
      </c>
      <c r="D9" s="17">
        <v>5.1277768510864102E-2</v>
      </c>
      <c r="E9" s="17">
        <v>4.1882528204333698E-2</v>
      </c>
      <c r="F9" s="17"/>
      <c r="G9" s="17">
        <v>4.6698733163813198E-2</v>
      </c>
      <c r="H9" s="17">
        <v>7.2645652876725503E-2</v>
      </c>
      <c r="I9" s="17">
        <v>6.3374148565138802E-2</v>
      </c>
      <c r="J9" s="17">
        <v>5.1111008838529703E-2</v>
      </c>
      <c r="K9" s="17">
        <v>2.5375445222574001E-2</v>
      </c>
      <c r="L9" s="17">
        <v>2.59603625448914E-2</v>
      </c>
      <c r="M9" s="17"/>
      <c r="N9" s="17">
        <v>5.3236906695315202E-2</v>
      </c>
      <c r="O9" s="17">
        <v>4.28483446495804E-2</v>
      </c>
      <c r="P9" s="17">
        <v>5.3773774541804001E-2</v>
      </c>
      <c r="Q9" s="17">
        <v>3.65254365993124E-2</v>
      </c>
      <c r="R9" s="17"/>
      <c r="S9" s="17">
        <v>5.5523218932062898E-2</v>
      </c>
      <c r="T9" s="17">
        <v>2.91261101297875E-2</v>
      </c>
      <c r="U9" s="17">
        <v>3.3850826701384999E-2</v>
      </c>
      <c r="V9" s="17">
        <v>5.7686767039048702E-2</v>
      </c>
      <c r="W9" s="17">
        <v>5.0025122024355002E-2</v>
      </c>
      <c r="X9" s="17">
        <v>9.9858245708383003E-2</v>
      </c>
      <c r="Y9" s="17">
        <v>0</v>
      </c>
      <c r="Z9" s="17">
        <v>4.4003917682699102E-2</v>
      </c>
      <c r="AA9" s="17">
        <v>4.7097132400846502E-2</v>
      </c>
      <c r="AB9" s="17"/>
      <c r="AC9" s="17">
        <v>4.8253608962335597E-2</v>
      </c>
      <c r="AD9" s="17">
        <v>4.3982696500190599E-2</v>
      </c>
      <c r="AE9" s="17">
        <v>5.7794622532771199E-2</v>
      </c>
      <c r="AF9" s="17"/>
      <c r="AG9" s="17">
        <v>4.0091537847484301E-2</v>
      </c>
      <c r="AH9" s="17">
        <v>5.3343621692771001E-2</v>
      </c>
      <c r="AI9" s="17">
        <v>4.8727823732857799E-2</v>
      </c>
      <c r="AJ9" s="17">
        <v>4.8569959264958398E-2</v>
      </c>
      <c r="AK9" s="17">
        <v>4.3967709438128597E-2</v>
      </c>
      <c r="AL9" s="17"/>
      <c r="AM9" s="17">
        <v>5.1731153064846797E-2</v>
      </c>
      <c r="AN9" s="17">
        <v>5.8358639488622098E-2</v>
      </c>
      <c r="AO9" s="17">
        <v>4.7954221650585098E-2</v>
      </c>
      <c r="AP9" s="17"/>
      <c r="AQ9" s="17">
        <v>5.1429965091822898E-2</v>
      </c>
      <c r="AR9" s="17">
        <v>3.3212732329144699E-2</v>
      </c>
      <c r="AS9" s="17"/>
      <c r="AT9" s="17">
        <v>6.6061734633230104E-2</v>
      </c>
      <c r="AU9" s="17">
        <v>4.0071839176478101E-2</v>
      </c>
    </row>
    <row r="10" spans="2:47" x14ac:dyDescent="0.35">
      <c r="B10" s="18" t="s">
        <v>96</v>
      </c>
      <c r="C10" s="17">
        <v>0.10280557384075301</v>
      </c>
      <c r="D10" s="17">
        <v>9.5300137868804896E-2</v>
      </c>
      <c r="E10" s="17">
        <v>0.107889821017484</v>
      </c>
      <c r="F10" s="17"/>
      <c r="G10" s="17">
        <v>0.115664032261717</v>
      </c>
      <c r="H10" s="17">
        <v>0.15547238266949701</v>
      </c>
      <c r="I10" s="17">
        <v>9.1295220554943504E-2</v>
      </c>
      <c r="J10" s="17">
        <v>8.3319692119760799E-2</v>
      </c>
      <c r="K10" s="17">
        <v>0.119144057944449</v>
      </c>
      <c r="L10" s="17">
        <v>6.9698389455441906E-2</v>
      </c>
      <c r="M10" s="17"/>
      <c r="N10" s="17">
        <v>0.152989476051138</v>
      </c>
      <c r="O10" s="17">
        <v>7.2541155670143798E-2</v>
      </c>
      <c r="P10" s="17">
        <v>6.4055228594884495E-2</v>
      </c>
      <c r="Q10" s="17">
        <v>0.11539056854065</v>
      </c>
      <c r="R10" s="17"/>
      <c r="S10" s="17">
        <v>0.123776724798173</v>
      </c>
      <c r="T10" s="17">
        <v>0.116627208074723</v>
      </c>
      <c r="U10" s="17">
        <v>0.112412129305132</v>
      </c>
      <c r="V10" s="17">
        <v>5.9984791650705097E-2</v>
      </c>
      <c r="W10" s="17">
        <v>8.8010892718603795E-2</v>
      </c>
      <c r="X10" s="17">
        <v>0.130897967204469</v>
      </c>
      <c r="Y10" s="17">
        <v>0.12956464545097501</v>
      </c>
      <c r="Z10" s="17">
        <v>7.5626860317274502E-2</v>
      </c>
      <c r="AA10" s="17">
        <v>6.6026425929846103E-2</v>
      </c>
      <c r="AB10" s="17"/>
      <c r="AC10" s="17">
        <v>8.4868366365754594E-2</v>
      </c>
      <c r="AD10" s="17">
        <v>0.10979474472479001</v>
      </c>
      <c r="AE10" s="17">
        <v>0.10742510071485099</v>
      </c>
      <c r="AF10" s="17"/>
      <c r="AG10" s="17">
        <v>9.0718486789215597E-2</v>
      </c>
      <c r="AH10" s="17">
        <v>0.114002414686628</v>
      </c>
      <c r="AI10" s="17">
        <v>9.40500168023745E-2</v>
      </c>
      <c r="AJ10" s="17">
        <v>6.7535115702916898E-2</v>
      </c>
      <c r="AK10" s="17">
        <v>0.105724252422718</v>
      </c>
      <c r="AL10" s="17"/>
      <c r="AM10" s="17">
        <v>0.114099311934626</v>
      </c>
      <c r="AN10" s="17">
        <v>0.127553424910442</v>
      </c>
      <c r="AO10" s="17">
        <v>5.7220537881947198E-2</v>
      </c>
      <c r="AP10" s="17"/>
      <c r="AQ10" s="17">
        <v>0.105124741685378</v>
      </c>
      <c r="AR10" s="17">
        <v>9.8470536112281598E-2</v>
      </c>
      <c r="AS10" s="17"/>
      <c r="AT10" s="17">
        <v>0.10619112647580201</v>
      </c>
      <c r="AU10" s="17">
        <v>0.10173216451293</v>
      </c>
    </row>
    <row r="11" spans="2:47" x14ac:dyDescent="0.35">
      <c r="B11" s="18" t="s">
        <v>95</v>
      </c>
      <c r="C11" s="17">
        <v>0.200057909384695</v>
      </c>
      <c r="D11" s="17">
        <v>0.19148177198974101</v>
      </c>
      <c r="E11" s="17">
        <v>0.20883679481185599</v>
      </c>
      <c r="F11" s="17"/>
      <c r="G11" s="17">
        <v>0.28347120635460799</v>
      </c>
      <c r="H11" s="17">
        <v>0.23553929819936401</v>
      </c>
      <c r="I11" s="17">
        <v>0.25721637842037098</v>
      </c>
      <c r="J11" s="17">
        <v>0.16879215269361</v>
      </c>
      <c r="K11" s="17">
        <v>0.124023781921708</v>
      </c>
      <c r="L11" s="17">
        <v>0.17115627995371699</v>
      </c>
      <c r="M11" s="17"/>
      <c r="N11" s="17">
        <v>0.17769807826457901</v>
      </c>
      <c r="O11" s="17">
        <v>0.20863238025096001</v>
      </c>
      <c r="P11" s="17">
        <v>0.21717793927940801</v>
      </c>
      <c r="Q11" s="17">
        <v>0.1982816545792</v>
      </c>
      <c r="R11" s="17"/>
      <c r="S11" s="17">
        <v>0.19977293251627001</v>
      </c>
      <c r="T11" s="17">
        <v>0.16261778872260799</v>
      </c>
      <c r="U11" s="17">
        <v>0.20544404262671301</v>
      </c>
      <c r="V11" s="17">
        <v>0.211908413962313</v>
      </c>
      <c r="W11" s="17">
        <v>0.16784248335992299</v>
      </c>
      <c r="X11" s="17">
        <v>0.204063331621613</v>
      </c>
      <c r="Y11" s="17">
        <v>0.25933730993105197</v>
      </c>
      <c r="Z11" s="17">
        <v>0.195215708346832</v>
      </c>
      <c r="AA11" s="17">
        <v>0.208171573298291</v>
      </c>
      <c r="AB11" s="17"/>
      <c r="AC11" s="17">
        <v>0.17285003119799999</v>
      </c>
      <c r="AD11" s="17">
        <v>0.20273582911603599</v>
      </c>
      <c r="AE11" s="17">
        <v>0.189120784569556</v>
      </c>
      <c r="AF11" s="17"/>
      <c r="AG11" s="17">
        <v>0.141885600053551</v>
      </c>
      <c r="AH11" s="17">
        <v>0.22858251149481401</v>
      </c>
      <c r="AI11" s="17">
        <v>0.22765442807831199</v>
      </c>
      <c r="AJ11" s="17">
        <v>0.27305085057701101</v>
      </c>
      <c r="AK11" s="17">
        <v>0.20708643790388001</v>
      </c>
      <c r="AL11" s="17"/>
      <c r="AM11" s="17">
        <v>0.172500506557035</v>
      </c>
      <c r="AN11" s="17">
        <v>0.215262622401202</v>
      </c>
      <c r="AO11" s="17">
        <v>0.28618327337119298</v>
      </c>
      <c r="AP11" s="17"/>
      <c r="AQ11" s="17">
        <v>0.18500597516283801</v>
      </c>
      <c r="AR11" s="17">
        <v>0.230186541530193</v>
      </c>
      <c r="AS11" s="17"/>
      <c r="AT11" s="17">
        <v>0.18166562068916201</v>
      </c>
      <c r="AU11" s="17">
        <v>0.20588929243318799</v>
      </c>
    </row>
    <row r="12" spans="2:47" x14ac:dyDescent="0.35">
      <c r="B12" s="18" t="s">
        <v>94</v>
      </c>
      <c r="C12" s="17">
        <v>0.32705495115405198</v>
      </c>
      <c r="D12" s="17">
        <v>0.34491239636602999</v>
      </c>
      <c r="E12" s="17">
        <v>0.31011346611410201</v>
      </c>
      <c r="F12" s="17"/>
      <c r="G12" s="17">
        <v>0.33586134033892201</v>
      </c>
      <c r="H12" s="17">
        <v>0.232263136133015</v>
      </c>
      <c r="I12" s="17">
        <v>0.29092514731463898</v>
      </c>
      <c r="J12" s="17">
        <v>0.41445059778346999</v>
      </c>
      <c r="K12" s="17">
        <v>0.322139374868952</v>
      </c>
      <c r="L12" s="17">
        <v>0.35789244366941803</v>
      </c>
      <c r="M12" s="17"/>
      <c r="N12" s="17">
        <v>0.34276363029060197</v>
      </c>
      <c r="O12" s="17">
        <v>0.35439865488593802</v>
      </c>
      <c r="P12" s="17">
        <v>0.30975308773560001</v>
      </c>
      <c r="Q12" s="17">
        <v>0.30090859380846702</v>
      </c>
      <c r="R12" s="17"/>
      <c r="S12" s="17">
        <v>0.28089361588858103</v>
      </c>
      <c r="T12" s="17">
        <v>0.30278814011619398</v>
      </c>
      <c r="U12" s="17">
        <v>0.31214774473045698</v>
      </c>
      <c r="V12" s="17">
        <v>0.37091327807240398</v>
      </c>
      <c r="W12" s="17">
        <v>0.343438331975433</v>
      </c>
      <c r="X12" s="17">
        <v>0.32665471892419101</v>
      </c>
      <c r="Y12" s="17">
        <v>0.35256050386051002</v>
      </c>
      <c r="Z12" s="17">
        <v>0.31514906447862301</v>
      </c>
      <c r="AA12" s="17">
        <v>0.362265246019433</v>
      </c>
      <c r="AB12" s="17"/>
      <c r="AC12" s="17">
        <v>0.327476049273419</v>
      </c>
      <c r="AD12" s="17">
        <v>0.344997665735985</v>
      </c>
      <c r="AE12" s="17">
        <v>0.30169909915760001</v>
      </c>
      <c r="AF12" s="17"/>
      <c r="AG12" s="17">
        <v>0.33856161518252098</v>
      </c>
      <c r="AH12" s="17">
        <v>0.36578343062968399</v>
      </c>
      <c r="AI12" s="17">
        <v>0.317052398675155</v>
      </c>
      <c r="AJ12" s="17">
        <v>0.282769225880379</v>
      </c>
      <c r="AK12" s="17">
        <v>0.258057168025148</v>
      </c>
      <c r="AL12" s="17"/>
      <c r="AM12" s="17">
        <v>0.28508794772567803</v>
      </c>
      <c r="AN12" s="17">
        <v>0.34729084737156202</v>
      </c>
      <c r="AO12" s="17">
        <v>0.34475023876968097</v>
      </c>
      <c r="AP12" s="17"/>
      <c r="AQ12" s="17">
        <v>0.345093833335957</v>
      </c>
      <c r="AR12" s="17">
        <v>0.290937287891539</v>
      </c>
      <c r="AS12" s="17"/>
      <c r="AT12" s="17">
        <v>0.327944926653359</v>
      </c>
      <c r="AU12" s="17">
        <v>0.32677277920002601</v>
      </c>
    </row>
    <row r="13" spans="2:47" x14ac:dyDescent="0.35">
      <c r="B13" s="18" t="s">
        <v>93</v>
      </c>
      <c r="C13" s="17">
        <v>0.24291883036788001</v>
      </c>
      <c r="D13" s="17">
        <v>0.26562380129492702</v>
      </c>
      <c r="E13" s="17">
        <v>0.222640119821439</v>
      </c>
      <c r="F13" s="17"/>
      <c r="G13" s="17">
        <v>0.19714246412203901</v>
      </c>
      <c r="H13" s="17">
        <v>0.25966818634470901</v>
      </c>
      <c r="I13" s="17">
        <v>0.217098860536382</v>
      </c>
      <c r="J13" s="17">
        <v>0.21176356580109201</v>
      </c>
      <c r="K13" s="17">
        <v>0.31239144189634699</v>
      </c>
      <c r="L13" s="17">
        <v>0.244327915811798</v>
      </c>
      <c r="M13" s="17"/>
      <c r="N13" s="17">
        <v>0.22115418090935099</v>
      </c>
      <c r="O13" s="17">
        <v>0.22308368783365901</v>
      </c>
      <c r="P13" s="17">
        <v>0.29093398057217201</v>
      </c>
      <c r="Q13" s="17">
        <v>0.24765137203711801</v>
      </c>
      <c r="R13" s="17"/>
      <c r="S13" s="17">
        <v>0.26505832460772599</v>
      </c>
      <c r="T13" s="17">
        <v>0.28593301524840298</v>
      </c>
      <c r="U13" s="17">
        <v>0.22771632713260601</v>
      </c>
      <c r="V13" s="17">
        <v>0.14396638958985999</v>
      </c>
      <c r="W13" s="17">
        <v>0.29725703069845699</v>
      </c>
      <c r="X13" s="17">
        <v>0.20231582316489599</v>
      </c>
      <c r="Y13" s="17">
        <v>0.211914442426824</v>
      </c>
      <c r="Z13" s="17">
        <v>0.32151635879074603</v>
      </c>
      <c r="AA13" s="17">
        <v>0.24894645501423299</v>
      </c>
      <c r="AB13" s="17"/>
      <c r="AC13" s="17">
        <v>0.294058762625375</v>
      </c>
      <c r="AD13" s="17">
        <v>0.21380387080211</v>
      </c>
      <c r="AE13" s="17">
        <v>0.23934076250412301</v>
      </c>
      <c r="AF13" s="17"/>
      <c r="AG13" s="17">
        <v>0.31077135262121702</v>
      </c>
      <c r="AH13" s="17">
        <v>0.17185960500432701</v>
      </c>
      <c r="AI13" s="17">
        <v>0.211702388495035</v>
      </c>
      <c r="AJ13" s="17">
        <v>0.32807484857473501</v>
      </c>
      <c r="AK13" s="17">
        <v>0.258952837030689</v>
      </c>
      <c r="AL13" s="17"/>
      <c r="AM13" s="17">
        <v>0.31335041110275202</v>
      </c>
      <c r="AN13" s="17">
        <v>0.19944571171429701</v>
      </c>
      <c r="AO13" s="17">
        <v>0.202639002530036</v>
      </c>
      <c r="AP13" s="17"/>
      <c r="AQ13" s="17">
        <v>0.24807734165460299</v>
      </c>
      <c r="AR13" s="17">
        <v>0.23334876453405001</v>
      </c>
      <c r="AS13" s="17"/>
      <c r="AT13" s="17">
        <v>0.25911293935922403</v>
      </c>
      <c r="AU13" s="17">
        <v>0.237784393092518</v>
      </c>
    </row>
    <row r="14" spans="2:47" x14ac:dyDescent="0.35">
      <c r="B14" s="18" t="s">
        <v>70</v>
      </c>
      <c r="C14" s="17">
        <v>8.0834328640778094E-2</v>
      </c>
      <c r="D14" s="17">
        <v>5.1404123969632801E-2</v>
      </c>
      <c r="E14" s="17">
        <v>0.10863727003078499</v>
      </c>
      <c r="F14" s="17"/>
      <c r="G14" s="17">
        <v>2.1162223758900301E-2</v>
      </c>
      <c r="H14" s="17">
        <v>4.4411343776689802E-2</v>
      </c>
      <c r="I14" s="17">
        <v>8.0090244608526595E-2</v>
      </c>
      <c r="J14" s="17">
        <v>7.0562982763537105E-2</v>
      </c>
      <c r="K14" s="17">
        <v>9.69258981459689E-2</v>
      </c>
      <c r="L14" s="17">
        <v>0.13096460856473399</v>
      </c>
      <c r="M14" s="17"/>
      <c r="N14" s="17">
        <v>5.2157727789015403E-2</v>
      </c>
      <c r="O14" s="17">
        <v>9.8495776709717903E-2</v>
      </c>
      <c r="P14" s="17">
        <v>6.4305989276130696E-2</v>
      </c>
      <c r="Q14" s="17">
        <v>0.101242374435253</v>
      </c>
      <c r="R14" s="17"/>
      <c r="S14" s="17">
        <v>7.4975183257186606E-2</v>
      </c>
      <c r="T14" s="17">
        <v>0.102907737708285</v>
      </c>
      <c r="U14" s="17">
        <v>0.108428929503708</v>
      </c>
      <c r="V14" s="17">
        <v>0.15554035968566901</v>
      </c>
      <c r="W14" s="17">
        <v>5.34261392232281E-2</v>
      </c>
      <c r="X14" s="17">
        <v>3.6209913376448799E-2</v>
      </c>
      <c r="Y14" s="17">
        <v>4.6623098330638303E-2</v>
      </c>
      <c r="Z14" s="17">
        <v>4.8488090383825698E-2</v>
      </c>
      <c r="AA14" s="17">
        <v>6.7493167337350501E-2</v>
      </c>
      <c r="AB14" s="17"/>
      <c r="AC14" s="17">
        <v>7.2493181575116097E-2</v>
      </c>
      <c r="AD14" s="17">
        <v>8.4685193120888902E-2</v>
      </c>
      <c r="AE14" s="17">
        <v>0.1046196305211</v>
      </c>
      <c r="AF14" s="17"/>
      <c r="AG14" s="17">
        <v>7.7971407506011003E-2</v>
      </c>
      <c r="AH14" s="17">
        <v>6.6428416491775999E-2</v>
      </c>
      <c r="AI14" s="17">
        <v>0.10081294421626499</v>
      </c>
      <c r="AJ14" s="17">
        <v>0</v>
      </c>
      <c r="AK14" s="17">
        <v>0.126211595179437</v>
      </c>
      <c r="AL14" s="17"/>
      <c r="AM14" s="17">
        <v>6.3230669615061699E-2</v>
      </c>
      <c r="AN14" s="17">
        <v>5.2088754113874799E-2</v>
      </c>
      <c r="AO14" s="17">
        <v>6.12527257965578E-2</v>
      </c>
      <c r="AP14" s="17"/>
      <c r="AQ14" s="17">
        <v>6.5268143069402096E-2</v>
      </c>
      <c r="AR14" s="17">
        <v>0.11384413760279299</v>
      </c>
      <c r="AS14" s="17"/>
      <c r="AT14" s="17">
        <v>5.9023652189223598E-2</v>
      </c>
      <c r="AU14" s="17">
        <v>8.7749531584860305E-2</v>
      </c>
    </row>
    <row r="15" spans="2:47" x14ac:dyDescent="0.35">
      <c r="B15" s="18" t="s">
        <v>99</v>
      </c>
      <c r="C15" s="21">
        <v>0.14913398045259499</v>
      </c>
      <c r="D15" s="21">
        <v>0.146577906379669</v>
      </c>
      <c r="E15" s="21">
        <v>0.14977234922181801</v>
      </c>
      <c r="F15" s="21"/>
      <c r="G15" s="21">
        <v>0.16236276542553099</v>
      </c>
      <c r="H15" s="21">
        <v>0.22811803554622201</v>
      </c>
      <c r="I15" s="21">
        <v>0.154669369120082</v>
      </c>
      <c r="J15" s="21">
        <v>0.13443070095829099</v>
      </c>
      <c r="K15" s="21">
        <v>0.144519503167024</v>
      </c>
      <c r="L15" s="21">
        <v>9.5658752000333205E-2</v>
      </c>
      <c r="M15" s="21"/>
      <c r="N15" s="21">
        <v>0.206226382746453</v>
      </c>
      <c r="O15" s="21">
        <v>0.115389500319724</v>
      </c>
      <c r="P15" s="21">
        <v>0.117829003136689</v>
      </c>
      <c r="Q15" s="21">
        <v>0.15191600513996301</v>
      </c>
      <c r="R15" s="21"/>
      <c r="S15" s="21">
        <v>0.179299943730236</v>
      </c>
      <c r="T15" s="21">
        <v>0.14575331820451101</v>
      </c>
      <c r="U15" s="21">
        <v>0.14626295600651701</v>
      </c>
      <c r="V15" s="21">
        <v>0.117671558689754</v>
      </c>
      <c r="W15" s="21">
        <v>0.13803601474295901</v>
      </c>
      <c r="X15" s="21">
        <v>0.230756212912852</v>
      </c>
      <c r="Y15" s="21">
        <v>0.12956464545097501</v>
      </c>
      <c r="Z15" s="21">
        <v>0.119630777999974</v>
      </c>
      <c r="AA15" s="21">
        <v>0.113123558330693</v>
      </c>
      <c r="AB15" s="21"/>
      <c r="AC15" s="21">
        <v>0.13312197532809</v>
      </c>
      <c r="AD15" s="21">
        <v>0.15377744122498099</v>
      </c>
      <c r="AE15" s="21">
        <v>0.16521972324762199</v>
      </c>
      <c r="AF15" s="21"/>
      <c r="AG15" s="21">
        <v>0.1308100246367</v>
      </c>
      <c r="AH15" s="21">
        <v>0.16734603637939899</v>
      </c>
      <c r="AI15" s="21">
        <v>0.14277784053523199</v>
      </c>
      <c r="AJ15" s="21">
        <v>0.116105074967875</v>
      </c>
      <c r="AK15" s="21">
        <v>0.14969196186084699</v>
      </c>
      <c r="AL15" s="21"/>
      <c r="AM15" s="21">
        <v>0.16583046499947299</v>
      </c>
      <c r="AN15" s="21">
        <v>0.18591206439906399</v>
      </c>
      <c r="AO15" s="21">
        <v>0.105174759532532</v>
      </c>
      <c r="AP15" s="21"/>
      <c r="AQ15" s="21">
        <v>0.15655470677720101</v>
      </c>
      <c r="AR15" s="21">
        <v>0.131683268441426</v>
      </c>
      <c r="AS15" s="21"/>
      <c r="AT15" s="21">
        <v>0.17225286110903201</v>
      </c>
      <c r="AU15" s="21">
        <v>0.14180400368940799</v>
      </c>
    </row>
    <row r="16" spans="2:47" x14ac:dyDescent="0.35">
      <c r="B16" s="18" t="s">
        <v>98</v>
      </c>
      <c r="C16" s="21">
        <v>0.56997378152193201</v>
      </c>
      <c r="D16" s="21">
        <v>0.61053619766095701</v>
      </c>
      <c r="E16" s="21">
        <v>0.53275358593554101</v>
      </c>
      <c r="F16" s="21"/>
      <c r="G16" s="21">
        <v>0.53300380446096096</v>
      </c>
      <c r="H16" s="21">
        <v>0.49193132247772398</v>
      </c>
      <c r="I16" s="21">
        <v>0.50802400785102098</v>
      </c>
      <c r="J16" s="21">
        <v>0.62621416358456305</v>
      </c>
      <c r="K16" s="21">
        <v>0.63453081676529999</v>
      </c>
      <c r="L16" s="21">
        <v>0.60222035948121599</v>
      </c>
      <c r="M16" s="21"/>
      <c r="N16" s="21">
        <v>0.56391781119995299</v>
      </c>
      <c r="O16" s="21">
        <v>0.57748234271959797</v>
      </c>
      <c r="P16" s="21">
        <v>0.60068706830777296</v>
      </c>
      <c r="Q16" s="21">
        <v>0.54855996584558497</v>
      </c>
      <c r="R16" s="21"/>
      <c r="S16" s="21">
        <v>0.54595194049630702</v>
      </c>
      <c r="T16" s="21">
        <v>0.58872115536459702</v>
      </c>
      <c r="U16" s="21">
        <v>0.53986407186306296</v>
      </c>
      <c r="V16" s="21">
        <v>0.51487966766226401</v>
      </c>
      <c r="W16" s="21">
        <v>0.64069536267389005</v>
      </c>
      <c r="X16" s="21">
        <v>0.528970542089087</v>
      </c>
      <c r="Y16" s="21">
        <v>0.56447494628733497</v>
      </c>
      <c r="Z16" s="21">
        <v>0.63666542326936904</v>
      </c>
      <c r="AA16" s="21">
        <v>0.61121170103366596</v>
      </c>
      <c r="AB16" s="21"/>
      <c r="AC16" s="21">
        <v>0.621534811898794</v>
      </c>
      <c r="AD16" s="21">
        <v>0.55880153653809395</v>
      </c>
      <c r="AE16" s="21">
        <v>0.54103986166172302</v>
      </c>
      <c r="AF16" s="21"/>
      <c r="AG16" s="21">
        <v>0.64933296780373795</v>
      </c>
      <c r="AH16" s="21">
        <v>0.53764303563401095</v>
      </c>
      <c r="AI16" s="21">
        <v>0.52875478717018998</v>
      </c>
      <c r="AJ16" s="21">
        <v>0.61084407445511402</v>
      </c>
      <c r="AK16" s="21">
        <v>0.51701000505583705</v>
      </c>
      <c r="AL16" s="21"/>
      <c r="AM16" s="21">
        <v>0.59843835882842999</v>
      </c>
      <c r="AN16" s="21">
        <v>0.54673655908585905</v>
      </c>
      <c r="AO16" s="21">
        <v>0.547389241299717</v>
      </c>
      <c r="AP16" s="21"/>
      <c r="AQ16" s="21">
        <v>0.59317117499055905</v>
      </c>
      <c r="AR16" s="21">
        <v>0.52428605242558801</v>
      </c>
      <c r="AS16" s="21"/>
      <c r="AT16" s="21">
        <v>0.58705786601258303</v>
      </c>
      <c r="AU16" s="21">
        <v>0.56455717229254299</v>
      </c>
    </row>
    <row r="17" spans="2:47" x14ac:dyDescent="0.35">
      <c r="B17" s="18" t="s">
        <v>100</v>
      </c>
      <c r="C17" s="22">
        <v>0.42083980106933699</v>
      </c>
      <c r="D17" s="22">
        <v>0.46395829128128802</v>
      </c>
      <c r="E17" s="22">
        <v>0.38298123671372297</v>
      </c>
      <c r="F17" s="22"/>
      <c r="G17" s="22">
        <v>0.37064103903543</v>
      </c>
      <c r="H17" s="22">
        <v>0.26381328693150202</v>
      </c>
      <c r="I17" s="22">
        <v>0.35335463873093798</v>
      </c>
      <c r="J17" s="22">
        <v>0.49178346262627198</v>
      </c>
      <c r="K17" s="22">
        <v>0.49001131359827599</v>
      </c>
      <c r="L17" s="22">
        <v>0.50656160748088297</v>
      </c>
      <c r="M17" s="22"/>
      <c r="N17" s="22">
        <v>0.35769142845349999</v>
      </c>
      <c r="O17" s="22">
        <v>0.46209284239987403</v>
      </c>
      <c r="P17" s="22">
        <v>0.48285806517108398</v>
      </c>
      <c r="Q17" s="22">
        <v>0.39664396070562202</v>
      </c>
      <c r="R17" s="22"/>
      <c r="S17" s="22">
        <v>0.36665199676607102</v>
      </c>
      <c r="T17" s="22">
        <v>0.44296783716008598</v>
      </c>
      <c r="U17" s="22">
        <v>0.393601115856546</v>
      </c>
      <c r="V17" s="22">
        <v>0.39720810897251002</v>
      </c>
      <c r="W17" s="22">
        <v>0.50265934793093203</v>
      </c>
      <c r="X17" s="22">
        <v>0.29821432917623503</v>
      </c>
      <c r="Y17" s="22">
        <v>0.43491030083636001</v>
      </c>
      <c r="Z17" s="22">
        <v>0.51703464526939502</v>
      </c>
      <c r="AA17" s="22">
        <v>0.49808814270297302</v>
      </c>
      <c r="AB17" s="22"/>
      <c r="AC17" s="22">
        <v>0.488412836570704</v>
      </c>
      <c r="AD17" s="22">
        <v>0.40502409531311301</v>
      </c>
      <c r="AE17" s="22">
        <v>0.375820138414101</v>
      </c>
      <c r="AF17" s="22"/>
      <c r="AG17" s="22">
        <v>0.51852294316703795</v>
      </c>
      <c r="AH17" s="22">
        <v>0.37029699925461301</v>
      </c>
      <c r="AI17" s="22">
        <v>0.38597694663495802</v>
      </c>
      <c r="AJ17" s="22">
        <v>0.49473899948723798</v>
      </c>
      <c r="AK17" s="22">
        <v>0.36731804319499101</v>
      </c>
      <c r="AL17" s="22"/>
      <c r="AM17" s="22">
        <v>0.43260789382895698</v>
      </c>
      <c r="AN17" s="22">
        <v>0.36082449468679501</v>
      </c>
      <c r="AO17" s="22">
        <v>0.44221448176718398</v>
      </c>
      <c r="AP17" s="22"/>
      <c r="AQ17" s="22">
        <v>0.43661646821335798</v>
      </c>
      <c r="AR17" s="22">
        <v>0.39260278398416198</v>
      </c>
      <c r="AS17" s="22"/>
      <c r="AT17" s="22">
        <v>0.41480500490355099</v>
      </c>
      <c r="AU17" s="22">
        <v>0.422753168603135</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U22"/>
  <sheetViews>
    <sheetView showGridLines="0" workbookViewId="0">
      <pane xSplit="2" topLeftCell="C1" activePane="topRight" state="frozen"/>
      <selection activeCell="AF8" sqref="AF8"/>
      <selection pane="topRight" activeCell="C12" sqref="C12:C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3.1617265490226198E-2</v>
      </c>
      <c r="D9" s="17">
        <v>3.5888207188539002E-2</v>
      </c>
      <c r="E9" s="17">
        <v>2.7748727340394099E-2</v>
      </c>
      <c r="F9" s="17"/>
      <c r="G9" s="17">
        <v>3.3597241934546301E-2</v>
      </c>
      <c r="H9" s="17">
        <v>4.1546827073486101E-2</v>
      </c>
      <c r="I9" s="17">
        <v>1.13055323570556E-2</v>
      </c>
      <c r="J9" s="17">
        <v>4.6941202294759503E-2</v>
      </c>
      <c r="K9" s="17">
        <v>4.1055207188640697E-2</v>
      </c>
      <c r="L9" s="17">
        <v>2.03176579932937E-2</v>
      </c>
      <c r="M9" s="17"/>
      <c r="N9" s="17">
        <v>4.9886621365027702E-2</v>
      </c>
      <c r="O9" s="17">
        <v>1.80395103067858E-2</v>
      </c>
      <c r="P9" s="17">
        <v>4.2348437969941498E-2</v>
      </c>
      <c r="Q9" s="17">
        <v>1.6998461280941901E-2</v>
      </c>
      <c r="R9" s="17"/>
      <c r="S9" s="17">
        <v>5.4029409379476499E-2</v>
      </c>
      <c r="T9" s="17">
        <v>1.7542752835259499E-2</v>
      </c>
      <c r="U9" s="17">
        <v>7.2847882463825103E-3</v>
      </c>
      <c r="V9" s="17">
        <v>3.1528126494614603E-2</v>
      </c>
      <c r="W9" s="17">
        <v>2.9572488468344298E-2</v>
      </c>
      <c r="X9" s="17">
        <v>5.3300833192764602E-2</v>
      </c>
      <c r="Y9" s="17">
        <v>1.4572254454582699E-2</v>
      </c>
      <c r="Z9" s="17">
        <v>1.3567954191557E-2</v>
      </c>
      <c r="AA9" s="17">
        <v>4.4870801460388403E-2</v>
      </c>
      <c r="AB9" s="17"/>
      <c r="AC9" s="17">
        <v>2.7280131451691898E-2</v>
      </c>
      <c r="AD9" s="17">
        <v>3.4684049255412297E-2</v>
      </c>
      <c r="AE9" s="17">
        <v>2.7333126405110299E-2</v>
      </c>
      <c r="AF9" s="17"/>
      <c r="AG9" s="17">
        <v>3.6487188159190498E-2</v>
      </c>
      <c r="AH9" s="17">
        <v>2.4007877588816701E-2</v>
      </c>
      <c r="AI9" s="17">
        <v>5.7849554712844198E-2</v>
      </c>
      <c r="AJ9" s="17">
        <v>0.10375108387753799</v>
      </c>
      <c r="AK9" s="17">
        <v>1.08251648923467E-2</v>
      </c>
      <c r="AL9" s="17"/>
      <c r="AM9" s="17">
        <v>4.4073626675743001E-2</v>
      </c>
      <c r="AN9" s="17">
        <v>3.10641246883771E-2</v>
      </c>
      <c r="AO9" s="17">
        <v>0</v>
      </c>
      <c r="AP9" s="17"/>
      <c r="AQ9" s="17">
        <v>3.4659800672388302E-2</v>
      </c>
      <c r="AR9" s="17">
        <v>2.5405939984409799E-2</v>
      </c>
      <c r="AS9" s="17"/>
      <c r="AT9" s="17">
        <v>2.4317395649929699E-2</v>
      </c>
      <c r="AU9" s="17">
        <v>3.3931732055404097E-2</v>
      </c>
    </row>
    <row r="10" spans="2:47" x14ac:dyDescent="0.35">
      <c r="B10" s="18" t="s">
        <v>96</v>
      </c>
      <c r="C10" s="17">
        <v>0.10577527940045001</v>
      </c>
      <c r="D10" s="17">
        <v>0.108941235503207</v>
      </c>
      <c r="E10" s="17">
        <v>0.103223408952983</v>
      </c>
      <c r="F10" s="17"/>
      <c r="G10" s="17">
        <v>9.9700157356623506E-2</v>
      </c>
      <c r="H10" s="17">
        <v>0.15727812495535601</v>
      </c>
      <c r="I10" s="17">
        <v>0.111347854708244</v>
      </c>
      <c r="J10" s="17">
        <v>9.8902715251847906E-2</v>
      </c>
      <c r="K10" s="17">
        <v>0.101511218889281</v>
      </c>
      <c r="L10" s="17">
        <v>7.5029234930448094E-2</v>
      </c>
      <c r="M10" s="17"/>
      <c r="N10" s="17">
        <v>0.113157023110611</v>
      </c>
      <c r="O10" s="17">
        <v>0.101360918722608</v>
      </c>
      <c r="P10" s="17">
        <v>0.134472791506178</v>
      </c>
      <c r="Q10" s="17">
        <v>7.8500958981001706E-2</v>
      </c>
      <c r="R10" s="17"/>
      <c r="S10" s="17">
        <v>0.117605761364847</v>
      </c>
      <c r="T10" s="17">
        <v>8.1621463784254195E-2</v>
      </c>
      <c r="U10" s="17">
        <v>5.3248983172552E-2</v>
      </c>
      <c r="V10" s="17">
        <v>0.156945395306092</v>
      </c>
      <c r="W10" s="17">
        <v>0.104229455385435</v>
      </c>
      <c r="X10" s="17">
        <v>0.113457044836089</v>
      </c>
      <c r="Y10" s="17">
        <v>9.7989689242785699E-2</v>
      </c>
      <c r="Z10" s="17">
        <v>0.142741240442393</v>
      </c>
      <c r="AA10" s="17">
        <v>0.106544433052572</v>
      </c>
      <c r="AB10" s="17"/>
      <c r="AC10" s="17">
        <v>0.113384307745754</v>
      </c>
      <c r="AD10" s="17">
        <v>9.4425468677005894E-2</v>
      </c>
      <c r="AE10" s="17">
        <v>0.12727775059292001</v>
      </c>
      <c r="AF10" s="17"/>
      <c r="AG10" s="17">
        <v>0.11965379249353</v>
      </c>
      <c r="AH10" s="17">
        <v>7.9584758698894198E-2</v>
      </c>
      <c r="AI10" s="17">
        <v>0.122278342923268</v>
      </c>
      <c r="AJ10" s="17">
        <v>6.7535115702916898E-2</v>
      </c>
      <c r="AK10" s="17">
        <v>0.11859066442378199</v>
      </c>
      <c r="AL10" s="17"/>
      <c r="AM10" s="17">
        <v>0.15731335074342401</v>
      </c>
      <c r="AN10" s="17">
        <v>9.6606046153352096E-2</v>
      </c>
      <c r="AO10" s="17">
        <v>8.8185215648386703E-2</v>
      </c>
      <c r="AP10" s="17"/>
      <c r="AQ10" s="17">
        <v>0.10561623068044</v>
      </c>
      <c r="AR10" s="17">
        <v>0.106645319055726</v>
      </c>
      <c r="AS10" s="17"/>
      <c r="AT10" s="17">
        <v>9.4301560193612105E-2</v>
      </c>
      <c r="AU10" s="17">
        <v>0.10941308939753799</v>
      </c>
    </row>
    <row r="11" spans="2:47" x14ac:dyDescent="0.35">
      <c r="B11" s="18" t="s">
        <v>95</v>
      </c>
      <c r="C11" s="17">
        <v>0.23752535974598399</v>
      </c>
      <c r="D11" s="17">
        <v>0.27115863083250002</v>
      </c>
      <c r="E11" s="17">
        <v>0.207017035560184</v>
      </c>
      <c r="F11" s="17"/>
      <c r="G11" s="17">
        <v>0.27401059143949502</v>
      </c>
      <c r="H11" s="17">
        <v>0.202237721846146</v>
      </c>
      <c r="I11" s="17">
        <v>0.23717119638988499</v>
      </c>
      <c r="J11" s="17">
        <v>0.27057890698474502</v>
      </c>
      <c r="K11" s="17">
        <v>0.24008662394528901</v>
      </c>
      <c r="L11" s="17">
        <v>0.22154368293475299</v>
      </c>
      <c r="M11" s="17"/>
      <c r="N11" s="17">
        <v>0.24065240601867999</v>
      </c>
      <c r="O11" s="17">
        <v>0.23068237018252999</v>
      </c>
      <c r="P11" s="17">
        <v>0.216780191736196</v>
      </c>
      <c r="Q11" s="17">
        <v>0.26227079206964299</v>
      </c>
      <c r="R11" s="17"/>
      <c r="S11" s="17">
        <v>0.23040338128861701</v>
      </c>
      <c r="T11" s="17">
        <v>0.23463872387311899</v>
      </c>
      <c r="U11" s="17">
        <v>0.150242768019758</v>
      </c>
      <c r="V11" s="17">
        <v>0.24873941395159599</v>
      </c>
      <c r="W11" s="17">
        <v>0.21931692713904799</v>
      </c>
      <c r="X11" s="17">
        <v>0.26244815632743301</v>
      </c>
      <c r="Y11" s="17">
        <v>0.24660463712032399</v>
      </c>
      <c r="Z11" s="17">
        <v>0.32863652768569102</v>
      </c>
      <c r="AA11" s="17">
        <v>0.25983951204771699</v>
      </c>
      <c r="AB11" s="17"/>
      <c r="AC11" s="17">
        <v>0.244523272157742</v>
      </c>
      <c r="AD11" s="17">
        <v>0.23144426715230901</v>
      </c>
      <c r="AE11" s="17">
        <v>0.24932409019608301</v>
      </c>
      <c r="AF11" s="17"/>
      <c r="AG11" s="17">
        <v>0.22066027136489</v>
      </c>
      <c r="AH11" s="17">
        <v>0.24439878114739</v>
      </c>
      <c r="AI11" s="17">
        <v>0.23318772695790399</v>
      </c>
      <c r="AJ11" s="17">
        <v>0.35863391983624299</v>
      </c>
      <c r="AK11" s="17">
        <v>0.27566122538417898</v>
      </c>
      <c r="AL11" s="17"/>
      <c r="AM11" s="17">
        <v>0.21868910960162899</v>
      </c>
      <c r="AN11" s="17">
        <v>0.24204296848434101</v>
      </c>
      <c r="AO11" s="17">
        <v>0.21063565327454301</v>
      </c>
      <c r="AP11" s="17"/>
      <c r="AQ11" s="17">
        <v>0.23775466950346599</v>
      </c>
      <c r="AR11" s="17">
        <v>0.23825088928898699</v>
      </c>
      <c r="AS11" s="17"/>
      <c r="AT11" s="17">
        <v>0.221864648545187</v>
      </c>
      <c r="AU11" s="17">
        <v>0.242490680122118</v>
      </c>
    </row>
    <row r="12" spans="2:47" x14ac:dyDescent="0.35">
      <c r="B12" s="18" t="s">
        <v>94</v>
      </c>
      <c r="C12" s="17">
        <v>0.359764231260426</v>
      </c>
      <c r="D12" s="17">
        <v>0.32308647366347798</v>
      </c>
      <c r="E12" s="17">
        <v>0.39389353576742397</v>
      </c>
      <c r="F12" s="17"/>
      <c r="G12" s="17">
        <v>0.24471401702909501</v>
      </c>
      <c r="H12" s="17">
        <v>0.33939035980798599</v>
      </c>
      <c r="I12" s="17">
        <v>0.38369744717125998</v>
      </c>
      <c r="J12" s="17">
        <v>0.35413854892560598</v>
      </c>
      <c r="K12" s="17">
        <v>0.36155225205260899</v>
      </c>
      <c r="L12" s="17">
        <v>0.41218960545817201</v>
      </c>
      <c r="M12" s="17"/>
      <c r="N12" s="17">
        <v>0.33579230013653599</v>
      </c>
      <c r="O12" s="17">
        <v>0.364308180988963</v>
      </c>
      <c r="P12" s="17">
        <v>0.37054002265582697</v>
      </c>
      <c r="Q12" s="17">
        <v>0.371361154200743</v>
      </c>
      <c r="R12" s="17"/>
      <c r="S12" s="17">
        <v>0.30552253296550202</v>
      </c>
      <c r="T12" s="17">
        <v>0.39914660700868199</v>
      </c>
      <c r="U12" s="17">
        <v>0.45665776002674002</v>
      </c>
      <c r="V12" s="17">
        <v>0.355212508607676</v>
      </c>
      <c r="W12" s="17">
        <v>0.37502920159999797</v>
      </c>
      <c r="X12" s="17">
        <v>0.338491984168444</v>
      </c>
      <c r="Y12" s="17">
        <v>0.36427336154432599</v>
      </c>
      <c r="Z12" s="17">
        <v>0.287926486979102</v>
      </c>
      <c r="AA12" s="17">
        <v>0.33408602257487802</v>
      </c>
      <c r="AB12" s="17"/>
      <c r="AC12" s="17">
        <v>0.37158534588049202</v>
      </c>
      <c r="AD12" s="17">
        <v>0.37764991182705299</v>
      </c>
      <c r="AE12" s="17">
        <v>0.35506036297087301</v>
      </c>
      <c r="AF12" s="17"/>
      <c r="AG12" s="17">
        <v>0.38500611338006402</v>
      </c>
      <c r="AH12" s="17">
        <v>0.36456210900682601</v>
      </c>
      <c r="AI12" s="17">
        <v>0.33252893924014798</v>
      </c>
      <c r="AJ12" s="17">
        <v>0.35231544842281098</v>
      </c>
      <c r="AK12" s="17">
        <v>0.32758628508161097</v>
      </c>
      <c r="AL12" s="17"/>
      <c r="AM12" s="17">
        <v>0.34856869536748097</v>
      </c>
      <c r="AN12" s="17">
        <v>0.36498557877734999</v>
      </c>
      <c r="AO12" s="17">
        <v>0.47671294785354701</v>
      </c>
      <c r="AP12" s="17"/>
      <c r="AQ12" s="17">
        <v>0.37473432623883601</v>
      </c>
      <c r="AR12" s="17">
        <v>0.32516306829797198</v>
      </c>
      <c r="AS12" s="17"/>
      <c r="AT12" s="17">
        <v>0.37052900681964601</v>
      </c>
      <c r="AU12" s="17">
        <v>0.356351196006574</v>
      </c>
    </row>
    <row r="13" spans="2:47" x14ac:dyDescent="0.35">
      <c r="B13" s="18" t="s">
        <v>93</v>
      </c>
      <c r="C13" s="17">
        <v>0.16721171135136101</v>
      </c>
      <c r="D13" s="17">
        <v>0.166166921710694</v>
      </c>
      <c r="E13" s="17">
        <v>0.16650761214087201</v>
      </c>
      <c r="F13" s="17"/>
      <c r="G13" s="17">
        <v>0.28578800654245001</v>
      </c>
      <c r="H13" s="17">
        <v>0.187065165621221</v>
      </c>
      <c r="I13" s="17">
        <v>0.18294167211283799</v>
      </c>
      <c r="J13" s="17">
        <v>0.15695539964466201</v>
      </c>
      <c r="K13" s="17">
        <v>0.108113406944515</v>
      </c>
      <c r="L13" s="17">
        <v>0.136306125126998</v>
      </c>
      <c r="M13" s="17"/>
      <c r="N13" s="17">
        <v>0.16277359456191601</v>
      </c>
      <c r="O13" s="17">
        <v>0.17113052081918001</v>
      </c>
      <c r="P13" s="17">
        <v>0.16129283195356101</v>
      </c>
      <c r="Q13" s="17">
        <v>0.171163647621243</v>
      </c>
      <c r="R13" s="17"/>
      <c r="S13" s="17">
        <v>0.18489648893567101</v>
      </c>
      <c r="T13" s="17">
        <v>0.129777676190762</v>
      </c>
      <c r="U13" s="17">
        <v>0.212044671668558</v>
      </c>
      <c r="V13" s="17">
        <v>0.105414296647223</v>
      </c>
      <c r="W13" s="17">
        <v>0.21102102211587401</v>
      </c>
      <c r="X13" s="17">
        <v>0.14587266529592499</v>
      </c>
      <c r="Y13" s="17">
        <v>0.203458323824454</v>
      </c>
      <c r="Z13" s="17">
        <v>0.177094437698742</v>
      </c>
      <c r="AA13" s="17">
        <v>0.16694307069806399</v>
      </c>
      <c r="AB13" s="17"/>
      <c r="AC13" s="17">
        <v>0.12875563781645299</v>
      </c>
      <c r="AD13" s="17">
        <v>0.179814213480845</v>
      </c>
      <c r="AE13" s="17">
        <v>0.14794311558442999</v>
      </c>
      <c r="AF13" s="17"/>
      <c r="AG13" s="17">
        <v>0.14274880933088099</v>
      </c>
      <c r="AH13" s="17">
        <v>0.22542745729607799</v>
      </c>
      <c r="AI13" s="17">
        <v>0.133576812305711</v>
      </c>
      <c r="AJ13" s="17">
        <v>5.3101533730863397E-2</v>
      </c>
      <c r="AK13" s="17">
        <v>0.13302008411760199</v>
      </c>
      <c r="AL13" s="17"/>
      <c r="AM13" s="17">
        <v>0.15838956512355001</v>
      </c>
      <c r="AN13" s="17">
        <v>0.208703786430464</v>
      </c>
      <c r="AO13" s="17">
        <v>0.15599831594913199</v>
      </c>
      <c r="AP13" s="17"/>
      <c r="AQ13" s="17">
        <v>0.164623756536358</v>
      </c>
      <c r="AR13" s="17">
        <v>0.17348035740950399</v>
      </c>
      <c r="AS13" s="17"/>
      <c r="AT13" s="17">
        <v>0.196494397821288</v>
      </c>
      <c r="AU13" s="17">
        <v>0.15792746378860101</v>
      </c>
    </row>
    <row r="14" spans="2:47" x14ac:dyDescent="0.35">
      <c r="B14" s="18" t="s">
        <v>70</v>
      </c>
      <c r="C14" s="17">
        <v>9.8106152751552697E-2</v>
      </c>
      <c r="D14" s="17">
        <v>9.4758531101582194E-2</v>
      </c>
      <c r="E14" s="17">
        <v>0.101609680238143</v>
      </c>
      <c r="F14" s="17"/>
      <c r="G14" s="17">
        <v>6.2189985697789898E-2</v>
      </c>
      <c r="H14" s="17">
        <v>7.2481800695804899E-2</v>
      </c>
      <c r="I14" s="17">
        <v>7.35362972607181E-2</v>
      </c>
      <c r="J14" s="17">
        <v>7.2483226898379202E-2</v>
      </c>
      <c r="K14" s="17">
        <v>0.14768129097966601</v>
      </c>
      <c r="L14" s="17">
        <v>0.13461369355633401</v>
      </c>
      <c r="M14" s="17"/>
      <c r="N14" s="17">
        <v>9.7738054807229899E-2</v>
      </c>
      <c r="O14" s="17">
        <v>0.11447849897993401</v>
      </c>
      <c r="P14" s="17">
        <v>7.4565724178296003E-2</v>
      </c>
      <c r="Q14" s="17">
        <v>9.9704985846427605E-2</v>
      </c>
      <c r="R14" s="17"/>
      <c r="S14" s="17">
        <v>0.107542426065887</v>
      </c>
      <c r="T14" s="17">
        <v>0.13727277630792301</v>
      </c>
      <c r="U14" s="17">
        <v>0.12052102886601</v>
      </c>
      <c r="V14" s="17">
        <v>0.102160258992798</v>
      </c>
      <c r="W14" s="17">
        <v>6.0830905291301397E-2</v>
      </c>
      <c r="X14" s="17">
        <v>8.6429316179344406E-2</v>
      </c>
      <c r="Y14" s="17">
        <v>7.31017338135274E-2</v>
      </c>
      <c r="Z14" s="17">
        <v>5.0033353002515803E-2</v>
      </c>
      <c r="AA14" s="17">
        <v>8.7716160166380494E-2</v>
      </c>
      <c r="AB14" s="17"/>
      <c r="AC14" s="17">
        <v>0.114471304947867</v>
      </c>
      <c r="AD14" s="17">
        <v>8.1982089607375297E-2</v>
      </c>
      <c r="AE14" s="17">
        <v>9.3061554250583697E-2</v>
      </c>
      <c r="AF14" s="17"/>
      <c r="AG14" s="17">
        <v>9.5443825271444793E-2</v>
      </c>
      <c r="AH14" s="17">
        <v>6.2019016261995699E-2</v>
      </c>
      <c r="AI14" s="17">
        <v>0.12057862386012599</v>
      </c>
      <c r="AJ14" s="17">
        <v>6.46628984296269E-2</v>
      </c>
      <c r="AK14" s="17">
        <v>0.13431657610047901</v>
      </c>
      <c r="AL14" s="17"/>
      <c r="AM14" s="17">
        <v>7.2965652488174104E-2</v>
      </c>
      <c r="AN14" s="17">
        <v>5.6597495466116698E-2</v>
      </c>
      <c r="AO14" s="17">
        <v>6.8467867274391594E-2</v>
      </c>
      <c r="AP14" s="17"/>
      <c r="AQ14" s="17">
        <v>8.2611216368512097E-2</v>
      </c>
      <c r="AR14" s="17">
        <v>0.131054425963402</v>
      </c>
      <c r="AS14" s="17"/>
      <c r="AT14" s="17">
        <v>9.2492990970336905E-2</v>
      </c>
      <c r="AU14" s="17">
        <v>9.9885838629764301E-2</v>
      </c>
    </row>
    <row r="15" spans="2:47" x14ac:dyDescent="0.35">
      <c r="B15" s="18" t="s">
        <v>99</v>
      </c>
      <c r="C15" s="21">
        <v>0.13739254489067701</v>
      </c>
      <c r="D15" s="21">
        <v>0.144829442691746</v>
      </c>
      <c r="E15" s="21">
        <v>0.13097213629337701</v>
      </c>
      <c r="F15" s="21"/>
      <c r="G15" s="21">
        <v>0.13329739929116999</v>
      </c>
      <c r="H15" s="21">
        <v>0.19882495202884201</v>
      </c>
      <c r="I15" s="21">
        <v>0.122653387065299</v>
      </c>
      <c r="J15" s="21">
        <v>0.145843917546607</v>
      </c>
      <c r="K15" s="21">
        <v>0.142566426077922</v>
      </c>
      <c r="L15" s="21">
        <v>9.5346892923741905E-2</v>
      </c>
      <c r="M15" s="21"/>
      <c r="N15" s="21">
        <v>0.16304364447563899</v>
      </c>
      <c r="O15" s="21">
        <v>0.119400429029394</v>
      </c>
      <c r="P15" s="21">
        <v>0.176821229476119</v>
      </c>
      <c r="Q15" s="21">
        <v>9.5499420261943593E-2</v>
      </c>
      <c r="R15" s="21"/>
      <c r="S15" s="21">
        <v>0.171635170744323</v>
      </c>
      <c r="T15" s="21">
        <v>9.9164216619513704E-2</v>
      </c>
      <c r="U15" s="21">
        <v>6.0533771418934498E-2</v>
      </c>
      <c r="V15" s="21">
        <v>0.18847352180070601</v>
      </c>
      <c r="W15" s="21">
        <v>0.133801943853779</v>
      </c>
      <c r="X15" s="21">
        <v>0.166757878028854</v>
      </c>
      <c r="Y15" s="21">
        <v>0.11256194369736799</v>
      </c>
      <c r="Z15" s="21">
        <v>0.15630919463394999</v>
      </c>
      <c r="AA15" s="21">
        <v>0.15141523451296099</v>
      </c>
      <c r="AB15" s="21"/>
      <c r="AC15" s="21">
        <v>0.14066443919744601</v>
      </c>
      <c r="AD15" s="21">
        <v>0.12910951793241801</v>
      </c>
      <c r="AE15" s="21">
        <v>0.15461087699803</v>
      </c>
      <c r="AF15" s="21"/>
      <c r="AG15" s="21">
        <v>0.156140980652721</v>
      </c>
      <c r="AH15" s="21">
        <v>0.103592636287711</v>
      </c>
      <c r="AI15" s="21">
        <v>0.18012789763611201</v>
      </c>
      <c r="AJ15" s="21">
        <v>0.17128619958045499</v>
      </c>
      <c r="AK15" s="21">
        <v>0.12941582931612899</v>
      </c>
      <c r="AL15" s="21"/>
      <c r="AM15" s="21">
        <v>0.201386977419167</v>
      </c>
      <c r="AN15" s="21">
        <v>0.12767017084172899</v>
      </c>
      <c r="AO15" s="21">
        <v>8.8185215648386703E-2</v>
      </c>
      <c r="AP15" s="21"/>
      <c r="AQ15" s="21">
        <v>0.14027603135282801</v>
      </c>
      <c r="AR15" s="21">
        <v>0.13205125904013601</v>
      </c>
      <c r="AS15" s="21"/>
      <c r="AT15" s="21">
        <v>0.118618955843542</v>
      </c>
      <c r="AU15" s="21">
        <v>0.143344821452942</v>
      </c>
    </row>
    <row r="16" spans="2:47" x14ac:dyDescent="0.35">
      <c r="B16" s="18" t="s">
        <v>98</v>
      </c>
      <c r="C16" s="21">
        <v>0.52697594261178604</v>
      </c>
      <c r="D16" s="21">
        <v>0.48925339537417201</v>
      </c>
      <c r="E16" s="21">
        <v>0.56040114790829598</v>
      </c>
      <c r="F16" s="21"/>
      <c r="G16" s="21">
        <v>0.53050202357154497</v>
      </c>
      <c r="H16" s="21">
        <v>0.52645552542920704</v>
      </c>
      <c r="I16" s="21">
        <v>0.56663911928409805</v>
      </c>
      <c r="J16" s="21">
        <v>0.51109394857026802</v>
      </c>
      <c r="K16" s="21">
        <v>0.46966565899712398</v>
      </c>
      <c r="L16" s="21">
        <v>0.54849573058517098</v>
      </c>
      <c r="M16" s="21"/>
      <c r="N16" s="21">
        <v>0.49856589469845097</v>
      </c>
      <c r="O16" s="21">
        <v>0.53543870180814301</v>
      </c>
      <c r="P16" s="21">
        <v>0.53183285460938801</v>
      </c>
      <c r="Q16" s="21">
        <v>0.54252480182198504</v>
      </c>
      <c r="R16" s="21"/>
      <c r="S16" s="21">
        <v>0.49041902190117298</v>
      </c>
      <c r="T16" s="21">
        <v>0.52892428319944396</v>
      </c>
      <c r="U16" s="21">
        <v>0.66870243169529797</v>
      </c>
      <c r="V16" s="21">
        <v>0.46062680525489902</v>
      </c>
      <c r="W16" s="21">
        <v>0.58605022371587101</v>
      </c>
      <c r="X16" s="21">
        <v>0.48436464946436902</v>
      </c>
      <c r="Y16" s="21">
        <v>0.56773168536878005</v>
      </c>
      <c r="Z16" s="21">
        <v>0.46502092467784301</v>
      </c>
      <c r="AA16" s="21">
        <v>0.50102909327294198</v>
      </c>
      <c r="AB16" s="21"/>
      <c r="AC16" s="21">
        <v>0.50034098369694502</v>
      </c>
      <c r="AD16" s="21">
        <v>0.55746412530789802</v>
      </c>
      <c r="AE16" s="21">
        <v>0.50300347855530303</v>
      </c>
      <c r="AF16" s="21"/>
      <c r="AG16" s="21">
        <v>0.52775492271094404</v>
      </c>
      <c r="AH16" s="21">
        <v>0.589989566302903</v>
      </c>
      <c r="AI16" s="21">
        <v>0.46610575154585798</v>
      </c>
      <c r="AJ16" s="21">
        <v>0.405416982153675</v>
      </c>
      <c r="AK16" s="21">
        <v>0.46060636919921299</v>
      </c>
      <c r="AL16" s="21"/>
      <c r="AM16" s="21">
        <v>0.50695826049103099</v>
      </c>
      <c r="AN16" s="21">
        <v>0.573689365207813</v>
      </c>
      <c r="AO16" s="21">
        <v>0.63271126380267895</v>
      </c>
      <c r="AP16" s="21"/>
      <c r="AQ16" s="21">
        <v>0.53935808277519304</v>
      </c>
      <c r="AR16" s="21">
        <v>0.498643425707475</v>
      </c>
      <c r="AS16" s="21"/>
      <c r="AT16" s="21">
        <v>0.56702340464093404</v>
      </c>
      <c r="AU16" s="21">
        <v>0.51427865979517595</v>
      </c>
    </row>
    <row r="17" spans="2:47" x14ac:dyDescent="0.35">
      <c r="B17" s="18" t="s">
        <v>100</v>
      </c>
      <c r="C17" s="22">
        <v>0.38958339772111</v>
      </c>
      <c r="D17" s="22">
        <v>0.34442395268242598</v>
      </c>
      <c r="E17" s="22">
        <v>0.42942901161491898</v>
      </c>
      <c r="F17" s="22"/>
      <c r="G17" s="22">
        <v>0.39720462428037501</v>
      </c>
      <c r="H17" s="22">
        <v>0.327630573400365</v>
      </c>
      <c r="I17" s="22">
        <v>0.443985732218799</v>
      </c>
      <c r="J17" s="22">
        <v>0.36525003102366099</v>
      </c>
      <c r="K17" s="22">
        <v>0.32709923291920201</v>
      </c>
      <c r="L17" s="22">
        <v>0.45314883766142899</v>
      </c>
      <c r="M17" s="22"/>
      <c r="N17" s="22">
        <v>0.33552225022281301</v>
      </c>
      <c r="O17" s="22">
        <v>0.416038272778749</v>
      </c>
      <c r="P17" s="22">
        <v>0.355011625133269</v>
      </c>
      <c r="Q17" s="22">
        <v>0.44702538156004201</v>
      </c>
      <c r="R17" s="22"/>
      <c r="S17" s="22">
        <v>0.31878385115684899</v>
      </c>
      <c r="T17" s="22">
        <v>0.42976006657992999</v>
      </c>
      <c r="U17" s="22">
        <v>0.60816866027636396</v>
      </c>
      <c r="V17" s="22">
        <v>0.27215328345419199</v>
      </c>
      <c r="W17" s="22">
        <v>0.45224827986209198</v>
      </c>
      <c r="X17" s="22">
        <v>0.31760677143551502</v>
      </c>
      <c r="Y17" s="22">
        <v>0.455169741671412</v>
      </c>
      <c r="Z17" s="22">
        <v>0.30871173004389402</v>
      </c>
      <c r="AA17" s="22">
        <v>0.34961385875998102</v>
      </c>
      <c r="AB17" s="22"/>
      <c r="AC17" s="22">
        <v>0.35967654449949898</v>
      </c>
      <c r="AD17" s="22">
        <v>0.42835460737547998</v>
      </c>
      <c r="AE17" s="22">
        <v>0.34839260155727197</v>
      </c>
      <c r="AF17" s="22"/>
      <c r="AG17" s="22">
        <v>0.37161394205822401</v>
      </c>
      <c r="AH17" s="22">
        <v>0.48639693001519202</v>
      </c>
      <c r="AI17" s="22">
        <v>0.285977853909746</v>
      </c>
      <c r="AJ17" s="22">
        <v>0.23413078257322001</v>
      </c>
      <c r="AK17" s="22">
        <v>0.331190539883084</v>
      </c>
      <c r="AL17" s="22"/>
      <c r="AM17" s="22">
        <v>0.30557128307186399</v>
      </c>
      <c r="AN17" s="22">
        <v>0.446019194366084</v>
      </c>
      <c r="AO17" s="22">
        <v>0.54452604815429195</v>
      </c>
      <c r="AP17" s="22"/>
      <c r="AQ17" s="22">
        <v>0.39908205142236503</v>
      </c>
      <c r="AR17" s="22">
        <v>0.36659216666733901</v>
      </c>
      <c r="AS17" s="22"/>
      <c r="AT17" s="22">
        <v>0.448404448797392</v>
      </c>
      <c r="AU17" s="22">
        <v>0.37093383834223398</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U22"/>
  <sheetViews>
    <sheetView showGridLines="0" workbookViewId="0">
      <pane xSplit="2" topLeftCell="C1" activePane="topRight" state="frozen"/>
      <selection activeCell="AF8" sqref="AF8"/>
      <selection pane="topRight" activeCell="I13" sqref="I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4.68075313536674E-2</v>
      </c>
      <c r="D9" s="17">
        <v>5.3216197106298699E-2</v>
      </c>
      <c r="E9" s="17">
        <v>4.1000247611493401E-2</v>
      </c>
      <c r="F9" s="17"/>
      <c r="G9" s="17">
        <v>3.7308107470812903E-2</v>
      </c>
      <c r="H9" s="17">
        <v>2.6611392168538601E-2</v>
      </c>
      <c r="I9" s="17">
        <v>6.5901589946682798E-2</v>
      </c>
      <c r="J9" s="17">
        <v>6.1666788056826898E-2</v>
      </c>
      <c r="K9" s="17">
        <v>8.4767004501130894E-2</v>
      </c>
      <c r="L9" s="17">
        <v>1.5724632162153199E-2</v>
      </c>
      <c r="M9" s="17"/>
      <c r="N9" s="17">
        <v>3.8043006059961797E-2</v>
      </c>
      <c r="O9" s="17">
        <v>6.5451133155031899E-2</v>
      </c>
      <c r="P9" s="17">
        <v>5.5162710844552598E-2</v>
      </c>
      <c r="Q9" s="17">
        <v>3.0153302032292401E-2</v>
      </c>
      <c r="R9" s="17"/>
      <c r="S9" s="17">
        <v>5.07389577485182E-2</v>
      </c>
      <c r="T9" s="17">
        <v>3.46445261932707E-2</v>
      </c>
      <c r="U9" s="17">
        <v>2.5120249172038499E-2</v>
      </c>
      <c r="V9" s="17">
        <v>4.7377070055942001E-2</v>
      </c>
      <c r="W9" s="17">
        <v>9.08919058807066E-2</v>
      </c>
      <c r="X9" s="17">
        <v>8.1023269817961097E-2</v>
      </c>
      <c r="Y9" s="17">
        <v>4.2116808330074598E-2</v>
      </c>
      <c r="Z9" s="17">
        <v>4.4120950388530401E-2</v>
      </c>
      <c r="AA9" s="17">
        <v>2.1473605180821798E-2</v>
      </c>
      <c r="AB9" s="17"/>
      <c r="AC9" s="17">
        <v>6.4396739849691798E-2</v>
      </c>
      <c r="AD9" s="17">
        <v>4.1198313676867201E-2</v>
      </c>
      <c r="AE9" s="17">
        <v>2.43979757278837E-2</v>
      </c>
      <c r="AF9" s="17"/>
      <c r="AG9" s="17">
        <v>7.4575626888540594E-2</v>
      </c>
      <c r="AH9" s="17">
        <v>2.7384687152468602E-2</v>
      </c>
      <c r="AI9" s="17">
        <v>9.16852650120022E-3</v>
      </c>
      <c r="AJ9" s="17">
        <v>0.115682622502833</v>
      </c>
      <c r="AK9" s="17">
        <v>2.32017339892783E-2</v>
      </c>
      <c r="AL9" s="17"/>
      <c r="AM9" s="17">
        <v>8.5797086028933406E-2</v>
      </c>
      <c r="AN9" s="17">
        <v>4.0183007816307098E-2</v>
      </c>
      <c r="AO9" s="17">
        <v>9.0965691959402194E-3</v>
      </c>
      <c r="AP9" s="17"/>
      <c r="AQ9" s="17">
        <v>5.2660020654181301E-2</v>
      </c>
      <c r="AR9" s="17">
        <v>3.4788573805269403E-2</v>
      </c>
      <c r="AS9" s="17"/>
      <c r="AT9" s="17">
        <v>5.6339642251951101E-2</v>
      </c>
      <c r="AU9" s="17">
        <v>4.3785319663280801E-2</v>
      </c>
    </row>
    <row r="10" spans="2:47" x14ac:dyDescent="0.35">
      <c r="B10" s="18" t="s">
        <v>96</v>
      </c>
      <c r="C10" s="17">
        <v>0.106381078789514</v>
      </c>
      <c r="D10" s="17">
        <v>0.13014705671559201</v>
      </c>
      <c r="E10" s="17">
        <v>8.4587538115056704E-2</v>
      </c>
      <c r="F10" s="17"/>
      <c r="G10" s="17">
        <v>9.5931749979075401E-2</v>
      </c>
      <c r="H10" s="17">
        <v>0.14946693752488199</v>
      </c>
      <c r="I10" s="17">
        <v>9.3999423894316897E-2</v>
      </c>
      <c r="J10" s="17">
        <v>8.1621856446382507E-2</v>
      </c>
      <c r="K10" s="17">
        <v>9.0547127878280897E-2</v>
      </c>
      <c r="L10" s="17">
        <v>0.117069419107293</v>
      </c>
      <c r="M10" s="17"/>
      <c r="N10" s="17">
        <v>0.10692236355960801</v>
      </c>
      <c r="O10" s="17">
        <v>8.3665975758675501E-2</v>
      </c>
      <c r="P10" s="17">
        <v>0.14985418490122199</v>
      </c>
      <c r="Q10" s="17">
        <v>9.2466556980125694E-2</v>
      </c>
      <c r="R10" s="17"/>
      <c r="S10" s="17">
        <v>0.13872270895793901</v>
      </c>
      <c r="T10" s="17">
        <v>0.10278488311257999</v>
      </c>
      <c r="U10" s="17">
        <v>0.113759477662456</v>
      </c>
      <c r="V10" s="17">
        <v>0.10107259205258801</v>
      </c>
      <c r="W10" s="17">
        <v>0.141515734479672</v>
      </c>
      <c r="X10" s="17">
        <v>4.7961339887105298E-2</v>
      </c>
      <c r="Y10" s="17">
        <v>0.121998225022469</v>
      </c>
      <c r="Z10" s="17">
        <v>9.3017620344170507E-2</v>
      </c>
      <c r="AA10" s="17">
        <v>8.7681612046659405E-2</v>
      </c>
      <c r="AB10" s="17"/>
      <c r="AC10" s="17">
        <v>0.10933337052186499</v>
      </c>
      <c r="AD10" s="17">
        <v>9.5227886036183804E-2</v>
      </c>
      <c r="AE10" s="17">
        <v>0.118161326875272</v>
      </c>
      <c r="AF10" s="17"/>
      <c r="AG10" s="17">
        <v>0.13963716736001799</v>
      </c>
      <c r="AH10" s="17">
        <v>8.3103233243912403E-2</v>
      </c>
      <c r="AI10" s="17">
        <v>5.4910277363498003E-2</v>
      </c>
      <c r="AJ10" s="17">
        <v>0</v>
      </c>
      <c r="AK10" s="17">
        <v>0.10434552531879999</v>
      </c>
      <c r="AL10" s="17"/>
      <c r="AM10" s="17">
        <v>0.11732472133136899</v>
      </c>
      <c r="AN10" s="17">
        <v>8.4182972973956993E-2</v>
      </c>
      <c r="AO10" s="17">
        <v>7.1340522755035801E-2</v>
      </c>
      <c r="AP10" s="17"/>
      <c r="AQ10" s="17">
        <v>9.6484319665501903E-2</v>
      </c>
      <c r="AR10" s="17">
        <v>0.12764738225755301</v>
      </c>
      <c r="AS10" s="17"/>
      <c r="AT10" s="17">
        <v>6.0501133877576802E-2</v>
      </c>
      <c r="AU10" s="17">
        <v>0.120927584526466</v>
      </c>
    </row>
    <row r="11" spans="2:47" x14ac:dyDescent="0.35">
      <c r="B11" s="18" t="s">
        <v>95</v>
      </c>
      <c r="C11" s="17">
        <v>0.192662364266077</v>
      </c>
      <c r="D11" s="17">
        <v>0.211061643239633</v>
      </c>
      <c r="E11" s="17">
        <v>0.176213167394103</v>
      </c>
      <c r="F11" s="17"/>
      <c r="G11" s="17">
        <v>0.18763557614843601</v>
      </c>
      <c r="H11" s="17">
        <v>0.19577100551139001</v>
      </c>
      <c r="I11" s="17">
        <v>0.18338420779331499</v>
      </c>
      <c r="J11" s="17">
        <v>0.18671398843280901</v>
      </c>
      <c r="K11" s="17">
        <v>0.18107515884443501</v>
      </c>
      <c r="L11" s="17">
        <v>0.21136236404115699</v>
      </c>
      <c r="M11" s="17"/>
      <c r="N11" s="17">
        <v>0.23174482310342201</v>
      </c>
      <c r="O11" s="17">
        <v>0.15934904103245601</v>
      </c>
      <c r="P11" s="17">
        <v>0.17943388178032199</v>
      </c>
      <c r="Q11" s="17">
        <v>0.19903106562006301</v>
      </c>
      <c r="R11" s="17"/>
      <c r="S11" s="17">
        <v>0.16834164061961199</v>
      </c>
      <c r="T11" s="17">
        <v>0.21910923601534901</v>
      </c>
      <c r="U11" s="17">
        <v>0.22596508563777601</v>
      </c>
      <c r="V11" s="17">
        <v>0.14377320676205901</v>
      </c>
      <c r="W11" s="17">
        <v>0.147932950826903</v>
      </c>
      <c r="X11" s="17">
        <v>0.21853317561230401</v>
      </c>
      <c r="Y11" s="17">
        <v>0.148419370185637</v>
      </c>
      <c r="Z11" s="17">
        <v>0.27926781574517101</v>
      </c>
      <c r="AA11" s="17">
        <v>0.213946353144984</v>
      </c>
      <c r="AB11" s="17"/>
      <c r="AC11" s="17">
        <v>0.188304955020341</v>
      </c>
      <c r="AD11" s="17">
        <v>0.193203834766843</v>
      </c>
      <c r="AE11" s="17">
        <v>0.22082134352112501</v>
      </c>
      <c r="AF11" s="17"/>
      <c r="AG11" s="17">
        <v>0.174520252325984</v>
      </c>
      <c r="AH11" s="17">
        <v>0.17529315880645999</v>
      </c>
      <c r="AI11" s="17">
        <v>0.28885493322484601</v>
      </c>
      <c r="AJ11" s="17">
        <v>0.206053895285321</v>
      </c>
      <c r="AK11" s="17">
        <v>0.21442046839295201</v>
      </c>
      <c r="AL11" s="17"/>
      <c r="AM11" s="17">
        <v>0.20691240282262599</v>
      </c>
      <c r="AN11" s="17">
        <v>0.171504606288895</v>
      </c>
      <c r="AO11" s="17">
        <v>0.24287716948902</v>
      </c>
      <c r="AP11" s="17"/>
      <c r="AQ11" s="17">
        <v>0.18835499863827301</v>
      </c>
      <c r="AR11" s="17">
        <v>0.200251653910276</v>
      </c>
      <c r="AS11" s="17"/>
      <c r="AT11" s="17">
        <v>0.19389772956426701</v>
      </c>
      <c r="AU11" s="17">
        <v>0.19227068444972401</v>
      </c>
    </row>
    <row r="12" spans="2:47" x14ac:dyDescent="0.35">
      <c r="B12" s="18" t="s">
        <v>94</v>
      </c>
      <c r="C12" s="17">
        <v>0.35896184751978299</v>
      </c>
      <c r="D12" s="17">
        <v>0.34299763732836902</v>
      </c>
      <c r="E12" s="17">
        <v>0.37373802838529202</v>
      </c>
      <c r="F12" s="17"/>
      <c r="G12" s="17">
        <v>0.37264114172416601</v>
      </c>
      <c r="H12" s="17">
        <v>0.32233536270581298</v>
      </c>
      <c r="I12" s="17">
        <v>0.32141360718804202</v>
      </c>
      <c r="J12" s="17">
        <v>0.373540708760083</v>
      </c>
      <c r="K12" s="17">
        <v>0.38497166255635801</v>
      </c>
      <c r="L12" s="17">
        <v>0.37754369207405802</v>
      </c>
      <c r="M12" s="17"/>
      <c r="N12" s="17">
        <v>0.36552485780485799</v>
      </c>
      <c r="O12" s="17">
        <v>0.37939831334875901</v>
      </c>
      <c r="P12" s="17">
        <v>0.34946527151081602</v>
      </c>
      <c r="Q12" s="17">
        <v>0.33508706530653998</v>
      </c>
      <c r="R12" s="17"/>
      <c r="S12" s="17">
        <v>0.35339627217096398</v>
      </c>
      <c r="T12" s="17">
        <v>0.31375468863586398</v>
      </c>
      <c r="U12" s="17">
        <v>0.34995530929223001</v>
      </c>
      <c r="V12" s="17">
        <v>0.50454045842377504</v>
      </c>
      <c r="W12" s="17">
        <v>0.35190269434792398</v>
      </c>
      <c r="X12" s="17">
        <v>0.271735551728845</v>
      </c>
      <c r="Y12" s="17">
        <v>0.41420857576317099</v>
      </c>
      <c r="Z12" s="17">
        <v>0.33199599340198999</v>
      </c>
      <c r="AA12" s="17">
        <v>0.34952664677338602</v>
      </c>
      <c r="AB12" s="17"/>
      <c r="AC12" s="17">
        <v>0.34672383181147898</v>
      </c>
      <c r="AD12" s="17">
        <v>0.391903425346044</v>
      </c>
      <c r="AE12" s="17">
        <v>0.29091533445600198</v>
      </c>
      <c r="AF12" s="17"/>
      <c r="AG12" s="17">
        <v>0.338179856923566</v>
      </c>
      <c r="AH12" s="17">
        <v>0.40264340317265401</v>
      </c>
      <c r="AI12" s="17">
        <v>0.37116613230789403</v>
      </c>
      <c r="AJ12" s="17">
        <v>0.30957926101137101</v>
      </c>
      <c r="AK12" s="17">
        <v>0.34337086768889202</v>
      </c>
      <c r="AL12" s="17"/>
      <c r="AM12" s="17">
        <v>0.33024561130137697</v>
      </c>
      <c r="AN12" s="17">
        <v>0.37355210499031899</v>
      </c>
      <c r="AO12" s="17">
        <v>0.406657229461589</v>
      </c>
      <c r="AP12" s="17"/>
      <c r="AQ12" s="17">
        <v>0.37138623772132201</v>
      </c>
      <c r="AR12" s="17">
        <v>0.334764297975157</v>
      </c>
      <c r="AS12" s="17"/>
      <c r="AT12" s="17">
        <v>0.36482355492156798</v>
      </c>
      <c r="AU12" s="17">
        <v>0.35710335879421701</v>
      </c>
    </row>
    <row r="13" spans="2:47" x14ac:dyDescent="0.35">
      <c r="B13" s="18" t="s">
        <v>93</v>
      </c>
      <c r="C13" s="17">
        <v>0.24028491344980099</v>
      </c>
      <c r="D13" s="17">
        <v>0.21024021547121099</v>
      </c>
      <c r="E13" s="17">
        <v>0.26695201783500999</v>
      </c>
      <c r="F13" s="17"/>
      <c r="G13" s="17">
        <v>0.273567125864494</v>
      </c>
      <c r="H13" s="17">
        <v>0.26896022219099502</v>
      </c>
      <c r="I13" s="17">
        <v>0.285422667578212</v>
      </c>
      <c r="J13" s="17">
        <v>0.23511626021932799</v>
      </c>
      <c r="K13" s="17">
        <v>0.184421305850508</v>
      </c>
      <c r="L13" s="17">
        <v>0.21472232145495501</v>
      </c>
      <c r="M13" s="17"/>
      <c r="N13" s="17">
        <v>0.19645739258651099</v>
      </c>
      <c r="O13" s="17">
        <v>0.256509958375293</v>
      </c>
      <c r="P13" s="17">
        <v>0.22322750868911501</v>
      </c>
      <c r="Q13" s="17">
        <v>0.28843198734210101</v>
      </c>
      <c r="R13" s="17"/>
      <c r="S13" s="17">
        <v>0.25075505793458802</v>
      </c>
      <c r="T13" s="17">
        <v>0.26839163079974998</v>
      </c>
      <c r="U13" s="17">
        <v>0.250568736541182</v>
      </c>
      <c r="V13" s="17">
        <v>0.156796228576255</v>
      </c>
      <c r="W13" s="17">
        <v>0.23474348818714399</v>
      </c>
      <c r="X13" s="17">
        <v>0.30675071792793901</v>
      </c>
      <c r="Y13" s="17">
        <v>0.20322199209937999</v>
      </c>
      <c r="Z13" s="17">
        <v>0.20355042082187999</v>
      </c>
      <c r="AA13" s="17">
        <v>0.246834172343221</v>
      </c>
      <c r="AB13" s="17"/>
      <c r="AC13" s="17">
        <v>0.244838515845549</v>
      </c>
      <c r="AD13" s="17">
        <v>0.220554664942164</v>
      </c>
      <c r="AE13" s="17">
        <v>0.25810608077432101</v>
      </c>
      <c r="AF13" s="17"/>
      <c r="AG13" s="17">
        <v>0.23242141291103599</v>
      </c>
      <c r="AH13" s="17">
        <v>0.27201784637033799</v>
      </c>
      <c r="AI13" s="17">
        <v>0.16712507704655499</v>
      </c>
      <c r="AJ13" s="17">
        <v>0.20578106072428101</v>
      </c>
      <c r="AK13" s="17">
        <v>0.218321339824288</v>
      </c>
      <c r="AL13" s="17"/>
      <c r="AM13" s="17">
        <v>0.21236941343552199</v>
      </c>
      <c r="AN13" s="17">
        <v>0.29071950125263901</v>
      </c>
      <c r="AO13" s="17">
        <v>0.19945008262448</v>
      </c>
      <c r="AP13" s="17"/>
      <c r="AQ13" s="17">
        <v>0.25127007895117498</v>
      </c>
      <c r="AR13" s="17">
        <v>0.21583209268164399</v>
      </c>
      <c r="AS13" s="17"/>
      <c r="AT13" s="17">
        <v>0.26960338543265999</v>
      </c>
      <c r="AU13" s="17">
        <v>0.230989319880194</v>
      </c>
    </row>
    <row r="14" spans="2:47" x14ac:dyDescent="0.35">
      <c r="B14" s="18" t="s">
        <v>70</v>
      </c>
      <c r="C14" s="17">
        <v>5.49022646211582E-2</v>
      </c>
      <c r="D14" s="17">
        <v>5.2337250138895897E-2</v>
      </c>
      <c r="E14" s="17">
        <v>5.7509000659045302E-2</v>
      </c>
      <c r="F14" s="17"/>
      <c r="G14" s="17">
        <v>3.2916298813015901E-2</v>
      </c>
      <c r="H14" s="17">
        <v>3.6855079898381098E-2</v>
      </c>
      <c r="I14" s="17">
        <v>4.98785035994318E-2</v>
      </c>
      <c r="J14" s="17">
        <v>6.1340398084571299E-2</v>
      </c>
      <c r="K14" s="17">
        <v>7.4217740369287896E-2</v>
      </c>
      <c r="L14" s="17">
        <v>6.3577571160384497E-2</v>
      </c>
      <c r="M14" s="17"/>
      <c r="N14" s="17">
        <v>6.1307556885638402E-2</v>
      </c>
      <c r="O14" s="17">
        <v>5.5625578329785298E-2</v>
      </c>
      <c r="P14" s="17">
        <v>4.28564422739732E-2</v>
      </c>
      <c r="Q14" s="17">
        <v>5.48300227188789E-2</v>
      </c>
      <c r="R14" s="17"/>
      <c r="S14" s="17">
        <v>3.8045362568378698E-2</v>
      </c>
      <c r="T14" s="17">
        <v>6.13150352431856E-2</v>
      </c>
      <c r="U14" s="17">
        <v>3.4631141694317802E-2</v>
      </c>
      <c r="V14" s="17">
        <v>4.6440444129381198E-2</v>
      </c>
      <c r="W14" s="17">
        <v>3.3013226277650298E-2</v>
      </c>
      <c r="X14" s="17">
        <v>7.3995945025845805E-2</v>
      </c>
      <c r="Y14" s="17">
        <v>7.0035028599269203E-2</v>
      </c>
      <c r="Z14" s="17">
        <v>4.8047199298258098E-2</v>
      </c>
      <c r="AA14" s="17">
        <v>8.0537610510928101E-2</v>
      </c>
      <c r="AB14" s="17"/>
      <c r="AC14" s="17">
        <v>4.6402586951075103E-2</v>
      </c>
      <c r="AD14" s="17">
        <v>5.7911875231898002E-2</v>
      </c>
      <c r="AE14" s="17">
        <v>8.7597938645396695E-2</v>
      </c>
      <c r="AF14" s="17"/>
      <c r="AG14" s="17">
        <v>4.0665683590854401E-2</v>
      </c>
      <c r="AH14" s="17">
        <v>3.9557671254167703E-2</v>
      </c>
      <c r="AI14" s="17">
        <v>0.108775053556006</v>
      </c>
      <c r="AJ14" s="17">
        <v>0.16290316047619499</v>
      </c>
      <c r="AK14" s="17">
        <v>9.6340064785790103E-2</v>
      </c>
      <c r="AL14" s="17"/>
      <c r="AM14" s="17">
        <v>4.7350765080173003E-2</v>
      </c>
      <c r="AN14" s="17">
        <v>3.9857806677882898E-2</v>
      </c>
      <c r="AO14" s="17">
        <v>7.0578426473934502E-2</v>
      </c>
      <c r="AP14" s="17"/>
      <c r="AQ14" s="17">
        <v>3.9844344369547098E-2</v>
      </c>
      <c r="AR14" s="17">
        <v>8.6715999370100397E-2</v>
      </c>
      <c r="AS14" s="17"/>
      <c r="AT14" s="17">
        <v>5.4834553951977401E-2</v>
      </c>
      <c r="AU14" s="17">
        <v>5.4923732686117298E-2</v>
      </c>
    </row>
    <row r="15" spans="2:47" x14ac:dyDescent="0.35">
      <c r="B15" s="18" t="s">
        <v>99</v>
      </c>
      <c r="C15" s="21">
        <v>0.153188610143181</v>
      </c>
      <c r="D15" s="21">
        <v>0.183363253821891</v>
      </c>
      <c r="E15" s="21">
        <v>0.12558778572654999</v>
      </c>
      <c r="F15" s="21"/>
      <c r="G15" s="21">
        <v>0.13323985744988801</v>
      </c>
      <c r="H15" s="21">
        <v>0.17607832969342099</v>
      </c>
      <c r="I15" s="21">
        <v>0.159901013841</v>
      </c>
      <c r="J15" s="21">
        <v>0.143288644503209</v>
      </c>
      <c r="K15" s="21">
        <v>0.17531413237941201</v>
      </c>
      <c r="L15" s="21">
        <v>0.13279405126944599</v>
      </c>
      <c r="M15" s="21"/>
      <c r="N15" s="21">
        <v>0.14496536961956999</v>
      </c>
      <c r="O15" s="21">
        <v>0.149117108913707</v>
      </c>
      <c r="P15" s="21">
        <v>0.205016895745774</v>
      </c>
      <c r="Q15" s="21">
        <v>0.12261985901241799</v>
      </c>
      <c r="R15" s="21"/>
      <c r="S15" s="21">
        <v>0.189461666706457</v>
      </c>
      <c r="T15" s="21">
        <v>0.13742940930585101</v>
      </c>
      <c r="U15" s="21">
        <v>0.13887972683449401</v>
      </c>
      <c r="V15" s="21">
        <v>0.14844966210853</v>
      </c>
      <c r="W15" s="21">
        <v>0.232407640360378</v>
      </c>
      <c r="X15" s="21">
        <v>0.12898460970506601</v>
      </c>
      <c r="Y15" s="21">
        <v>0.16411503335254299</v>
      </c>
      <c r="Z15" s="21">
        <v>0.137138570732701</v>
      </c>
      <c r="AA15" s="21">
        <v>0.10915521722748101</v>
      </c>
      <c r="AB15" s="21"/>
      <c r="AC15" s="21">
        <v>0.173730110371557</v>
      </c>
      <c r="AD15" s="21">
        <v>0.13642619971305101</v>
      </c>
      <c r="AE15" s="21">
        <v>0.142559302603156</v>
      </c>
      <c r="AF15" s="21"/>
      <c r="AG15" s="21">
        <v>0.21421279424855899</v>
      </c>
      <c r="AH15" s="21">
        <v>0.110487920396381</v>
      </c>
      <c r="AI15" s="21">
        <v>6.4078803864698206E-2</v>
      </c>
      <c r="AJ15" s="21">
        <v>0.115682622502833</v>
      </c>
      <c r="AK15" s="21">
        <v>0.127547259308078</v>
      </c>
      <c r="AL15" s="21"/>
      <c r="AM15" s="21">
        <v>0.203121807360302</v>
      </c>
      <c r="AN15" s="21">
        <v>0.12436598079026399</v>
      </c>
      <c r="AO15" s="21">
        <v>8.0437091950975995E-2</v>
      </c>
      <c r="AP15" s="21"/>
      <c r="AQ15" s="21">
        <v>0.14914434031968299</v>
      </c>
      <c r="AR15" s="21">
        <v>0.16243595606282299</v>
      </c>
      <c r="AS15" s="21"/>
      <c r="AT15" s="21">
        <v>0.11684077612952801</v>
      </c>
      <c r="AU15" s="21">
        <v>0.16471290418974699</v>
      </c>
    </row>
    <row r="16" spans="2:47" x14ac:dyDescent="0.35">
      <c r="B16" s="18" t="s">
        <v>98</v>
      </c>
      <c r="C16" s="21">
        <v>0.59924676096958396</v>
      </c>
      <c r="D16" s="21">
        <v>0.55323785279958004</v>
      </c>
      <c r="E16" s="21">
        <v>0.64069004622030201</v>
      </c>
      <c r="F16" s="21"/>
      <c r="G16" s="21">
        <v>0.64620826758866001</v>
      </c>
      <c r="H16" s="21">
        <v>0.591295584896808</v>
      </c>
      <c r="I16" s="21">
        <v>0.60683627476625301</v>
      </c>
      <c r="J16" s="21">
        <v>0.60865696897941102</v>
      </c>
      <c r="K16" s="21">
        <v>0.56939296840686504</v>
      </c>
      <c r="L16" s="21">
        <v>0.59226601352901298</v>
      </c>
      <c r="M16" s="21"/>
      <c r="N16" s="21">
        <v>0.56198225039136995</v>
      </c>
      <c r="O16" s="21">
        <v>0.63590827172405195</v>
      </c>
      <c r="P16" s="21">
        <v>0.57269278019993097</v>
      </c>
      <c r="Q16" s="21">
        <v>0.62351905264864105</v>
      </c>
      <c r="R16" s="21"/>
      <c r="S16" s="21">
        <v>0.604151330105552</v>
      </c>
      <c r="T16" s="21">
        <v>0.58214631943561401</v>
      </c>
      <c r="U16" s="21">
        <v>0.60052404583341201</v>
      </c>
      <c r="V16" s="21">
        <v>0.66133668700003001</v>
      </c>
      <c r="W16" s="21">
        <v>0.58664618253506795</v>
      </c>
      <c r="X16" s="21">
        <v>0.57848626965678396</v>
      </c>
      <c r="Y16" s="21">
        <v>0.61743056786255002</v>
      </c>
      <c r="Z16" s="21">
        <v>0.53554641422386995</v>
      </c>
      <c r="AA16" s="21">
        <v>0.59636081911660699</v>
      </c>
      <c r="AB16" s="21"/>
      <c r="AC16" s="21">
        <v>0.59156234765702798</v>
      </c>
      <c r="AD16" s="21">
        <v>0.61245809028820797</v>
      </c>
      <c r="AE16" s="21">
        <v>0.549021415230322</v>
      </c>
      <c r="AF16" s="21"/>
      <c r="AG16" s="21">
        <v>0.57060126983460202</v>
      </c>
      <c r="AH16" s="21">
        <v>0.674661249542992</v>
      </c>
      <c r="AI16" s="21">
        <v>0.53829120935444996</v>
      </c>
      <c r="AJ16" s="21">
        <v>0.51536032173565205</v>
      </c>
      <c r="AK16" s="21">
        <v>0.56169220751318005</v>
      </c>
      <c r="AL16" s="21"/>
      <c r="AM16" s="21">
        <v>0.54261502473689804</v>
      </c>
      <c r="AN16" s="21">
        <v>0.664271606242958</v>
      </c>
      <c r="AO16" s="21">
        <v>0.60610731208606905</v>
      </c>
      <c r="AP16" s="21"/>
      <c r="AQ16" s="21">
        <v>0.62265631667249699</v>
      </c>
      <c r="AR16" s="21">
        <v>0.55059639065680099</v>
      </c>
      <c r="AS16" s="21"/>
      <c r="AT16" s="21">
        <v>0.63442694035422798</v>
      </c>
      <c r="AU16" s="21">
        <v>0.58809267867441095</v>
      </c>
    </row>
    <row r="17" spans="2:47" x14ac:dyDescent="0.35">
      <c r="B17" s="18" t="s">
        <v>100</v>
      </c>
      <c r="C17" s="22">
        <v>0.44605815082640299</v>
      </c>
      <c r="D17" s="22">
        <v>0.36987459897768898</v>
      </c>
      <c r="E17" s="22">
        <v>0.51510226049375196</v>
      </c>
      <c r="F17" s="22"/>
      <c r="G17" s="22">
        <v>0.51296841013877204</v>
      </c>
      <c r="H17" s="22">
        <v>0.41521725520338698</v>
      </c>
      <c r="I17" s="22">
        <v>0.44693526092525399</v>
      </c>
      <c r="J17" s="22">
        <v>0.46536832447620102</v>
      </c>
      <c r="K17" s="22">
        <v>0.39407883602745403</v>
      </c>
      <c r="L17" s="22">
        <v>0.45947196225956699</v>
      </c>
      <c r="M17" s="22"/>
      <c r="N17" s="22">
        <v>0.41701688077179999</v>
      </c>
      <c r="O17" s="22">
        <v>0.48679116281034401</v>
      </c>
      <c r="P17" s="22">
        <v>0.367675884454157</v>
      </c>
      <c r="Q17" s="22">
        <v>0.50089919363622204</v>
      </c>
      <c r="R17" s="22"/>
      <c r="S17" s="22">
        <v>0.41468966339909502</v>
      </c>
      <c r="T17" s="22">
        <v>0.444716910129763</v>
      </c>
      <c r="U17" s="22">
        <v>0.461644318998918</v>
      </c>
      <c r="V17" s="22">
        <v>0.51288702489149995</v>
      </c>
      <c r="W17" s="22">
        <v>0.35423854217468997</v>
      </c>
      <c r="X17" s="22">
        <v>0.44950165995171798</v>
      </c>
      <c r="Y17" s="22">
        <v>0.453315534510007</v>
      </c>
      <c r="Z17" s="22">
        <v>0.39840784349116898</v>
      </c>
      <c r="AA17" s="22">
        <v>0.48720560188912498</v>
      </c>
      <c r="AB17" s="22"/>
      <c r="AC17" s="22">
        <v>0.41783223728547098</v>
      </c>
      <c r="AD17" s="22">
        <v>0.47603189057515699</v>
      </c>
      <c r="AE17" s="22">
        <v>0.40646211262716597</v>
      </c>
      <c r="AF17" s="22"/>
      <c r="AG17" s="22">
        <v>0.35638847558604397</v>
      </c>
      <c r="AH17" s="22">
        <v>0.564173329146611</v>
      </c>
      <c r="AI17" s="22">
        <v>0.47421240548975102</v>
      </c>
      <c r="AJ17" s="22">
        <v>0.39967769923281898</v>
      </c>
      <c r="AK17" s="22">
        <v>0.43414494820510202</v>
      </c>
      <c r="AL17" s="22"/>
      <c r="AM17" s="22">
        <v>0.33949321737659599</v>
      </c>
      <c r="AN17" s="22">
        <v>0.53990562545269405</v>
      </c>
      <c r="AO17" s="22">
        <v>0.52567022013509301</v>
      </c>
      <c r="AP17" s="22"/>
      <c r="AQ17" s="22">
        <v>0.473511976352814</v>
      </c>
      <c r="AR17" s="22">
        <v>0.38816043459397798</v>
      </c>
      <c r="AS17" s="22"/>
      <c r="AT17" s="22">
        <v>0.51758616422470005</v>
      </c>
      <c r="AU17" s="22">
        <v>0.42337977448466402</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U17"/>
  <sheetViews>
    <sheetView showGridLines="0" workbookViewId="0">
      <pane xSplit="2" topLeftCell="C1" activePane="topRight" state="frozen"/>
      <selection activeCell="AF8" sqref="AF8"/>
      <selection pane="topRight" activeCell="J12" sqref="J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51</v>
      </c>
      <c r="C9" s="17">
        <v>8.9307736594006606E-2</v>
      </c>
      <c r="D9" s="17">
        <v>9.2466747540455904E-2</v>
      </c>
      <c r="E9" s="17">
        <v>8.6317522377211894E-2</v>
      </c>
      <c r="F9" s="17"/>
      <c r="G9" s="17">
        <v>0.251887367245274</v>
      </c>
      <c r="H9" s="17">
        <v>9.9133658877253006E-2</v>
      </c>
      <c r="I9" s="17">
        <v>9.4434828342097002E-2</v>
      </c>
      <c r="J9" s="17">
        <v>8.9919291457658507E-2</v>
      </c>
      <c r="K9" s="17">
        <v>3.17352793927798E-2</v>
      </c>
      <c r="L9" s="17">
        <v>0.13610311883913701</v>
      </c>
      <c r="M9" s="17"/>
      <c r="N9" s="17">
        <v>9.6541327641274599E-2</v>
      </c>
      <c r="O9" s="17">
        <v>0.102121962931651</v>
      </c>
      <c r="P9" s="17">
        <v>3.1954764072831501E-2</v>
      </c>
      <c r="Q9" s="17">
        <v>0.111857282180392</v>
      </c>
      <c r="R9" s="17"/>
      <c r="S9" s="17">
        <v>0.113770636898506</v>
      </c>
      <c r="T9" s="17">
        <v>1.68506763212929E-2</v>
      </c>
      <c r="U9" s="17">
        <v>2.24921801119587E-2</v>
      </c>
      <c r="V9" s="17">
        <v>9.1725410111279104E-2</v>
      </c>
      <c r="W9" s="17">
        <v>9.9716540860656802E-2</v>
      </c>
      <c r="X9" s="17">
        <v>0.12635953597216901</v>
      </c>
      <c r="Y9" s="17">
        <v>0.133196924212171</v>
      </c>
      <c r="Z9" s="17">
        <v>0.16394628088823099</v>
      </c>
      <c r="AA9" s="17">
        <v>6.3991601624292002E-2</v>
      </c>
      <c r="AB9" s="17"/>
      <c r="AC9" s="17">
        <v>9.9792805108035093E-2</v>
      </c>
      <c r="AD9" s="17">
        <v>6.9414115930596307E-2</v>
      </c>
      <c r="AE9" s="17">
        <v>8.6776866820108697E-2</v>
      </c>
      <c r="AF9" s="17"/>
      <c r="AG9" s="17">
        <v>8.2542847745967304E-2</v>
      </c>
      <c r="AH9" s="17">
        <v>8.2127381294813798E-2</v>
      </c>
      <c r="AI9" s="17">
        <v>4.2265113207652402E-2</v>
      </c>
      <c r="AJ9" s="17">
        <v>0.21783555281588399</v>
      </c>
      <c r="AK9" s="17">
        <v>7.6078505411701206E-2</v>
      </c>
      <c r="AL9" s="17"/>
      <c r="AM9" s="17">
        <v>9.6828024869309803E-2</v>
      </c>
      <c r="AN9" s="17">
        <v>8.3375985179284004E-2</v>
      </c>
      <c r="AO9" s="17">
        <v>6.4908706247710002E-2</v>
      </c>
      <c r="AP9" s="17"/>
      <c r="AQ9" s="17">
        <v>8.9307736594006606E-2</v>
      </c>
      <c r="AR9" s="17" t="s">
        <v>74</v>
      </c>
      <c r="AS9" s="17"/>
      <c r="AT9" s="17">
        <v>0.10165243913248299</v>
      </c>
      <c r="AU9" s="17">
        <v>6.2981508723746804E-2</v>
      </c>
    </row>
    <row r="10" spans="2:47" x14ac:dyDescent="0.35">
      <c r="B10" s="18" t="s">
        <v>52</v>
      </c>
      <c r="C10" s="17">
        <v>0.85604317776351802</v>
      </c>
      <c r="D10" s="17">
        <v>0.85923163680418602</v>
      </c>
      <c r="E10" s="17">
        <v>0.85302508896462104</v>
      </c>
      <c r="F10" s="17"/>
      <c r="G10" s="17">
        <v>0.74811263275472595</v>
      </c>
      <c r="H10" s="17">
        <v>0.83526807554539795</v>
      </c>
      <c r="I10" s="17">
        <v>0.84357067723648205</v>
      </c>
      <c r="J10" s="17">
        <v>0.85696025605209702</v>
      </c>
      <c r="K10" s="17">
        <v>0.94111528192103799</v>
      </c>
      <c r="L10" s="17">
        <v>0.76467803295685199</v>
      </c>
      <c r="M10" s="17"/>
      <c r="N10" s="17">
        <v>0.86493271426887297</v>
      </c>
      <c r="O10" s="17">
        <v>0.82607056840833504</v>
      </c>
      <c r="P10" s="17">
        <v>0.94159380049061203</v>
      </c>
      <c r="Q10" s="17">
        <v>0.79902739162431802</v>
      </c>
      <c r="R10" s="17"/>
      <c r="S10" s="17">
        <v>0.85206467250057005</v>
      </c>
      <c r="T10" s="17">
        <v>0.80866807233802096</v>
      </c>
      <c r="U10" s="17">
        <v>0.92589660248890504</v>
      </c>
      <c r="V10" s="17">
        <v>0.87690232782638</v>
      </c>
      <c r="W10" s="17">
        <v>0.90028345913934305</v>
      </c>
      <c r="X10" s="17">
        <v>0.82066684709109505</v>
      </c>
      <c r="Y10" s="17">
        <v>0.820938715342454</v>
      </c>
      <c r="Z10" s="17">
        <v>0.83605371911176896</v>
      </c>
      <c r="AA10" s="17">
        <v>0.918902330732283</v>
      </c>
      <c r="AB10" s="17"/>
      <c r="AC10" s="17">
        <v>0.86715584910561505</v>
      </c>
      <c r="AD10" s="17">
        <v>0.87431683640807001</v>
      </c>
      <c r="AE10" s="17">
        <v>0.85836283614597098</v>
      </c>
      <c r="AF10" s="17"/>
      <c r="AG10" s="17">
        <v>0.86621725401747696</v>
      </c>
      <c r="AH10" s="17">
        <v>0.86207216750093996</v>
      </c>
      <c r="AI10" s="17">
        <v>0.93107769437530497</v>
      </c>
      <c r="AJ10" s="17">
        <v>0.78216444718411604</v>
      </c>
      <c r="AK10" s="17">
        <v>0.88334225280219303</v>
      </c>
      <c r="AL10" s="17"/>
      <c r="AM10" s="17">
        <v>0.82900519417987995</v>
      </c>
      <c r="AN10" s="17">
        <v>0.86464822392565799</v>
      </c>
      <c r="AO10" s="17">
        <v>0.89415247351335103</v>
      </c>
      <c r="AP10" s="17"/>
      <c r="AQ10" s="17">
        <v>0.85604317776351802</v>
      </c>
      <c r="AR10" s="17" t="s">
        <v>74</v>
      </c>
      <c r="AS10" s="17"/>
      <c r="AT10" s="17">
        <v>0.84465744152824296</v>
      </c>
      <c r="AU10" s="17">
        <v>0.88032432068018895</v>
      </c>
    </row>
    <row r="11" spans="2:47" x14ac:dyDescent="0.35">
      <c r="B11" s="18" t="s">
        <v>291</v>
      </c>
      <c r="C11" s="17">
        <v>7.0970766253232098E-3</v>
      </c>
      <c r="D11" s="17">
        <v>9.8935676688635902E-3</v>
      </c>
      <c r="E11" s="17">
        <v>4.4500116365386103E-3</v>
      </c>
      <c r="F11" s="17"/>
      <c r="G11" s="17">
        <v>0</v>
      </c>
      <c r="H11" s="17">
        <v>0</v>
      </c>
      <c r="I11" s="17">
        <v>7.1142306386793898E-3</v>
      </c>
      <c r="J11" s="17">
        <v>1.5733343594473901E-2</v>
      </c>
      <c r="K11" s="17">
        <v>0</v>
      </c>
      <c r="L11" s="17">
        <v>0</v>
      </c>
      <c r="M11" s="17"/>
      <c r="N11" s="17">
        <v>6.0777840569925202E-3</v>
      </c>
      <c r="O11" s="17">
        <v>0</v>
      </c>
      <c r="P11" s="17">
        <v>2.64514354365562E-2</v>
      </c>
      <c r="Q11" s="17">
        <v>0</v>
      </c>
      <c r="R11" s="17"/>
      <c r="S11" s="17">
        <v>0</v>
      </c>
      <c r="T11" s="17">
        <v>3.4231057509003099E-2</v>
      </c>
      <c r="U11" s="17">
        <v>0</v>
      </c>
      <c r="V11" s="17">
        <v>3.1372262062340797E-2</v>
      </c>
      <c r="W11" s="17">
        <v>0</v>
      </c>
      <c r="X11" s="17">
        <v>0</v>
      </c>
      <c r="Y11" s="17">
        <v>0</v>
      </c>
      <c r="Z11" s="17">
        <v>0</v>
      </c>
      <c r="AA11" s="17">
        <v>0</v>
      </c>
      <c r="AB11" s="17"/>
      <c r="AC11" s="17">
        <v>6.2936583105261601E-3</v>
      </c>
      <c r="AD11" s="17">
        <v>1.0153220742283E-2</v>
      </c>
      <c r="AE11" s="17">
        <v>0</v>
      </c>
      <c r="AF11" s="17"/>
      <c r="AG11" s="17">
        <v>6.2732060560947702E-3</v>
      </c>
      <c r="AH11" s="17">
        <v>7.0972415619589098E-3</v>
      </c>
      <c r="AI11" s="17">
        <v>0</v>
      </c>
      <c r="AJ11" s="17">
        <v>0</v>
      </c>
      <c r="AK11" s="17">
        <v>0</v>
      </c>
      <c r="AL11" s="17"/>
      <c r="AM11" s="17">
        <v>0</v>
      </c>
      <c r="AN11" s="17">
        <v>5.2841113106496798E-3</v>
      </c>
      <c r="AO11" s="17">
        <v>0</v>
      </c>
      <c r="AP11" s="17"/>
      <c r="AQ11" s="17">
        <v>7.0970766253232098E-3</v>
      </c>
      <c r="AR11" s="17" t="s">
        <v>74</v>
      </c>
      <c r="AS11" s="17"/>
      <c r="AT11" s="17">
        <v>3.7025150367634499E-3</v>
      </c>
      <c r="AU11" s="17">
        <v>1.43362953607698E-2</v>
      </c>
    </row>
    <row r="12" spans="2:47" x14ac:dyDescent="0.35">
      <c r="B12" s="18" t="s">
        <v>70</v>
      </c>
      <c r="C12" s="19">
        <v>4.7552009017151897E-2</v>
      </c>
      <c r="D12" s="19">
        <v>3.84080479864942E-2</v>
      </c>
      <c r="E12" s="19">
        <v>5.6207377021628403E-2</v>
      </c>
      <c r="F12" s="19"/>
      <c r="G12" s="19">
        <v>0</v>
      </c>
      <c r="H12" s="19">
        <v>6.5598265577348699E-2</v>
      </c>
      <c r="I12" s="19">
        <v>5.4880263782741801E-2</v>
      </c>
      <c r="J12" s="19">
        <v>3.7387108895770203E-2</v>
      </c>
      <c r="K12" s="19">
        <v>2.7149438686182401E-2</v>
      </c>
      <c r="L12" s="19">
        <v>9.9218848204011195E-2</v>
      </c>
      <c r="M12" s="19"/>
      <c r="N12" s="19">
        <v>3.2448174032859399E-2</v>
      </c>
      <c r="O12" s="19">
        <v>7.1807468660013904E-2</v>
      </c>
      <c r="P12" s="19">
        <v>0</v>
      </c>
      <c r="Q12" s="19">
        <v>8.9115326195290001E-2</v>
      </c>
      <c r="R12" s="19"/>
      <c r="S12" s="19">
        <v>3.4164690600923697E-2</v>
      </c>
      <c r="T12" s="19">
        <v>0.140250193831683</v>
      </c>
      <c r="U12" s="19">
        <v>5.1611217399136398E-2</v>
      </c>
      <c r="V12" s="19">
        <v>0</v>
      </c>
      <c r="W12" s="19">
        <v>0</v>
      </c>
      <c r="X12" s="19">
        <v>5.2973616936735697E-2</v>
      </c>
      <c r="Y12" s="19">
        <v>4.5864360445375299E-2</v>
      </c>
      <c r="Z12" s="19">
        <v>0</v>
      </c>
      <c r="AA12" s="19">
        <v>1.7106067643425302E-2</v>
      </c>
      <c r="AB12" s="19"/>
      <c r="AC12" s="19">
        <v>2.6757687475823799E-2</v>
      </c>
      <c r="AD12" s="19">
        <v>4.6115826919050702E-2</v>
      </c>
      <c r="AE12" s="19">
        <v>5.4860297033920903E-2</v>
      </c>
      <c r="AF12" s="19"/>
      <c r="AG12" s="19">
        <v>4.4966692180460899E-2</v>
      </c>
      <c r="AH12" s="19">
        <v>4.8703209642287602E-2</v>
      </c>
      <c r="AI12" s="19">
        <v>2.66571924170424E-2</v>
      </c>
      <c r="AJ12" s="19">
        <v>0</v>
      </c>
      <c r="AK12" s="19">
        <v>4.0579241786106099E-2</v>
      </c>
      <c r="AL12" s="19"/>
      <c r="AM12" s="19">
        <v>7.4166780950810501E-2</v>
      </c>
      <c r="AN12" s="19">
        <v>4.6691679584408202E-2</v>
      </c>
      <c r="AO12" s="19">
        <v>4.0938820238939001E-2</v>
      </c>
      <c r="AP12" s="19"/>
      <c r="AQ12" s="19">
        <v>4.7552009017151897E-2</v>
      </c>
      <c r="AR12" s="19" t="s">
        <v>74</v>
      </c>
      <c r="AS12" s="19"/>
      <c r="AT12" s="19">
        <v>4.9987604302510397E-2</v>
      </c>
      <c r="AU12" s="19">
        <v>4.2357875235294801E-2</v>
      </c>
    </row>
    <row r="13" spans="2:47" x14ac:dyDescent="0.35">
      <c r="B13" s="16" t="s">
        <v>632</v>
      </c>
    </row>
    <row r="14" spans="2:47" x14ac:dyDescent="0.35">
      <c r="B14" t="s">
        <v>77</v>
      </c>
    </row>
    <row r="15" spans="2:47" x14ac:dyDescent="0.35">
      <c r="B15" t="s">
        <v>78</v>
      </c>
    </row>
    <row r="17" spans="2:2" x14ac:dyDescent="0.35">
      <c r="B17"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U19"/>
  <sheetViews>
    <sheetView showGridLines="0" workbookViewId="0">
      <pane xSplit="2" topLeftCell="C1" activePane="topRight" state="frozen"/>
      <selection activeCell="AF8" sqref="AF8"/>
      <selection pane="topRight" activeCell="K15" sqref="K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293</v>
      </c>
      <c r="C9" s="17">
        <v>0.105730399713702</v>
      </c>
      <c r="D9" s="17">
        <v>0.11185006764627201</v>
      </c>
      <c r="E9" s="17">
        <v>0.100419077938963</v>
      </c>
      <c r="F9" s="17"/>
      <c r="G9" s="17">
        <v>9.2766757131726094E-2</v>
      </c>
      <c r="H9" s="17">
        <v>0.190394622111249</v>
      </c>
      <c r="I9" s="17">
        <v>0.14284435811806301</v>
      </c>
      <c r="J9" s="17">
        <v>6.8522654516979795E-2</v>
      </c>
      <c r="K9" s="17">
        <v>9.2429595472149795E-2</v>
      </c>
      <c r="L9" s="17">
        <v>5.9813190286784203E-2</v>
      </c>
      <c r="M9" s="17"/>
      <c r="N9" s="17">
        <v>0.115990047950822</v>
      </c>
      <c r="O9" s="17">
        <v>8.90709202429293E-2</v>
      </c>
      <c r="P9" s="17">
        <v>0.107348183018491</v>
      </c>
      <c r="Q9" s="17">
        <v>0.111791592405746</v>
      </c>
      <c r="R9" s="17"/>
      <c r="S9" s="17">
        <v>0.14981260969803201</v>
      </c>
      <c r="T9" s="17">
        <v>7.8369963499382897E-2</v>
      </c>
      <c r="U9" s="17">
        <v>8.2125962269866307E-2</v>
      </c>
      <c r="V9" s="17">
        <v>7.8767795869715301E-2</v>
      </c>
      <c r="W9" s="17">
        <v>4.96055496264372E-2</v>
      </c>
      <c r="X9" s="17">
        <v>0.13213085600976099</v>
      </c>
      <c r="Y9" s="17">
        <v>0.103575478893809</v>
      </c>
      <c r="Z9" s="17">
        <v>0.16286684803922999</v>
      </c>
      <c r="AA9" s="17">
        <v>0.12441176721274</v>
      </c>
      <c r="AB9" s="17"/>
      <c r="AC9" s="17">
        <v>0.105123173059957</v>
      </c>
      <c r="AD9" s="17">
        <v>0.110645682355779</v>
      </c>
      <c r="AE9" s="17">
        <v>0.14443243337907599</v>
      </c>
      <c r="AF9" s="17"/>
      <c r="AG9" s="17">
        <v>0.116001911985863</v>
      </c>
      <c r="AH9" s="17">
        <v>8.7063621769969193E-2</v>
      </c>
      <c r="AI9" s="17">
        <v>6.7364288351036694E-2</v>
      </c>
      <c r="AJ9" s="17">
        <v>0.122293787850454</v>
      </c>
      <c r="AK9" s="17">
        <v>0.15403310401495801</v>
      </c>
      <c r="AL9" s="17"/>
      <c r="AM9" s="17">
        <v>0.14529173773470699</v>
      </c>
      <c r="AN9" s="17">
        <v>0.101684483475198</v>
      </c>
      <c r="AO9" s="17">
        <v>8.5312289320720103E-2</v>
      </c>
      <c r="AP9" s="17"/>
      <c r="AQ9" s="17">
        <v>0.112417187962867</v>
      </c>
      <c r="AR9" s="17">
        <v>9.2263325520278203E-2</v>
      </c>
      <c r="AS9" s="17"/>
      <c r="AT9" s="17">
        <v>0.13160473784851601</v>
      </c>
      <c r="AU9" s="17">
        <v>9.7526788989226607E-2</v>
      </c>
    </row>
    <row r="10" spans="2:47" x14ac:dyDescent="0.35">
      <c r="B10" s="18" t="s">
        <v>294</v>
      </c>
      <c r="C10" s="17">
        <v>0.25692171787805002</v>
      </c>
      <c r="D10" s="17">
        <v>0.29406992315806901</v>
      </c>
      <c r="E10" s="17">
        <v>0.22320422663609099</v>
      </c>
      <c r="F10" s="17"/>
      <c r="G10" s="17">
        <v>0.215749167841467</v>
      </c>
      <c r="H10" s="17">
        <v>0.31079670327162001</v>
      </c>
      <c r="I10" s="17">
        <v>0.29402462208281099</v>
      </c>
      <c r="J10" s="17">
        <v>0.277516476516316</v>
      </c>
      <c r="K10" s="17">
        <v>0.23839642271449901</v>
      </c>
      <c r="L10" s="17">
        <v>0.208073061641458</v>
      </c>
      <c r="M10" s="17"/>
      <c r="N10" s="17">
        <v>0.29221056564361803</v>
      </c>
      <c r="O10" s="17">
        <v>0.25503347037033802</v>
      </c>
      <c r="P10" s="17">
        <v>0.29410429016244499</v>
      </c>
      <c r="Q10" s="17">
        <v>0.19137795412339301</v>
      </c>
      <c r="R10" s="17"/>
      <c r="S10" s="17">
        <v>0.32076762057193398</v>
      </c>
      <c r="T10" s="17">
        <v>0.25903937691856899</v>
      </c>
      <c r="U10" s="17">
        <v>0.17659976010028</v>
      </c>
      <c r="V10" s="17">
        <v>0.190073477003494</v>
      </c>
      <c r="W10" s="17">
        <v>0.20749647495232401</v>
      </c>
      <c r="X10" s="17">
        <v>0.37572897827200202</v>
      </c>
      <c r="Y10" s="17">
        <v>0.222063874975542</v>
      </c>
      <c r="Z10" s="17">
        <v>0.21235903862845701</v>
      </c>
      <c r="AA10" s="17">
        <v>0.27686264278906803</v>
      </c>
      <c r="AB10" s="17"/>
      <c r="AC10" s="17">
        <v>0.30386275575025201</v>
      </c>
      <c r="AD10" s="17">
        <v>0.22773031038987401</v>
      </c>
      <c r="AE10" s="17">
        <v>0.217853907255637</v>
      </c>
      <c r="AF10" s="17"/>
      <c r="AG10" s="17">
        <v>0.31955966795944901</v>
      </c>
      <c r="AH10" s="17">
        <v>0.21217107810108199</v>
      </c>
      <c r="AI10" s="17">
        <v>0.24214521768945099</v>
      </c>
      <c r="AJ10" s="17">
        <v>0.19816122927521601</v>
      </c>
      <c r="AK10" s="17">
        <v>0.22230650422989701</v>
      </c>
      <c r="AL10" s="17"/>
      <c r="AM10" s="17">
        <v>0.34291116541352801</v>
      </c>
      <c r="AN10" s="17">
        <v>0.23579250319270001</v>
      </c>
      <c r="AO10" s="17">
        <v>0.30300052155158802</v>
      </c>
      <c r="AP10" s="17"/>
      <c r="AQ10" s="17">
        <v>0.26907826250813</v>
      </c>
      <c r="AR10" s="17">
        <v>0.230100191945076</v>
      </c>
      <c r="AS10" s="17"/>
      <c r="AT10" s="17">
        <v>0.32575197601512101</v>
      </c>
      <c r="AU10" s="17">
        <v>0.235098680671082</v>
      </c>
    </row>
    <row r="11" spans="2:47" ht="29" x14ac:dyDescent="0.35">
      <c r="B11" s="18" t="s">
        <v>295</v>
      </c>
      <c r="C11" s="17">
        <v>0.171594312065215</v>
      </c>
      <c r="D11" s="17">
        <v>0.16739855144052601</v>
      </c>
      <c r="E11" s="17">
        <v>0.176171998853065</v>
      </c>
      <c r="F11" s="17"/>
      <c r="G11" s="17">
        <v>0.180569456088429</v>
      </c>
      <c r="H11" s="17">
        <v>0.164025422373935</v>
      </c>
      <c r="I11" s="17">
        <v>0.17038983030431001</v>
      </c>
      <c r="J11" s="17">
        <v>0.15893448290815099</v>
      </c>
      <c r="K11" s="17">
        <v>0.17776038435723199</v>
      </c>
      <c r="L11" s="17">
        <v>0.178793955683063</v>
      </c>
      <c r="M11" s="17"/>
      <c r="N11" s="17">
        <v>0.113789032847512</v>
      </c>
      <c r="O11" s="17">
        <v>0.1958964831295</v>
      </c>
      <c r="P11" s="17">
        <v>0.16469300547559099</v>
      </c>
      <c r="Q11" s="17">
        <v>0.21303048786831799</v>
      </c>
      <c r="R11" s="17"/>
      <c r="S11" s="17">
        <v>0.134846434701026</v>
      </c>
      <c r="T11" s="17">
        <v>0.19556458639417701</v>
      </c>
      <c r="U11" s="17">
        <v>0.17907871330665401</v>
      </c>
      <c r="V11" s="17">
        <v>0.18995248623703201</v>
      </c>
      <c r="W11" s="17">
        <v>0.192642187029571</v>
      </c>
      <c r="X11" s="17">
        <v>8.9951625677629501E-2</v>
      </c>
      <c r="Y11" s="17">
        <v>0.17336185063790999</v>
      </c>
      <c r="Z11" s="17">
        <v>0.21830596203977301</v>
      </c>
      <c r="AA11" s="17">
        <v>0.19766846625491799</v>
      </c>
      <c r="AB11" s="17"/>
      <c r="AC11" s="17">
        <v>0.15406140974947299</v>
      </c>
      <c r="AD11" s="17">
        <v>0.18299272918397599</v>
      </c>
      <c r="AE11" s="17">
        <v>0.177199811271815</v>
      </c>
      <c r="AF11" s="17"/>
      <c r="AG11" s="17">
        <v>0.130052629620167</v>
      </c>
      <c r="AH11" s="17">
        <v>0.21847312229608401</v>
      </c>
      <c r="AI11" s="17">
        <v>0.18262938182687299</v>
      </c>
      <c r="AJ11" s="17">
        <v>8.3337654969824607E-2</v>
      </c>
      <c r="AK11" s="17">
        <v>0.19524521288628599</v>
      </c>
      <c r="AL11" s="17"/>
      <c r="AM11" s="17">
        <v>0.138655977510554</v>
      </c>
      <c r="AN11" s="17">
        <v>0.18745815993187201</v>
      </c>
      <c r="AO11" s="17">
        <v>0.23490295716371901</v>
      </c>
      <c r="AP11" s="17"/>
      <c r="AQ11" s="17">
        <v>0.16618945808916399</v>
      </c>
      <c r="AR11" s="17">
        <v>0.183784493483029</v>
      </c>
      <c r="AS11" s="17"/>
      <c r="AT11" s="17">
        <v>0.11915637340565</v>
      </c>
      <c r="AU11" s="17">
        <v>0.188220068199174</v>
      </c>
    </row>
    <row r="12" spans="2:47" x14ac:dyDescent="0.35">
      <c r="B12" s="18" t="s">
        <v>296</v>
      </c>
      <c r="C12" s="17">
        <v>0.21206082226182801</v>
      </c>
      <c r="D12" s="17">
        <v>0.18746330459961</v>
      </c>
      <c r="E12" s="17">
        <v>0.23353106702999901</v>
      </c>
      <c r="F12" s="17"/>
      <c r="G12" s="17">
        <v>0.307259300410059</v>
      </c>
      <c r="H12" s="17">
        <v>0.13514693717089299</v>
      </c>
      <c r="I12" s="17">
        <v>0.134467378251239</v>
      </c>
      <c r="J12" s="17">
        <v>0.24641763423704399</v>
      </c>
      <c r="K12" s="17">
        <v>0.20940039185847001</v>
      </c>
      <c r="L12" s="17">
        <v>0.25683009221906899</v>
      </c>
      <c r="M12" s="17"/>
      <c r="N12" s="17">
        <v>0.20832170680863399</v>
      </c>
      <c r="O12" s="17">
        <v>0.204372135195241</v>
      </c>
      <c r="P12" s="17">
        <v>0.235880633947465</v>
      </c>
      <c r="Q12" s="17">
        <v>0.20137118347846</v>
      </c>
      <c r="R12" s="17"/>
      <c r="S12" s="17">
        <v>0.19699157877079501</v>
      </c>
      <c r="T12" s="17">
        <v>0.205594239461864</v>
      </c>
      <c r="U12" s="17">
        <v>0.23635404748569899</v>
      </c>
      <c r="V12" s="17">
        <v>0.26969645174894902</v>
      </c>
      <c r="W12" s="17">
        <v>0.29216394757449199</v>
      </c>
      <c r="X12" s="17">
        <v>0.190194062039552</v>
      </c>
      <c r="Y12" s="17">
        <v>0.186524121930711</v>
      </c>
      <c r="Z12" s="17">
        <v>0.201976033073583</v>
      </c>
      <c r="AA12" s="17">
        <v>0.15793731160053301</v>
      </c>
      <c r="AB12" s="17"/>
      <c r="AC12" s="17">
        <v>0.202711330177716</v>
      </c>
      <c r="AD12" s="17">
        <v>0.22356845341293499</v>
      </c>
      <c r="AE12" s="17">
        <v>0.18045423136694899</v>
      </c>
      <c r="AF12" s="17"/>
      <c r="AG12" s="17">
        <v>0.19496314584411301</v>
      </c>
      <c r="AH12" s="17">
        <v>0.209638040050032</v>
      </c>
      <c r="AI12" s="17">
        <v>0.29063909840444402</v>
      </c>
      <c r="AJ12" s="17">
        <v>0.242800028144639</v>
      </c>
      <c r="AK12" s="17">
        <v>0.216480187256544</v>
      </c>
      <c r="AL12" s="17"/>
      <c r="AM12" s="17">
        <v>0.17890850206346201</v>
      </c>
      <c r="AN12" s="17">
        <v>0.227833114258603</v>
      </c>
      <c r="AO12" s="17">
        <v>0.208045045387247</v>
      </c>
      <c r="AP12" s="17"/>
      <c r="AQ12" s="17">
        <v>0.21144174341889199</v>
      </c>
      <c r="AR12" s="17">
        <v>0.212024394954304</v>
      </c>
      <c r="AS12" s="17"/>
      <c r="AT12" s="17">
        <v>0.154761794451234</v>
      </c>
      <c r="AU12" s="17">
        <v>0.230227815233778</v>
      </c>
    </row>
    <row r="13" spans="2:47" x14ac:dyDescent="0.35">
      <c r="B13" s="18" t="s">
        <v>297</v>
      </c>
      <c r="C13" s="17">
        <v>0.13614438352279401</v>
      </c>
      <c r="D13" s="17">
        <v>0.125829936319721</v>
      </c>
      <c r="E13" s="17">
        <v>0.144788130160488</v>
      </c>
      <c r="F13" s="17"/>
      <c r="G13" s="17">
        <v>0.12917100173346799</v>
      </c>
      <c r="H13" s="17">
        <v>0.13050982883071799</v>
      </c>
      <c r="I13" s="17">
        <v>0.162293677823383</v>
      </c>
      <c r="J13" s="17">
        <v>0.117800571356162</v>
      </c>
      <c r="K13" s="17">
        <v>0.12745634031210601</v>
      </c>
      <c r="L13" s="17">
        <v>0.14412343968216301</v>
      </c>
      <c r="M13" s="17"/>
      <c r="N13" s="17">
        <v>0.12778855264526001</v>
      </c>
      <c r="O13" s="17">
        <v>0.154201455145558</v>
      </c>
      <c r="P13" s="17">
        <v>0.122443323114139</v>
      </c>
      <c r="Q13" s="17">
        <v>0.14006462945593401</v>
      </c>
      <c r="R13" s="17"/>
      <c r="S13" s="17">
        <v>0.1006070467034</v>
      </c>
      <c r="T13" s="17">
        <v>0.14433618744683599</v>
      </c>
      <c r="U13" s="17">
        <v>0.16526046022111199</v>
      </c>
      <c r="V13" s="17">
        <v>0.13488258355596799</v>
      </c>
      <c r="W13" s="17">
        <v>0.16117932637313401</v>
      </c>
      <c r="X13" s="17">
        <v>0.112203354154784</v>
      </c>
      <c r="Y13" s="17">
        <v>0.176144277330188</v>
      </c>
      <c r="Z13" s="17">
        <v>0.13267462657132401</v>
      </c>
      <c r="AA13" s="17">
        <v>0.120729964711054</v>
      </c>
      <c r="AB13" s="17"/>
      <c r="AC13" s="17">
        <v>0.12797835382278699</v>
      </c>
      <c r="AD13" s="17">
        <v>0.14339551024914199</v>
      </c>
      <c r="AE13" s="17">
        <v>0.12154435970852499</v>
      </c>
      <c r="AF13" s="17"/>
      <c r="AG13" s="17">
        <v>0.139940871732048</v>
      </c>
      <c r="AH13" s="17">
        <v>0.16254317952647099</v>
      </c>
      <c r="AI13" s="17">
        <v>8.3947109260399499E-2</v>
      </c>
      <c r="AJ13" s="17">
        <v>0.137402605552809</v>
      </c>
      <c r="AK13" s="17">
        <v>7.9514677239513706E-2</v>
      </c>
      <c r="AL13" s="17"/>
      <c r="AM13" s="17">
        <v>0.13613448498097799</v>
      </c>
      <c r="AN13" s="17">
        <v>0.15841346725677899</v>
      </c>
      <c r="AO13" s="17">
        <v>8.4879466201599196E-2</v>
      </c>
      <c r="AP13" s="17"/>
      <c r="AQ13" s="17">
        <v>0.13394037428973199</v>
      </c>
      <c r="AR13" s="17">
        <v>0.14145124344975399</v>
      </c>
      <c r="AS13" s="17"/>
      <c r="AT13" s="17">
        <v>0.151236838385954</v>
      </c>
      <c r="AU13" s="17">
        <v>0.13135923215277701</v>
      </c>
    </row>
    <row r="14" spans="2:47" x14ac:dyDescent="0.35">
      <c r="B14" s="18" t="s">
        <v>70</v>
      </c>
      <c r="C14" s="19">
        <v>0.11754836455841</v>
      </c>
      <c r="D14" s="19">
        <v>0.113388216835802</v>
      </c>
      <c r="E14" s="19">
        <v>0.12188549938139299</v>
      </c>
      <c r="F14" s="19"/>
      <c r="G14" s="19">
        <v>7.4484316794850097E-2</v>
      </c>
      <c r="H14" s="19">
        <v>6.91264862415846E-2</v>
      </c>
      <c r="I14" s="19">
        <v>9.5980133420194694E-2</v>
      </c>
      <c r="J14" s="19">
        <v>0.13080818046534701</v>
      </c>
      <c r="K14" s="19">
        <v>0.15455686528554199</v>
      </c>
      <c r="L14" s="19">
        <v>0.15236626048746299</v>
      </c>
      <c r="M14" s="19"/>
      <c r="N14" s="19">
        <v>0.141900094104154</v>
      </c>
      <c r="O14" s="19">
        <v>0.101425535916434</v>
      </c>
      <c r="P14" s="19">
        <v>7.5530564281868107E-2</v>
      </c>
      <c r="Q14" s="19">
        <v>0.142364152668149</v>
      </c>
      <c r="R14" s="19"/>
      <c r="S14" s="19">
        <v>9.6974709554813202E-2</v>
      </c>
      <c r="T14" s="19">
        <v>0.117095646279172</v>
      </c>
      <c r="U14" s="19">
        <v>0.160581056616389</v>
      </c>
      <c r="V14" s="19">
        <v>0.13662720558484201</v>
      </c>
      <c r="W14" s="19">
        <v>9.6912514444041503E-2</v>
      </c>
      <c r="X14" s="19">
        <v>9.9791123846271701E-2</v>
      </c>
      <c r="Y14" s="19">
        <v>0.13833039623183899</v>
      </c>
      <c r="Z14" s="19">
        <v>7.18174916476335E-2</v>
      </c>
      <c r="AA14" s="19">
        <v>0.122389847431688</v>
      </c>
      <c r="AB14" s="19"/>
      <c r="AC14" s="19">
        <v>0.106262977439814</v>
      </c>
      <c r="AD14" s="19">
        <v>0.111667314408294</v>
      </c>
      <c r="AE14" s="19">
        <v>0.15851525701799801</v>
      </c>
      <c r="AF14" s="19"/>
      <c r="AG14" s="19">
        <v>9.9481772858360101E-2</v>
      </c>
      <c r="AH14" s="19">
        <v>0.110110958256362</v>
      </c>
      <c r="AI14" s="19">
        <v>0.133274904467796</v>
      </c>
      <c r="AJ14" s="19">
        <v>0.21600469420705801</v>
      </c>
      <c r="AK14" s="19">
        <v>0.132420314372801</v>
      </c>
      <c r="AL14" s="19"/>
      <c r="AM14" s="19">
        <v>5.8098132296770397E-2</v>
      </c>
      <c r="AN14" s="19">
        <v>8.8818271884847894E-2</v>
      </c>
      <c r="AO14" s="19">
        <v>8.3859720375127594E-2</v>
      </c>
      <c r="AP14" s="19"/>
      <c r="AQ14" s="19">
        <v>0.10693297373121601</v>
      </c>
      <c r="AR14" s="19">
        <v>0.14037635064755899</v>
      </c>
      <c r="AS14" s="19"/>
      <c r="AT14" s="19">
        <v>0.11748827989352401</v>
      </c>
      <c r="AU14" s="19">
        <v>0.117567414753962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U26"/>
  <sheetViews>
    <sheetView showGridLines="0" workbookViewId="0">
      <pane xSplit="2" topLeftCell="Y1" activePane="topRight" state="frozen"/>
      <selection activeCell="AF8" sqref="AF8"/>
      <selection pane="topRight" activeCell="AU4" sqref="AU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324</v>
      </c>
      <c r="C9" s="17">
        <v>0.43715203157119198</v>
      </c>
      <c r="D9" s="17">
        <v>0.39146734679499301</v>
      </c>
      <c r="E9" s="17">
        <v>0.47767075127409703</v>
      </c>
      <c r="F9" s="17"/>
      <c r="G9" s="17">
        <v>0.427897111697703</v>
      </c>
      <c r="H9" s="17">
        <v>0.40822722364425301</v>
      </c>
      <c r="I9" s="17">
        <v>0.38434420152024501</v>
      </c>
      <c r="J9" s="17">
        <v>0.44603698982726497</v>
      </c>
      <c r="K9" s="17">
        <v>0.42244763422957898</v>
      </c>
      <c r="L9" s="17">
        <v>0.50304665474073096</v>
      </c>
      <c r="M9" s="17"/>
      <c r="N9" s="17">
        <v>0.41455588402636101</v>
      </c>
      <c r="O9" s="17">
        <v>0.48688593797144603</v>
      </c>
      <c r="P9" s="17">
        <v>0.46367599708360402</v>
      </c>
      <c r="Q9" s="17">
        <v>0.383632529749734</v>
      </c>
      <c r="R9" s="17"/>
      <c r="S9" s="17">
        <v>0.45460826027038798</v>
      </c>
      <c r="T9" s="17">
        <v>0.43249401384869701</v>
      </c>
      <c r="U9" s="17">
        <v>0.52931066533202298</v>
      </c>
      <c r="V9" s="17">
        <v>0.44880247885970498</v>
      </c>
      <c r="W9" s="17">
        <v>0.40750909301723298</v>
      </c>
      <c r="X9" s="17">
        <v>0.45130621703247598</v>
      </c>
      <c r="Y9" s="17">
        <v>0.42535385476739501</v>
      </c>
      <c r="Z9" s="17">
        <v>0.44113145396589998</v>
      </c>
      <c r="AA9" s="17">
        <v>0.35529032997975202</v>
      </c>
      <c r="AB9" s="17"/>
      <c r="AC9" s="17">
        <v>0.43586326010107801</v>
      </c>
      <c r="AD9" s="17">
        <v>0.45675383003826497</v>
      </c>
      <c r="AE9" s="17">
        <v>0.39990455485649001</v>
      </c>
      <c r="AF9" s="17"/>
      <c r="AG9" s="17">
        <v>0.45036289387915301</v>
      </c>
      <c r="AH9" s="17">
        <v>0.40799871811814198</v>
      </c>
      <c r="AI9" s="17">
        <v>0.47467126936216902</v>
      </c>
      <c r="AJ9" s="17">
        <v>0.54999279313425897</v>
      </c>
      <c r="AK9" s="17">
        <v>0.45865291210553499</v>
      </c>
      <c r="AL9" s="17"/>
      <c r="AM9" s="17">
        <v>0.43660087240693901</v>
      </c>
      <c r="AN9" s="17">
        <v>0.41661676429722699</v>
      </c>
      <c r="AO9" s="17">
        <v>0.42693962887544701</v>
      </c>
      <c r="AP9" s="17"/>
      <c r="AQ9" s="17">
        <v>0.44432038505382099</v>
      </c>
      <c r="AR9" s="17">
        <v>0.42435885127987499</v>
      </c>
      <c r="AS9" s="17"/>
      <c r="AT9" s="17">
        <v>0.38658413120090901</v>
      </c>
      <c r="AU9" s="17">
        <v>0.45318488109299998</v>
      </c>
    </row>
    <row r="10" spans="2:47" ht="43.5" x14ac:dyDescent="0.35">
      <c r="B10" s="18" t="s">
        <v>325</v>
      </c>
      <c r="C10" s="17">
        <v>0.39299180837097197</v>
      </c>
      <c r="D10" s="17">
        <v>0.35416621561568101</v>
      </c>
      <c r="E10" s="17">
        <v>0.43076889481778302</v>
      </c>
      <c r="F10" s="17"/>
      <c r="G10" s="17">
        <v>0.36920206360574398</v>
      </c>
      <c r="H10" s="17">
        <v>0.35169907155929497</v>
      </c>
      <c r="I10" s="17">
        <v>0.37872810071860902</v>
      </c>
      <c r="J10" s="17">
        <v>0.34822818493978103</v>
      </c>
      <c r="K10" s="17">
        <v>0.391606601079734</v>
      </c>
      <c r="L10" s="17">
        <v>0.47677493474965199</v>
      </c>
      <c r="M10" s="17"/>
      <c r="N10" s="17">
        <v>0.37383771158441798</v>
      </c>
      <c r="O10" s="17">
        <v>0.38185501233723002</v>
      </c>
      <c r="P10" s="17">
        <v>0.38018068703868702</v>
      </c>
      <c r="Q10" s="17">
        <v>0.43672933441718997</v>
      </c>
      <c r="R10" s="17"/>
      <c r="S10" s="17">
        <v>0.40541306528982501</v>
      </c>
      <c r="T10" s="17">
        <v>0.38323230034766098</v>
      </c>
      <c r="U10" s="17">
        <v>0.44555891817788901</v>
      </c>
      <c r="V10" s="17">
        <v>0.39741118265637798</v>
      </c>
      <c r="W10" s="17">
        <v>0.37608077024841302</v>
      </c>
      <c r="X10" s="17">
        <v>0.43295589480678798</v>
      </c>
      <c r="Y10" s="17">
        <v>0.36089708744057097</v>
      </c>
      <c r="Z10" s="17">
        <v>0.43338224561975802</v>
      </c>
      <c r="AA10" s="17">
        <v>0.33322822498775001</v>
      </c>
      <c r="AB10" s="17"/>
      <c r="AC10" s="17">
        <v>0.40113613707671703</v>
      </c>
      <c r="AD10" s="17">
        <v>0.383384938616946</v>
      </c>
      <c r="AE10" s="17">
        <v>0.40352256186702201</v>
      </c>
      <c r="AF10" s="17"/>
      <c r="AG10" s="17">
        <v>0.44274587193340598</v>
      </c>
      <c r="AH10" s="17">
        <v>0.34174172317760099</v>
      </c>
      <c r="AI10" s="17">
        <v>0.39005655947543</v>
      </c>
      <c r="AJ10" s="17">
        <v>0.42598168025015998</v>
      </c>
      <c r="AK10" s="17">
        <v>0.40870421290951298</v>
      </c>
      <c r="AL10" s="17"/>
      <c r="AM10" s="17">
        <v>0.38545232568830401</v>
      </c>
      <c r="AN10" s="17">
        <v>0.35059764044536901</v>
      </c>
      <c r="AO10" s="17">
        <v>0.36780345484931598</v>
      </c>
      <c r="AP10" s="17"/>
      <c r="AQ10" s="17">
        <v>0.39995058735710498</v>
      </c>
      <c r="AR10" s="17">
        <v>0.38041335659005598</v>
      </c>
      <c r="AS10" s="17"/>
      <c r="AT10" s="17">
        <v>0.37152631190080199</v>
      </c>
      <c r="AU10" s="17">
        <v>0.39979756997659699</v>
      </c>
    </row>
    <row r="11" spans="2:47" ht="43.5" x14ac:dyDescent="0.35">
      <c r="B11" s="18" t="s">
        <v>326</v>
      </c>
      <c r="C11" s="17">
        <v>0.28987113030593697</v>
      </c>
      <c r="D11" s="17">
        <v>0.278814063345663</v>
      </c>
      <c r="E11" s="17">
        <v>0.30131209645458601</v>
      </c>
      <c r="F11" s="17"/>
      <c r="G11" s="17">
        <v>0.37534263511756799</v>
      </c>
      <c r="H11" s="17">
        <v>0.26888732836082702</v>
      </c>
      <c r="I11" s="17">
        <v>0.325522326488561</v>
      </c>
      <c r="J11" s="17">
        <v>0.27322536914082102</v>
      </c>
      <c r="K11" s="17">
        <v>0.25170473759205397</v>
      </c>
      <c r="L11" s="17">
        <v>0.27978269907944903</v>
      </c>
      <c r="M11" s="17"/>
      <c r="N11" s="17">
        <v>0.24985330526362001</v>
      </c>
      <c r="O11" s="17">
        <v>0.32563466491404602</v>
      </c>
      <c r="P11" s="17">
        <v>0.26619574877728602</v>
      </c>
      <c r="Q11" s="17">
        <v>0.31613573682460799</v>
      </c>
      <c r="R11" s="17"/>
      <c r="S11" s="17">
        <v>0.30879470714086998</v>
      </c>
      <c r="T11" s="17">
        <v>0.29800582476342302</v>
      </c>
      <c r="U11" s="17">
        <v>0.30619755916818697</v>
      </c>
      <c r="V11" s="17">
        <v>0.301365117544175</v>
      </c>
      <c r="W11" s="17">
        <v>0.305543405600606</v>
      </c>
      <c r="X11" s="17">
        <v>0.24154211968772499</v>
      </c>
      <c r="Y11" s="17">
        <v>0.31789293484008002</v>
      </c>
      <c r="Z11" s="17">
        <v>0.24227281096783701</v>
      </c>
      <c r="AA11" s="17">
        <v>0.259598938185988</v>
      </c>
      <c r="AB11" s="17"/>
      <c r="AC11" s="17">
        <v>0.291257494690144</v>
      </c>
      <c r="AD11" s="17">
        <v>0.25965443941749999</v>
      </c>
      <c r="AE11" s="17">
        <v>0.336456977710063</v>
      </c>
      <c r="AF11" s="17"/>
      <c r="AG11" s="17">
        <v>0.26746150077889302</v>
      </c>
      <c r="AH11" s="17">
        <v>0.28987513497947098</v>
      </c>
      <c r="AI11" s="17">
        <v>0.26379036935912997</v>
      </c>
      <c r="AJ11" s="17">
        <v>0.35948865385058698</v>
      </c>
      <c r="AK11" s="17">
        <v>0.36176662063042703</v>
      </c>
      <c r="AL11" s="17"/>
      <c r="AM11" s="17">
        <v>0.27271577736828401</v>
      </c>
      <c r="AN11" s="17">
        <v>0.31095125184985101</v>
      </c>
      <c r="AO11" s="17">
        <v>0.29213418301305899</v>
      </c>
      <c r="AP11" s="17"/>
      <c r="AQ11" s="17">
        <v>0.28164893818924203</v>
      </c>
      <c r="AR11" s="17">
        <v>0.30589501250775702</v>
      </c>
      <c r="AS11" s="17"/>
      <c r="AT11" s="17">
        <v>0.25741477413606501</v>
      </c>
      <c r="AU11" s="17">
        <v>0.30016160846871298</v>
      </c>
    </row>
    <row r="12" spans="2:47" ht="29" x14ac:dyDescent="0.35">
      <c r="B12" s="18" t="s">
        <v>327</v>
      </c>
      <c r="C12" s="17">
        <v>0.26365256392271402</v>
      </c>
      <c r="D12" s="17">
        <v>0.26472580990768502</v>
      </c>
      <c r="E12" s="17">
        <v>0.262147264096937</v>
      </c>
      <c r="F12" s="17"/>
      <c r="G12" s="17">
        <v>0.28496569641324099</v>
      </c>
      <c r="H12" s="17">
        <v>0.28736863871831902</v>
      </c>
      <c r="I12" s="17">
        <v>0.26424017047725401</v>
      </c>
      <c r="J12" s="17">
        <v>0.24349236965919399</v>
      </c>
      <c r="K12" s="17">
        <v>0.26573793909846699</v>
      </c>
      <c r="L12" s="17">
        <v>0.249511937962483</v>
      </c>
      <c r="M12" s="17"/>
      <c r="N12" s="17">
        <v>0.26718564788930199</v>
      </c>
      <c r="O12" s="17">
        <v>0.26062427118133302</v>
      </c>
      <c r="P12" s="17">
        <v>0.28664163772900397</v>
      </c>
      <c r="Q12" s="17">
        <v>0.24202379849151201</v>
      </c>
      <c r="R12" s="17"/>
      <c r="S12" s="17">
        <v>0.24847382444447899</v>
      </c>
      <c r="T12" s="17">
        <v>0.254922295395281</v>
      </c>
      <c r="U12" s="17">
        <v>0.25411305492120401</v>
      </c>
      <c r="V12" s="17">
        <v>0.22724045434788001</v>
      </c>
      <c r="W12" s="17">
        <v>0.23042418814077201</v>
      </c>
      <c r="X12" s="17">
        <v>0.26708473752620399</v>
      </c>
      <c r="Y12" s="17">
        <v>0.31135020702477101</v>
      </c>
      <c r="Z12" s="17">
        <v>0.23917355547411201</v>
      </c>
      <c r="AA12" s="17">
        <v>0.32364560941445297</v>
      </c>
      <c r="AB12" s="17"/>
      <c r="AC12" s="17">
        <v>0.23383081974596201</v>
      </c>
      <c r="AD12" s="17">
        <v>0.29165725696440398</v>
      </c>
      <c r="AE12" s="17">
        <v>0.29043588511900897</v>
      </c>
      <c r="AF12" s="17"/>
      <c r="AG12" s="17">
        <v>0.25993156420053498</v>
      </c>
      <c r="AH12" s="17">
        <v>0.26702169901353801</v>
      </c>
      <c r="AI12" s="17">
        <v>0.23001728666405499</v>
      </c>
      <c r="AJ12" s="17">
        <v>0.22022515045914301</v>
      </c>
      <c r="AK12" s="17">
        <v>0.27027398726609497</v>
      </c>
      <c r="AL12" s="17"/>
      <c r="AM12" s="17">
        <v>0.249825432172739</v>
      </c>
      <c r="AN12" s="17">
        <v>0.27597859152566201</v>
      </c>
      <c r="AO12" s="17">
        <v>0.289530044752705</v>
      </c>
      <c r="AP12" s="17"/>
      <c r="AQ12" s="17">
        <v>0.26688430069420499</v>
      </c>
      <c r="AR12" s="17">
        <v>0.25822289498564099</v>
      </c>
      <c r="AS12" s="17"/>
      <c r="AT12" s="17">
        <v>0.24857467753736701</v>
      </c>
      <c r="AU12" s="17">
        <v>0.26843309627135897</v>
      </c>
    </row>
    <row r="13" spans="2:47" ht="58" x14ac:dyDescent="0.35">
      <c r="B13" s="18" t="s">
        <v>328</v>
      </c>
      <c r="C13" s="17">
        <v>0.217625556073022</v>
      </c>
      <c r="D13" s="17">
        <v>0.207777854796758</v>
      </c>
      <c r="E13" s="17">
        <v>0.22533825635354399</v>
      </c>
      <c r="F13" s="17"/>
      <c r="G13" s="17">
        <v>0.257078950309307</v>
      </c>
      <c r="H13" s="17">
        <v>0.25658841597743898</v>
      </c>
      <c r="I13" s="17">
        <v>0.26301160278678198</v>
      </c>
      <c r="J13" s="17">
        <v>0.199984268575324</v>
      </c>
      <c r="K13" s="17">
        <v>0.12920651092518001</v>
      </c>
      <c r="L13" s="17">
        <v>0.21285140266455299</v>
      </c>
      <c r="M13" s="17"/>
      <c r="N13" s="17">
        <v>0.20707928270079801</v>
      </c>
      <c r="O13" s="17">
        <v>0.24760974446445799</v>
      </c>
      <c r="P13" s="17">
        <v>0.20637735362258799</v>
      </c>
      <c r="Q13" s="17">
        <v>0.210367208150295</v>
      </c>
      <c r="R13" s="17"/>
      <c r="S13" s="17">
        <v>0.26696149766515498</v>
      </c>
      <c r="T13" s="17">
        <v>0.21647743878231401</v>
      </c>
      <c r="U13" s="17">
        <v>0.215450053771716</v>
      </c>
      <c r="V13" s="17">
        <v>0.163512087844738</v>
      </c>
      <c r="W13" s="17">
        <v>0.15877059244425701</v>
      </c>
      <c r="X13" s="17">
        <v>0.22143883086295099</v>
      </c>
      <c r="Y13" s="17">
        <v>0.21007144750748</v>
      </c>
      <c r="Z13" s="17">
        <v>0.20075115954490699</v>
      </c>
      <c r="AA13" s="17">
        <v>0.25515983037520301</v>
      </c>
      <c r="AB13" s="17"/>
      <c r="AC13" s="17">
        <v>0.20333220030893701</v>
      </c>
      <c r="AD13" s="17">
        <v>0.21559808660580701</v>
      </c>
      <c r="AE13" s="17">
        <v>0.221834292027448</v>
      </c>
      <c r="AF13" s="17"/>
      <c r="AG13" s="17">
        <v>0.21570420820807801</v>
      </c>
      <c r="AH13" s="17">
        <v>0.21620301539456099</v>
      </c>
      <c r="AI13" s="17">
        <v>0.16986878440275399</v>
      </c>
      <c r="AJ13" s="17">
        <v>0.266899331890804</v>
      </c>
      <c r="AK13" s="17">
        <v>0.22686378984588201</v>
      </c>
      <c r="AL13" s="17"/>
      <c r="AM13" s="17">
        <v>0.228863986924563</v>
      </c>
      <c r="AN13" s="17">
        <v>0.21457004997844101</v>
      </c>
      <c r="AO13" s="17">
        <v>0.25205735204312701</v>
      </c>
      <c r="AP13" s="17"/>
      <c r="AQ13" s="17">
        <v>0.21929691711857</v>
      </c>
      <c r="AR13" s="17">
        <v>0.215230053085609</v>
      </c>
      <c r="AS13" s="17"/>
      <c r="AT13" s="17">
        <v>0.23679699240816399</v>
      </c>
      <c r="AU13" s="17">
        <v>0.211547139693707</v>
      </c>
    </row>
    <row r="14" spans="2:47" ht="58" x14ac:dyDescent="0.35">
      <c r="B14" s="18" t="s">
        <v>329</v>
      </c>
      <c r="C14" s="17">
        <v>0.216584486170151</v>
      </c>
      <c r="D14" s="17">
        <v>0.22542497288955199</v>
      </c>
      <c r="E14" s="17">
        <v>0.20683518437946</v>
      </c>
      <c r="F14" s="17"/>
      <c r="G14" s="17">
        <v>0.19292751995118601</v>
      </c>
      <c r="H14" s="17">
        <v>0.21435629801356701</v>
      </c>
      <c r="I14" s="17">
        <v>0.20891752856721299</v>
      </c>
      <c r="J14" s="17">
        <v>0.272902745658479</v>
      </c>
      <c r="K14" s="17">
        <v>0.16522284218935501</v>
      </c>
      <c r="L14" s="17">
        <v>0.22882823680803699</v>
      </c>
      <c r="M14" s="17"/>
      <c r="N14" s="17">
        <v>0.259302357550384</v>
      </c>
      <c r="O14" s="17">
        <v>0.23549553462400599</v>
      </c>
      <c r="P14" s="17">
        <v>0.18565935252079699</v>
      </c>
      <c r="Q14" s="17">
        <v>0.18075861793411299</v>
      </c>
      <c r="R14" s="17"/>
      <c r="S14" s="17">
        <v>0.192951677031936</v>
      </c>
      <c r="T14" s="17">
        <v>0.27156908483064801</v>
      </c>
      <c r="U14" s="17">
        <v>0.18131710167412199</v>
      </c>
      <c r="V14" s="17">
        <v>0.19526290721016101</v>
      </c>
      <c r="W14" s="17">
        <v>0.16402774276879101</v>
      </c>
      <c r="X14" s="17">
        <v>0.24241779401727701</v>
      </c>
      <c r="Y14" s="17">
        <v>0.21264516287350099</v>
      </c>
      <c r="Z14" s="17">
        <v>0.220057869275675</v>
      </c>
      <c r="AA14" s="17">
        <v>0.23774389352131101</v>
      </c>
      <c r="AB14" s="17"/>
      <c r="AC14" s="17">
        <v>0.183355937264152</v>
      </c>
      <c r="AD14" s="17">
        <v>0.26566773642346098</v>
      </c>
      <c r="AE14" s="17">
        <v>0.16603419787528001</v>
      </c>
      <c r="AF14" s="17"/>
      <c r="AG14" s="17">
        <v>0.20766311703947299</v>
      </c>
      <c r="AH14" s="17">
        <v>0.23666403479082501</v>
      </c>
      <c r="AI14" s="17">
        <v>0.24315663103250201</v>
      </c>
      <c r="AJ14" s="17">
        <v>0.181611312866057</v>
      </c>
      <c r="AK14" s="17">
        <v>0.18454959042989799</v>
      </c>
      <c r="AL14" s="17"/>
      <c r="AM14" s="17">
        <v>0.23584321326455601</v>
      </c>
      <c r="AN14" s="17">
        <v>0.237458696318819</v>
      </c>
      <c r="AO14" s="17">
        <v>0.254725417368106</v>
      </c>
      <c r="AP14" s="17"/>
      <c r="AQ14" s="17">
        <v>0.213661642440275</v>
      </c>
      <c r="AR14" s="17">
        <v>0.221138185780973</v>
      </c>
      <c r="AS14" s="17"/>
      <c r="AT14" s="17">
        <v>0.24861318327020601</v>
      </c>
      <c r="AU14" s="17">
        <v>0.20642959982476999</v>
      </c>
    </row>
    <row r="15" spans="2:47" ht="43.5" x14ac:dyDescent="0.35">
      <c r="B15" s="18" t="s">
        <v>330</v>
      </c>
      <c r="C15" s="17">
        <v>0.17875207092349199</v>
      </c>
      <c r="D15" s="17">
        <v>0.186293698467418</v>
      </c>
      <c r="E15" s="17">
        <v>0.172392453469945</v>
      </c>
      <c r="F15" s="17"/>
      <c r="G15" s="17">
        <v>0.205616972425503</v>
      </c>
      <c r="H15" s="17">
        <v>0.19429173152204601</v>
      </c>
      <c r="I15" s="17">
        <v>0.29277601517778001</v>
      </c>
      <c r="J15" s="17">
        <v>0.17307918707127401</v>
      </c>
      <c r="K15" s="17">
        <v>0.15017850806415201</v>
      </c>
      <c r="L15" s="17">
        <v>9.8969776886067798E-2</v>
      </c>
      <c r="M15" s="17"/>
      <c r="N15" s="17">
        <v>0.201454604325909</v>
      </c>
      <c r="O15" s="17">
        <v>0.160819901766073</v>
      </c>
      <c r="P15" s="17">
        <v>0.14228690378808501</v>
      </c>
      <c r="Q15" s="17">
        <v>0.202708924407076</v>
      </c>
      <c r="R15" s="17"/>
      <c r="S15" s="17">
        <v>0.193848840826678</v>
      </c>
      <c r="T15" s="17">
        <v>0.18712032941734</v>
      </c>
      <c r="U15" s="17">
        <v>0.137111999232854</v>
      </c>
      <c r="V15" s="17">
        <v>0.161061253677522</v>
      </c>
      <c r="W15" s="17">
        <v>0.17946780951256999</v>
      </c>
      <c r="X15" s="17">
        <v>0.19663828817401199</v>
      </c>
      <c r="Y15" s="17">
        <v>0.20363808705094799</v>
      </c>
      <c r="Z15" s="17">
        <v>0.16707661973829199</v>
      </c>
      <c r="AA15" s="17">
        <v>0.168435930273789</v>
      </c>
      <c r="AB15" s="17"/>
      <c r="AC15" s="17">
        <v>0.155494419704897</v>
      </c>
      <c r="AD15" s="17">
        <v>0.175566368209226</v>
      </c>
      <c r="AE15" s="17">
        <v>0.195276951908263</v>
      </c>
      <c r="AF15" s="17"/>
      <c r="AG15" s="17">
        <v>0.14173435066858101</v>
      </c>
      <c r="AH15" s="17">
        <v>0.236308622194319</v>
      </c>
      <c r="AI15" s="17">
        <v>0.10031721155753601</v>
      </c>
      <c r="AJ15" s="17">
        <v>0.10139565938282601</v>
      </c>
      <c r="AK15" s="17">
        <v>0.15303147523205199</v>
      </c>
      <c r="AL15" s="17"/>
      <c r="AM15" s="17">
        <v>0.16057604011288901</v>
      </c>
      <c r="AN15" s="17">
        <v>0.217276070082596</v>
      </c>
      <c r="AO15" s="17">
        <v>0.170583878373186</v>
      </c>
      <c r="AP15" s="17"/>
      <c r="AQ15" s="17">
        <v>0.17785780023742501</v>
      </c>
      <c r="AR15" s="17">
        <v>0.181532303859785</v>
      </c>
      <c r="AS15" s="17"/>
      <c r="AT15" s="17">
        <v>0.231210946286697</v>
      </c>
      <c r="AU15" s="17">
        <v>0.16211967668479799</v>
      </c>
    </row>
    <row r="16" spans="2:47" ht="58" x14ac:dyDescent="0.35">
      <c r="B16" s="18" t="s">
        <v>331</v>
      </c>
      <c r="C16" s="17">
        <v>0.17557137568810599</v>
      </c>
      <c r="D16" s="17">
        <v>0.189381552466235</v>
      </c>
      <c r="E16" s="17">
        <v>0.16182975388389501</v>
      </c>
      <c r="F16" s="17"/>
      <c r="G16" s="17">
        <v>0.240260464593964</v>
      </c>
      <c r="H16" s="17">
        <v>0.21247131448816001</v>
      </c>
      <c r="I16" s="17">
        <v>0.16911731578976499</v>
      </c>
      <c r="J16" s="17">
        <v>0.196144792399262</v>
      </c>
      <c r="K16" s="17">
        <v>0.14341912846329499</v>
      </c>
      <c r="L16" s="17">
        <v>0.13146907589854201</v>
      </c>
      <c r="M16" s="17"/>
      <c r="N16" s="17">
        <v>0.22383904751030301</v>
      </c>
      <c r="O16" s="17">
        <v>0.162213552134511</v>
      </c>
      <c r="P16" s="17">
        <v>0.10598462204950999</v>
      </c>
      <c r="Q16" s="17">
        <v>0.200615977135991</v>
      </c>
      <c r="R16" s="17"/>
      <c r="S16" s="17">
        <v>0.23544099398837801</v>
      </c>
      <c r="T16" s="17">
        <v>0.18218233636714201</v>
      </c>
      <c r="U16" s="17">
        <v>0.150647908033229</v>
      </c>
      <c r="V16" s="17">
        <v>0.21332875999225201</v>
      </c>
      <c r="W16" s="17">
        <v>0.21818252275365799</v>
      </c>
      <c r="X16" s="17">
        <v>0.10328025984816901</v>
      </c>
      <c r="Y16" s="17">
        <v>0.141608700771787</v>
      </c>
      <c r="Z16" s="17">
        <v>0.22457909030835399</v>
      </c>
      <c r="AA16" s="17">
        <v>0.120180156803759</v>
      </c>
      <c r="AB16" s="17"/>
      <c r="AC16" s="17">
        <v>0.12906017731151601</v>
      </c>
      <c r="AD16" s="17">
        <v>0.20369867680019499</v>
      </c>
      <c r="AE16" s="17">
        <v>0.18468233387903399</v>
      </c>
      <c r="AF16" s="17"/>
      <c r="AG16" s="17">
        <v>0.140739391618079</v>
      </c>
      <c r="AH16" s="17">
        <v>0.249149521876666</v>
      </c>
      <c r="AI16" s="17">
        <v>0.15853773042038</v>
      </c>
      <c r="AJ16" s="17">
        <v>0.10139565938282601</v>
      </c>
      <c r="AK16" s="17">
        <v>0.157450722310573</v>
      </c>
      <c r="AL16" s="17"/>
      <c r="AM16" s="17">
        <v>0.121071998696222</v>
      </c>
      <c r="AN16" s="17">
        <v>0.24069694453309901</v>
      </c>
      <c r="AO16" s="17">
        <v>9.1940606213362294E-2</v>
      </c>
      <c r="AP16" s="17"/>
      <c r="AQ16" s="17">
        <v>0.176522493904821</v>
      </c>
      <c r="AR16" s="17">
        <v>0.174470758770568</v>
      </c>
      <c r="AS16" s="17"/>
      <c r="AT16" s="17">
        <v>0.214016183083171</v>
      </c>
      <c r="AU16" s="17">
        <v>0.16338222392687801</v>
      </c>
    </row>
    <row r="17" spans="2:47" ht="101.5" x14ac:dyDescent="0.35">
      <c r="B17" s="18" t="s">
        <v>332</v>
      </c>
      <c r="C17" s="17">
        <v>0.15883349950853401</v>
      </c>
      <c r="D17" s="17">
        <v>0.15041168544289199</v>
      </c>
      <c r="E17" s="17">
        <v>0.167310111500513</v>
      </c>
      <c r="F17" s="17"/>
      <c r="G17" s="17">
        <v>0.15087316990928601</v>
      </c>
      <c r="H17" s="17">
        <v>0.114289150061711</v>
      </c>
      <c r="I17" s="17">
        <v>0.15053535164953999</v>
      </c>
      <c r="J17" s="17">
        <v>0.20958733239951999</v>
      </c>
      <c r="K17" s="17">
        <v>0.166704486251014</v>
      </c>
      <c r="L17" s="17">
        <v>0.158744629176473</v>
      </c>
      <c r="M17" s="17"/>
      <c r="N17" s="17">
        <v>0.14725925925646</v>
      </c>
      <c r="O17" s="17">
        <v>0.17978562728742001</v>
      </c>
      <c r="P17" s="17">
        <v>0.180110737841195</v>
      </c>
      <c r="Q17" s="17">
        <v>0.132811057385641</v>
      </c>
      <c r="R17" s="17"/>
      <c r="S17" s="17">
        <v>0.13117900002312</v>
      </c>
      <c r="T17" s="17">
        <v>0.14317392731036899</v>
      </c>
      <c r="U17" s="17">
        <v>9.6841895331036196E-2</v>
      </c>
      <c r="V17" s="17">
        <v>0.22950993946452</v>
      </c>
      <c r="W17" s="17">
        <v>0.186447080277057</v>
      </c>
      <c r="X17" s="17">
        <v>0.11094452774241299</v>
      </c>
      <c r="Y17" s="17">
        <v>0.112903329608743</v>
      </c>
      <c r="Z17" s="17">
        <v>0.26721423975099701</v>
      </c>
      <c r="AA17" s="17">
        <v>0.21514314819764899</v>
      </c>
      <c r="AB17" s="17"/>
      <c r="AC17" s="17">
        <v>0.16613428820401599</v>
      </c>
      <c r="AD17" s="17">
        <v>0.17012776971364199</v>
      </c>
      <c r="AE17" s="17">
        <v>9.1812294845222603E-2</v>
      </c>
      <c r="AF17" s="17"/>
      <c r="AG17" s="17">
        <v>0.19303422559158001</v>
      </c>
      <c r="AH17" s="17">
        <v>0.14231183698403399</v>
      </c>
      <c r="AI17" s="17">
        <v>0.121734008285715</v>
      </c>
      <c r="AJ17" s="17">
        <v>0</v>
      </c>
      <c r="AK17" s="17">
        <v>0.11618410038381199</v>
      </c>
      <c r="AL17" s="17"/>
      <c r="AM17" s="17">
        <v>0.19651534030678</v>
      </c>
      <c r="AN17" s="17">
        <v>0.154040990921953</v>
      </c>
      <c r="AO17" s="17">
        <v>0.141844591111222</v>
      </c>
      <c r="AP17" s="17"/>
      <c r="AQ17" s="17">
        <v>0.158667135607548</v>
      </c>
      <c r="AR17" s="17">
        <v>0.15732128040988</v>
      </c>
      <c r="AS17" s="17"/>
      <c r="AT17" s="17">
        <v>0.113914231119797</v>
      </c>
      <c r="AU17" s="17">
        <v>0.17307541711699401</v>
      </c>
    </row>
    <row r="18" spans="2:47" ht="43.5" x14ac:dyDescent="0.35">
      <c r="B18" s="18" t="s">
        <v>333</v>
      </c>
      <c r="C18" s="17">
        <v>6.6049237870920693E-2</v>
      </c>
      <c r="D18" s="17">
        <v>7.2039981234598802E-2</v>
      </c>
      <c r="E18" s="17">
        <v>6.0706164175352698E-2</v>
      </c>
      <c r="F18" s="17"/>
      <c r="G18" s="17">
        <v>0.107547815348423</v>
      </c>
      <c r="H18" s="17">
        <v>0.113864385422711</v>
      </c>
      <c r="I18" s="17">
        <v>9.79713163476955E-2</v>
      </c>
      <c r="J18" s="17">
        <v>3.2347286985926101E-2</v>
      </c>
      <c r="K18" s="17">
        <v>5.4021797485028999E-2</v>
      </c>
      <c r="L18" s="17">
        <v>2.2724336502867499E-2</v>
      </c>
      <c r="M18" s="17"/>
      <c r="N18" s="17">
        <v>6.1201024155764901E-2</v>
      </c>
      <c r="O18" s="17">
        <v>7.6869810237869596E-2</v>
      </c>
      <c r="P18" s="17">
        <v>7.3313312891143706E-2</v>
      </c>
      <c r="Q18" s="17">
        <v>5.4471792089877402E-2</v>
      </c>
      <c r="R18" s="17"/>
      <c r="S18" s="17">
        <v>9.0754659613688005E-2</v>
      </c>
      <c r="T18" s="17">
        <v>7.12334738728789E-2</v>
      </c>
      <c r="U18" s="17">
        <v>5.93300504234614E-2</v>
      </c>
      <c r="V18" s="17">
        <v>3.36120909980182E-2</v>
      </c>
      <c r="W18" s="17">
        <v>6.1562591940096403E-2</v>
      </c>
      <c r="X18" s="17">
        <v>8.5746512399314495E-2</v>
      </c>
      <c r="Y18" s="17">
        <v>4.0872910650288502E-2</v>
      </c>
      <c r="Z18" s="17">
        <v>7.8894708333486302E-2</v>
      </c>
      <c r="AA18" s="17">
        <v>6.38125280665163E-2</v>
      </c>
      <c r="AB18" s="17"/>
      <c r="AC18" s="17">
        <v>4.6236834842871201E-2</v>
      </c>
      <c r="AD18" s="17">
        <v>7.8962401767257995E-2</v>
      </c>
      <c r="AE18" s="17">
        <v>0.10289490777230401</v>
      </c>
      <c r="AF18" s="17"/>
      <c r="AG18" s="17">
        <v>4.7739706253130801E-2</v>
      </c>
      <c r="AH18" s="17">
        <v>9.7775837428219006E-2</v>
      </c>
      <c r="AI18" s="17">
        <v>4.1442055834097102E-2</v>
      </c>
      <c r="AJ18" s="17">
        <v>0</v>
      </c>
      <c r="AK18" s="17">
        <v>8.1530710878617296E-2</v>
      </c>
      <c r="AL18" s="17"/>
      <c r="AM18" s="17">
        <v>6.3367729333587905E-2</v>
      </c>
      <c r="AN18" s="17">
        <v>0.1012254098013</v>
      </c>
      <c r="AO18" s="17">
        <v>6.72475578519003E-2</v>
      </c>
      <c r="AP18" s="17"/>
      <c r="AQ18" s="17">
        <v>6.3720450545515103E-2</v>
      </c>
      <c r="AR18" s="17">
        <v>7.1261586863450105E-2</v>
      </c>
      <c r="AS18" s="17"/>
      <c r="AT18" s="17">
        <v>7.5192238217213506E-2</v>
      </c>
      <c r="AU18" s="17">
        <v>6.31503959641663E-2</v>
      </c>
    </row>
    <row r="19" spans="2:47" x14ac:dyDescent="0.35">
      <c r="B19" s="18" t="s">
        <v>70</v>
      </c>
      <c r="C19" s="17">
        <v>4.9168190456424503E-2</v>
      </c>
      <c r="D19" s="17">
        <v>5.9662426446269297E-2</v>
      </c>
      <c r="E19" s="17">
        <v>3.9553329306099103E-2</v>
      </c>
      <c r="F19" s="17"/>
      <c r="G19" s="17">
        <v>1.7121634402946999E-2</v>
      </c>
      <c r="H19" s="17">
        <v>5.5603649962827302E-2</v>
      </c>
      <c r="I19" s="17">
        <v>3.5287092051383598E-2</v>
      </c>
      <c r="J19" s="17">
        <v>4.1656834986791402E-2</v>
      </c>
      <c r="K19" s="17">
        <v>6.6165367907471406E-2</v>
      </c>
      <c r="L19" s="17">
        <v>6.2396033487869498E-2</v>
      </c>
      <c r="M19" s="17"/>
      <c r="N19" s="17">
        <v>4.4876853426288797E-2</v>
      </c>
      <c r="O19" s="17">
        <v>3.5069302732546E-2</v>
      </c>
      <c r="P19" s="17">
        <v>5.3760300754380298E-2</v>
      </c>
      <c r="Q19" s="17">
        <v>6.4943627863647005E-2</v>
      </c>
      <c r="R19" s="17"/>
      <c r="S19" s="17">
        <v>2.1172055444364801E-2</v>
      </c>
      <c r="T19" s="17">
        <v>6.0672226777512502E-2</v>
      </c>
      <c r="U19" s="17">
        <v>8.0077539454086105E-2</v>
      </c>
      <c r="V19" s="17">
        <v>6.2228064438173102E-2</v>
      </c>
      <c r="W19" s="17">
        <v>3.8539340711604503E-2</v>
      </c>
      <c r="X19" s="17">
        <v>4.8645661098422603E-2</v>
      </c>
      <c r="Y19" s="17">
        <v>5.7631642440628503E-2</v>
      </c>
      <c r="Z19" s="17">
        <v>5.4824052589568198E-2</v>
      </c>
      <c r="AA19" s="17">
        <v>3.2132577019454697E-2</v>
      </c>
      <c r="AB19" s="17"/>
      <c r="AC19" s="17">
        <v>5.0113101265472998E-2</v>
      </c>
      <c r="AD19" s="17">
        <v>3.8516968071415303E-2</v>
      </c>
      <c r="AE19" s="17">
        <v>9.65621378041812E-2</v>
      </c>
      <c r="AF19" s="17"/>
      <c r="AG19" s="17">
        <v>3.6883532381813001E-2</v>
      </c>
      <c r="AH19" s="17">
        <v>3.6229605674759698E-2</v>
      </c>
      <c r="AI19" s="17">
        <v>0.114154638198664</v>
      </c>
      <c r="AJ19" s="17">
        <v>0</v>
      </c>
      <c r="AK19" s="17">
        <v>8.0270414745431701E-2</v>
      </c>
      <c r="AL19" s="17"/>
      <c r="AM19" s="17">
        <v>2.93973640873578E-2</v>
      </c>
      <c r="AN19" s="17">
        <v>3.4098432949861403E-2</v>
      </c>
      <c r="AO19" s="17">
        <v>8.9475637196506003E-2</v>
      </c>
      <c r="AP19" s="17"/>
      <c r="AQ19" s="17">
        <v>4.1717048901696502E-2</v>
      </c>
      <c r="AR19" s="17">
        <v>6.5022329710707094E-2</v>
      </c>
      <c r="AS19" s="17"/>
      <c r="AT19" s="17">
        <v>6.3861203884612194E-2</v>
      </c>
      <c r="AU19" s="17">
        <v>4.4509684337105997E-2</v>
      </c>
    </row>
    <row r="20" spans="2:47" ht="43.5" x14ac:dyDescent="0.35">
      <c r="B20" s="18" t="s">
        <v>334</v>
      </c>
      <c r="C20" s="17">
        <v>4.7413209064717098E-2</v>
      </c>
      <c r="D20" s="17">
        <v>4.9642427871056299E-2</v>
      </c>
      <c r="E20" s="17">
        <v>4.5512576702584802E-2</v>
      </c>
      <c r="F20" s="17"/>
      <c r="G20" s="17">
        <v>8.1856258269103702E-3</v>
      </c>
      <c r="H20" s="17">
        <v>2.91316354985625E-2</v>
      </c>
      <c r="I20" s="17">
        <v>3.75162384810835E-2</v>
      </c>
      <c r="J20" s="17">
        <v>2.8400385679205001E-2</v>
      </c>
      <c r="K20" s="17">
        <v>0.108350253763404</v>
      </c>
      <c r="L20" s="17">
        <v>5.72609306560104E-2</v>
      </c>
      <c r="M20" s="17"/>
      <c r="N20" s="17">
        <v>5.2314016876893597E-2</v>
      </c>
      <c r="O20" s="17">
        <v>2.8134508149125201E-2</v>
      </c>
      <c r="P20" s="17">
        <v>5.6505157265719898E-2</v>
      </c>
      <c r="Q20" s="17">
        <v>5.1048612581789603E-2</v>
      </c>
      <c r="R20" s="17"/>
      <c r="S20" s="17">
        <v>3.14515448503992E-2</v>
      </c>
      <c r="T20" s="17">
        <v>3.8808731929473698E-2</v>
      </c>
      <c r="U20" s="17">
        <v>3.3216204267196001E-2</v>
      </c>
      <c r="V20" s="17">
        <v>3.6817606848165499E-2</v>
      </c>
      <c r="W20" s="17">
        <v>8.1625279215397403E-2</v>
      </c>
      <c r="X20" s="17">
        <v>6.00607468094689E-2</v>
      </c>
      <c r="Y20" s="17">
        <v>5.2166962436256702E-2</v>
      </c>
      <c r="Z20" s="17">
        <v>3.3111243525883897E-2</v>
      </c>
      <c r="AA20" s="17">
        <v>6.63804957278913E-2</v>
      </c>
      <c r="AB20" s="17"/>
      <c r="AC20" s="17">
        <v>8.2997846218998306E-2</v>
      </c>
      <c r="AD20" s="17">
        <v>2.6514362693073799E-2</v>
      </c>
      <c r="AE20" s="17">
        <v>1.8934400477166401E-2</v>
      </c>
      <c r="AF20" s="17"/>
      <c r="AG20" s="17">
        <v>7.0712665329552296E-2</v>
      </c>
      <c r="AH20" s="17">
        <v>1.7739231973539701E-2</v>
      </c>
      <c r="AI20" s="17">
        <v>5.0005582025415697E-2</v>
      </c>
      <c r="AJ20" s="17">
        <v>0.134647778940791</v>
      </c>
      <c r="AK20" s="17">
        <v>3.0924133853559001E-2</v>
      </c>
      <c r="AL20" s="17"/>
      <c r="AM20" s="17">
        <v>7.6259500885360196E-2</v>
      </c>
      <c r="AN20" s="17">
        <v>2.8233710557462099E-2</v>
      </c>
      <c r="AO20" s="17">
        <v>2.60998726859046E-2</v>
      </c>
      <c r="AP20" s="17"/>
      <c r="AQ20" s="17">
        <v>5.3716643572452698E-2</v>
      </c>
      <c r="AR20" s="17">
        <v>3.2043507834904797E-2</v>
      </c>
      <c r="AS20" s="17"/>
      <c r="AT20" s="17">
        <v>5.2424487776155E-2</v>
      </c>
      <c r="AU20" s="17">
        <v>4.5824353745354401E-2</v>
      </c>
    </row>
    <row r="21" spans="2:47" x14ac:dyDescent="0.35">
      <c r="B21" s="18" t="s">
        <v>178</v>
      </c>
      <c r="C21" s="19">
        <v>4.3258979052423303E-3</v>
      </c>
      <c r="D21" s="19">
        <v>5.5762965819141398E-3</v>
      </c>
      <c r="E21" s="19">
        <v>3.17439983669542E-3</v>
      </c>
      <c r="F21" s="19"/>
      <c r="G21" s="19">
        <v>0</v>
      </c>
      <c r="H21" s="19">
        <v>0</v>
      </c>
      <c r="I21" s="19">
        <v>0</v>
      </c>
      <c r="J21" s="19">
        <v>3.9291437747127596E-3</v>
      </c>
      <c r="K21" s="19">
        <v>5.1389143935472101E-3</v>
      </c>
      <c r="L21" s="19">
        <v>1.2174754407444E-2</v>
      </c>
      <c r="M21" s="19"/>
      <c r="N21" s="19">
        <v>9.5495137298884595E-3</v>
      </c>
      <c r="O21" s="19">
        <v>0</v>
      </c>
      <c r="P21" s="19">
        <v>3.00917456171104E-3</v>
      </c>
      <c r="Q21" s="19">
        <v>4.3950765458188896E-3</v>
      </c>
      <c r="R21" s="19"/>
      <c r="S21" s="19">
        <v>1.2246462995242201E-2</v>
      </c>
      <c r="T21" s="19">
        <v>0</v>
      </c>
      <c r="U21" s="19">
        <v>9.5727247576811603E-3</v>
      </c>
      <c r="V21" s="19">
        <v>0</v>
      </c>
      <c r="W21" s="19">
        <v>0</v>
      </c>
      <c r="X21" s="19">
        <v>0</v>
      </c>
      <c r="Y21" s="19">
        <v>0</v>
      </c>
      <c r="Z21" s="19">
        <v>1.3567954191557E-2</v>
      </c>
      <c r="AA21" s="19">
        <v>5.9117024122007002E-3</v>
      </c>
      <c r="AB21" s="19"/>
      <c r="AC21" s="19">
        <v>4.2949283301551497E-3</v>
      </c>
      <c r="AD21" s="19">
        <v>6.5925547145406702E-3</v>
      </c>
      <c r="AE21" s="19">
        <v>0</v>
      </c>
      <c r="AF21" s="19"/>
      <c r="AG21" s="19">
        <v>4.9481771414274399E-3</v>
      </c>
      <c r="AH21" s="19">
        <v>5.9700775797560902E-3</v>
      </c>
      <c r="AI21" s="19">
        <v>0</v>
      </c>
      <c r="AJ21" s="19">
        <v>0</v>
      </c>
      <c r="AK21" s="19">
        <v>4.9014764107024496E-3</v>
      </c>
      <c r="AL21" s="19"/>
      <c r="AM21" s="19">
        <v>8.8900750273295508E-3</v>
      </c>
      <c r="AN21" s="19">
        <v>4.3124880887245396E-3</v>
      </c>
      <c r="AO21" s="19">
        <v>0</v>
      </c>
      <c r="AP21" s="19"/>
      <c r="AQ21" s="19">
        <v>4.7758992672168E-3</v>
      </c>
      <c r="AR21" s="19">
        <v>3.4054428424218001E-3</v>
      </c>
      <c r="AS21" s="19"/>
      <c r="AT21" s="19">
        <v>3.4088630606454E-3</v>
      </c>
      <c r="AU21" s="19">
        <v>4.6166491834646398E-3</v>
      </c>
    </row>
    <row r="22" spans="2:47" x14ac:dyDescent="0.35">
      <c r="B22" s="16"/>
    </row>
    <row r="23" spans="2:47" x14ac:dyDescent="0.35">
      <c r="B23" t="s">
        <v>77</v>
      </c>
    </row>
    <row r="24" spans="2:47" x14ac:dyDescent="0.35">
      <c r="B24" t="s">
        <v>78</v>
      </c>
    </row>
    <row r="26" spans="2:47" x14ac:dyDescent="0.35">
      <c r="B26"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U24"/>
  <sheetViews>
    <sheetView showGridLines="0" topLeftCell="A1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336</v>
      </c>
      <c r="C9" s="17">
        <v>0.45231455406882998</v>
      </c>
      <c r="D9" s="17">
        <v>0.46518115827026002</v>
      </c>
      <c r="E9" s="17">
        <v>0.43819436664802502</v>
      </c>
      <c r="F9" s="17"/>
      <c r="G9" s="17">
        <v>0.43375255120161299</v>
      </c>
      <c r="H9" s="17">
        <v>0.36785767014244902</v>
      </c>
      <c r="I9" s="17">
        <v>0.52217542627358704</v>
      </c>
      <c r="J9" s="17">
        <v>0.47652346351441999</v>
      </c>
      <c r="K9" s="17">
        <v>0.47625545121512702</v>
      </c>
      <c r="L9" s="17">
        <v>0.43919756519293501</v>
      </c>
      <c r="M9" s="17"/>
      <c r="N9" s="17">
        <v>0.46011997128187399</v>
      </c>
      <c r="O9" s="17">
        <v>0.44840928364178501</v>
      </c>
      <c r="P9" s="17">
        <v>0.45120426351333398</v>
      </c>
      <c r="Q9" s="17">
        <v>0.45001489026657199</v>
      </c>
      <c r="R9" s="17"/>
      <c r="S9" s="17">
        <v>0.44957897752589698</v>
      </c>
      <c r="T9" s="17">
        <v>0.43158725655397601</v>
      </c>
      <c r="U9" s="17">
        <v>0.39080145499449298</v>
      </c>
      <c r="V9" s="17">
        <v>0.39244895393194901</v>
      </c>
      <c r="W9" s="17">
        <v>0.49896378573609601</v>
      </c>
      <c r="X9" s="17">
        <v>0.52604773225041301</v>
      </c>
      <c r="Y9" s="17">
        <v>0.44680524826686902</v>
      </c>
      <c r="Z9" s="17">
        <v>0.44604266467045001</v>
      </c>
      <c r="AA9" s="17">
        <v>0.49656254154152402</v>
      </c>
      <c r="AB9" s="17"/>
      <c r="AC9" s="17">
        <v>0.43434160031462199</v>
      </c>
      <c r="AD9" s="17">
        <v>0.45395813978604399</v>
      </c>
      <c r="AE9" s="17">
        <v>0.49939468647587498</v>
      </c>
      <c r="AF9" s="17"/>
      <c r="AG9" s="17">
        <v>0.48890185796283098</v>
      </c>
      <c r="AH9" s="17">
        <v>0.39856604611639201</v>
      </c>
      <c r="AI9" s="17">
        <v>0.46102446474071601</v>
      </c>
      <c r="AJ9" s="17">
        <v>0.52797190242371395</v>
      </c>
      <c r="AK9" s="17">
        <v>0.45629730820958098</v>
      </c>
      <c r="AL9" s="17"/>
      <c r="AM9" s="17">
        <v>0.47278339546596698</v>
      </c>
      <c r="AN9" s="17">
        <v>0.42096929594993598</v>
      </c>
      <c r="AO9" s="17">
        <v>0.42123730799402798</v>
      </c>
      <c r="AP9" s="17"/>
      <c r="AQ9" s="17">
        <v>0.44887560049522901</v>
      </c>
      <c r="AR9" s="17">
        <v>0.459145763821037</v>
      </c>
      <c r="AS9" s="17"/>
      <c r="AT9" s="17">
        <v>0.50529719943158202</v>
      </c>
      <c r="AU9" s="17">
        <v>0.43551609547853398</v>
      </c>
    </row>
    <row r="10" spans="2:47" ht="58" x14ac:dyDescent="0.35">
      <c r="B10" s="18" t="s">
        <v>337</v>
      </c>
      <c r="C10" s="17">
        <v>0.41895672957121899</v>
      </c>
      <c r="D10" s="17">
        <v>0.38079308433838699</v>
      </c>
      <c r="E10" s="17">
        <v>0.45470113286226799</v>
      </c>
      <c r="F10" s="17"/>
      <c r="G10" s="17">
        <v>0.35878161952400001</v>
      </c>
      <c r="H10" s="17">
        <v>0.343021858463818</v>
      </c>
      <c r="I10" s="17">
        <v>0.42711537150331003</v>
      </c>
      <c r="J10" s="17">
        <v>0.45221495803895201</v>
      </c>
      <c r="K10" s="17">
        <v>0.45936626999964902</v>
      </c>
      <c r="L10" s="17">
        <v>0.44387603702307099</v>
      </c>
      <c r="M10" s="17"/>
      <c r="N10" s="17">
        <v>0.41607730962072897</v>
      </c>
      <c r="O10" s="17">
        <v>0.47156433174652401</v>
      </c>
      <c r="P10" s="17">
        <v>0.40694046371414</v>
      </c>
      <c r="Q10" s="17">
        <v>0.38309245807104803</v>
      </c>
      <c r="R10" s="17"/>
      <c r="S10" s="17">
        <v>0.469931598764674</v>
      </c>
      <c r="T10" s="17">
        <v>0.38588830618648101</v>
      </c>
      <c r="U10" s="17">
        <v>0.38222475657265698</v>
      </c>
      <c r="V10" s="17">
        <v>0.46780350610662302</v>
      </c>
      <c r="W10" s="17">
        <v>0.45459781636548602</v>
      </c>
      <c r="X10" s="17">
        <v>0.47302697146754602</v>
      </c>
      <c r="Y10" s="17">
        <v>0.33648216958570998</v>
      </c>
      <c r="Z10" s="17">
        <v>0.42153521299736502</v>
      </c>
      <c r="AA10" s="17">
        <v>0.38033449881257198</v>
      </c>
      <c r="AB10" s="17"/>
      <c r="AC10" s="17">
        <v>0.45589411093832299</v>
      </c>
      <c r="AD10" s="17">
        <v>0.392186695010035</v>
      </c>
      <c r="AE10" s="17">
        <v>0.39760089435706703</v>
      </c>
      <c r="AF10" s="17"/>
      <c r="AG10" s="17">
        <v>0.455631063593536</v>
      </c>
      <c r="AH10" s="17">
        <v>0.360542813876986</v>
      </c>
      <c r="AI10" s="17">
        <v>0.46554990601213803</v>
      </c>
      <c r="AJ10" s="17">
        <v>0.254528545538386</v>
      </c>
      <c r="AK10" s="17">
        <v>0.42265985557220698</v>
      </c>
      <c r="AL10" s="17"/>
      <c r="AM10" s="17">
        <v>0.46957737279612599</v>
      </c>
      <c r="AN10" s="17">
        <v>0.369238925035482</v>
      </c>
      <c r="AO10" s="17">
        <v>0.389194431816071</v>
      </c>
      <c r="AP10" s="17"/>
      <c r="AQ10" s="17">
        <v>0.43910564001124602</v>
      </c>
      <c r="AR10" s="17">
        <v>0.37381032009974102</v>
      </c>
      <c r="AS10" s="17"/>
      <c r="AT10" s="17">
        <v>0.42054964488012703</v>
      </c>
      <c r="AU10" s="17">
        <v>0.41845168642602898</v>
      </c>
    </row>
    <row r="11" spans="2:47" ht="43.5" x14ac:dyDescent="0.35">
      <c r="B11" s="18" t="s">
        <v>338</v>
      </c>
      <c r="C11" s="17">
        <v>0.30769955537238602</v>
      </c>
      <c r="D11" s="17">
        <v>0.31635270036049301</v>
      </c>
      <c r="E11" s="17">
        <v>0.30079614229118701</v>
      </c>
      <c r="F11" s="17"/>
      <c r="G11" s="17">
        <v>0.27305094251948803</v>
      </c>
      <c r="H11" s="17">
        <v>0.29958220289381798</v>
      </c>
      <c r="I11" s="17">
        <v>0.27331921503751999</v>
      </c>
      <c r="J11" s="17">
        <v>0.33640797040202902</v>
      </c>
      <c r="K11" s="17">
        <v>0.299289751056318</v>
      </c>
      <c r="L11" s="17">
        <v>0.33839305850556101</v>
      </c>
      <c r="M11" s="17"/>
      <c r="N11" s="17">
        <v>0.26743795814691601</v>
      </c>
      <c r="O11" s="17">
        <v>0.25217533296195799</v>
      </c>
      <c r="P11" s="17">
        <v>0.34493252781815598</v>
      </c>
      <c r="Q11" s="17">
        <v>0.37520545213017298</v>
      </c>
      <c r="R11" s="17"/>
      <c r="S11" s="17">
        <v>0.30699423358754802</v>
      </c>
      <c r="T11" s="17">
        <v>0.33418156205784699</v>
      </c>
      <c r="U11" s="17">
        <v>0.26324269508714898</v>
      </c>
      <c r="V11" s="17">
        <v>0.30316600659273402</v>
      </c>
      <c r="W11" s="17">
        <v>0.31017410027541797</v>
      </c>
      <c r="X11" s="17">
        <v>0.331926130554488</v>
      </c>
      <c r="Y11" s="17">
        <v>0.28051624414367099</v>
      </c>
      <c r="Z11" s="17">
        <v>0.31660327710760999</v>
      </c>
      <c r="AA11" s="17">
        <v>0.31017126294922098</v>
      </c>
      <c r="AB11" s="17"/>
      <c r="AC11" s="17">
        <v>0.36375206938141202</v>
      </c>
      <c r="AD11" s="17">
        <v>0.23344864802059001</v>
      </c>
      <c r="AE11" s="17">
        <v>0.31805041440999499</v>
      </c>
      <c r="AF11" s="17"/>
      <c r="AG11" s="17">
        <v>0.33885329166532802</v>
      </c>
      <c r="AH11" s="17">
        <v>0.25538650515964001</v>
      </c>
      <c r="AI11" s="17">
        <v>0.25669899577616301</v>
      </c>
      <c r="AJ11" s="17">
        <v>0.362343143526276</v>
      </c>
      <c r="AK11" s="17">
        <v>0.36061057204497998</v>
      </c>
      <c r="AL11" s="17"/>
      <c r="AM11" s="17">
        <v>0.33286421591062698</v>
      </c>
      <c r="AN11" s="17">
        <v>0.26250821596644103</v>
      </c>
      <c r="AO11" s="17">
        <v>0.27006765667593002</v>
      </c>
      <c r="AP11" s="17"/>
      <c r="AQ11" s="17">
        <v>0.32339478458598803</v>
      </c>
      <c r="AR11" s="17">
        <v>0.27639182987094202</v>
      </c>
      <c r="AS11" s="17"/>
      <c r="AT11" s="17">
        <v>0.33433204104203501</v>
      </c>
      <c r="AU11" s="17">
        <v>0.299255569523526</v>
      </c>
    </row>
    <row r="12" spans="2:47" ht="72.5" x14ac:dyDescent="0.35">
      <c r="B12" s="18" t="s">
        <v>339</v>
      </c>
      <c r="C12" s="17">
        <v>0.27616298822521201</v>
      </c>
      <c r="D12" s="17">
        <v>0.22347824039012401</v>
      </c>
      <c r="E12" s="17">
        <v>0.32260353705316103</v>
      </c>
      <c r="F12" s="17"/>
      <c r="G12" s="17">
        <v>0.28763645825720402</v>
      </c>
      <c r="H12" s="17">
        <v>0.307623004113045</v>
      </c>
      <c r="I12" s="17">
        <v>0.27720709228621399</v>
      </c>
      <c r="J12" s="17">
        <v>0.334212800088109</v>
      </c>
      <c r="K12" s="17">
        <v>0.26950883592109898</v>
      </c>
      <c r="L12" s="17">
        <v>0.21027414640150199</v>
      </c>
      <c r="M12" s="17"/>
      <c r="N12" s="17">
        <v>0.27198897368400299</v>
      </c>
      <c r="O12" s="17">
        <v>0.27017586473191602</v>
      </c>
      <c r="P12" s="17">
        <v>0.27445322329876998</v>
      </c>
      <c r="Q12" s="17">
        <v>0.291639750867422</v>
      </c>
      <c r="R12" s="17"/>
      <c r="S12" s="17">
        <v>0.29315661853782199</v>
      </c>
      <c r="T12" s="17">
        <v>0.295300317544827</v>
      </c>
      <c r="U12" s="17">
        <v>0.27649375348052402</v>
      </c>
      <c r="V12" s="17">
        <v>0.246586263593877</v>
      </c>
      <c r="W12" s="17">
        <v>0.18944592664086801</v>
      </c>
      <c r="X12" s="17">
        <v>0.34864686517271598</v>
      </c>
      <c r="Y12" s="17">
        <v>0.25677489485788502</v>
      </c>
      <c r="Z12" s="17">
        <v>0.30206175479515301</v>
      </c>
      <c r="AA12" s="17">
        <v>0.260476518950714</v>
      </c>
      <c r="AB12" s="17"/>
      <c r="AC12" s="17">
        <v>0.272659517181295</v>
      </c>
      <c r="AD12" s="17">
        <v>0.30269769971219801</v>
      </c>
      <c r="AE12" s="17">
        <v>0.20288549645522599</v>
      </c>
      <c r="AF12" s="17"/>
      <c r="AG12" s="17">
        <v>0.25903027852202898</v>
      </c>
      <c r="AH12" s="17">
        <v>0.33061809648657497</v>
      </c>
      <c r="AI12" s="17">
        <v>0.32386627575301202</v>
      </c>
      <c r="AJ12" s="17">
        <v>0.252998587579842</v>
      </c>
      <c r="AK12" s="17">
        <v>0.21530894665129599</v>
      </c>
      <c r="AL12" s="17"/>
      <c r="AM12" s="17">
        <v>0.28584857091938398</v>
      </c>
      <c r="AN12" s="17">
        <v>0.32557849424802598</v>
      </c>
      <c r="AO12" s="17">
        <v>0.34183541884531898</v>
      </c>
      <c r="AP12" s="17"/>
      <c r="AQ12" s="17">
        <v>0.288794177857989</v>
      </c>
      <c r="AR12" s="17">
        <v>0.24870260660218901</v>
      </c>
      <c r="AS12" s="17"/>
      <c r="AT12" s="17">
        <v>0.30223936084596398</v>
      </c>
      <c r="AU12" s="17">
        <v>0.26789532128152299</v>
      </c>
    </row>
    <row r="13" spans="2:47" ht="43.5" x14ac:dyDescent="0.35">
      <c r="B13" s="18" t="s">
        <v>340</v>
      </c>
      <c r="C13" s="17">
        <v>0.22433033892675999</v>
      </c>
      <c r="D13" s="17">
        <v>0.24144218041520299</v>
      </c>
      <c r="E13" s="17">
        <v>0.20920528870362201</v>
      </c>
      <c r="F13" s="17"/>
      <c r="G13" s="17">
        <v>0.24654029042989101</v>
      </c>
      <c r="H13" s="17">
        <v>0.22084698904762801</v>
      </c>
      <c r="I13" s="17">
        <v>0.288626009222477</v>
      </c>
      <c r="J13" s="17">
        <v>0.202396858658038</v>
      </c>
      <c r="K13" s="17">
        <v>0.22903629320440699</v>
      </c>
      <c r="L13" s="17">
        <v>0.184306202107064</v>
      </c>
      <c r="M13" s="17"/>
      <c r="N13" s="17">
        <v>0.24376898125691601</v>
      </c>
      <c r="O13" s="17">
        <v>0.22963779344547899</v>
      </c>
      <c r="P13" s="17">
        <v>0.212186150002318</v>
      </c>
      <c r="Q13" s="17">
        <v>0.21124993840383999</v>
      </c>
      <c r="R13" s="17"/>
      <c r="S13" s="17">
        <v>0.28863135645951499</v>
      </c>
      <c r="T13" s="17">
        <v>0.231329884374635</v>
      </c>
      <c r="U13" s="17">
        <v>0.22577739748980999</v>
      </c>
      <c r="V13" s="17">
        <v>0.19963562699982301</v>
      </c>
      <c r="W13" s="17">
        <v>0.25399208312472799</v>
      </c>
      <c r="X13" s="17">
        <v>0.181194153886896</v>
      </c>
      <c r="Y13" s="17">
        <v>0.15806071859510301</v>
      </c>
      <c r="Z13" s="17">
        <v>0.233463351840725</v>
      </c>
      <c r="AA13" s="17">
        <v>0.219647911253637</v>
      </c>
      <c r="AB13" s="17"/>
      <c r="AC13" s="17">
        <v>0.21399451474753001</v>
      </c>
      <c r="AD13" s="17">
        <v>0.238453303602186</v>
      </c>
      <c r="AE13" s="17">
        <v>0.24705602098839499</v>
      </c>
      <c r="AF13" s="17"/>
      <c r="AG13" s="17">
        <v>0.25359254094873201</v>
      </c>
      <c r="AH13" s="17">
        <v>0.19480628572619599</v>
      </c>
      <c r="AI13" s="17">
        <v>0.32274567708183699</v>
      </c>
      <c r="AJ13" s="17">
        <v>0.213589454178258</v>
      </c>
      <c r="AK13" s="17">
        <v>0.21568199091895099</v>
      </c>
      <c r="AL13" s="17"/>
      <c r="AM13" s="17">
        <v>0.26863043636183698</v>
      </c>
      <c r="AN13" s="17">
        <v>0.209797157301195</v>
      </c>
      <c r="AO13" s="17">
        <v>0.32118700715319998</v>
      </c>
      <c r="AP13" s="17"/>
      <c r="AQ13" s="17">
        <v>0.215086539673772</v>
      </c>
      <c r="AR13" s="17">
        <v>0.244827933367988</v>
      </c>
      <c r="AS13" s="17"/>
      <c r="AT13" s="17">
        <v>0.21697145599992099</v>
      </c>
      <c r="AU13" s="17">
        <v>0.22666351593728801</v>
      </c>
    </row>
    <row r="14" spans="2:47" ht="58" x14ac:dyDescent="0.35">
      <c r="B14" s="18" t="s">
        <v>341</v>
      </c>
      <c r="C14" s="17">
        <v>0.209411404964951</v>
      </c>
      <c r="D14" s="17">
        <v>0.21159659323864699</v>
      </c>
      <c r="E14" s="17">
        <v>0.20585179530989101</v>
      </c>
      <c r="F14" s="17"/>
      <c r="G14" s="17">
        <v>0.20620386590658099</v>
      </c>
      <c r="H14" s="17">
        <v>0.25414005596151701</v>
      </c>
      <c r="I14" s="17">
        <v>0.24523274617406199</v>
      </c>
      <c r="J14" s="17">
        <v>0.177919368654788</v>
      </c>
      <c r="K14" s="17">
        <v>0.20316163991955599</v>
      </c>
      <c r="L14" s="17">
        <v>0.180109533125449</v>
      </c>
      <c r="M14" s="17"/>
      <c r="N14" s="17">
        <v>0.184126151016688</v>
      </c>
      <c r="O14" s="17">
        <v>0.22641266688564701</v>
      </c>
      <c r="P14" s="17">
        <v>0.23806993474371499</v>
      </c>
      <c r="Q14" s="17">
        <v>0.19204566259432199</v>
      </c>
      <c r="R14" s="17"/>
      <c r="S14" s="17">
        <v>0.22410685773838801</v>
      </c>
      <c r="T14" s="17">
        <v>0.241546064244998</v>
      </c>
      <c r="U14" s="17">
        <v>0.14680432954362499</v>
      </c>
      <c r="V14" s="17">
        <v>0.18367498807142499</v>
      </c>
      <c r="W14" s="17">
        <v>0.19996993540177599</v>
      </c>
      <c r="X14" s="17">
        <v>0.18826869617164199</v>
      </c>
      <c r="Y14" s="17">
        <v>0.19708295301242301</v>
      </c>
      <c r="Z14" s="17">
        <v>0.253868848768591</v>
      </c>
      <c r="AA14" s="17">
        <v>0.23853900758486399</v>
      </c>
      <c r="AB14" s="17"/>
      <c r="AC14" s="17">
        <v>0.233004573938068</v>
      </c>
      <c r="AD14" s="17">
        <v>0.19499418383525999</v>
      </c>
      <c r="AE14" s="17">
        <v>0.19502255347501099</v>
      </c>
      <c r="AF14" s="17"/>
      <c r="AG14" s="17">
        <v>0.227901124566665</v>
      </c>
      <c r="AH14" s="17">
        <v>0.23622711707410299</v>
      </c>
      <c r="AI14" s="17">
        <v>7.7721257905503105E-2</v>
      </c>
      <c r="AJ14" s="17">
        <v>0.38787442488240198</v>
      </c>
      <c r="AK14" s="17">
        <v>0.21362953757422301</v>
      </c>
      <c r="AL14" s="17"/>
      <c r="AM14" s="17">
        <v>0.217489598774465</v>
      </c>
      <c r="AN14" s="17">
        <v>0.24275231657809701</v>
      </c>
      <c r="AO14" s="17">
        <v>0.20042749149348099</v>
      </c>
      <c r="AP14" s="17"/>
      <c r="AQ14" s="17">
        <v>0.21404440443044501</v>
      </c>
      <c r="AR14" s="17">
        <v>0.19810487579567701</v>
      </c>
      <c r="AS14" s="17"/>
      <c r="AT14" s="17">
        <v>0.221317262142812</v>
      </c>
      <c r="AU14" s="17">
        <v>0.205636583088562</v>
      </c>
    </row>
    <row r="15" spans="2:47" ht="43.5" x14ac:dyDescent="0.35">
      <c r="B15" s="18" t="s">
        <v>342</v>
      </c>
      <c r="C15" s="17">
        <v>0.12551278727204199</v>
      </c>
      <c r="D15" s="17">
        <v>0.157252837832496</v>
      </c>
      <c r="E15" s="17">
        <v>9.6343455740897893E-2</v>
      </c>
      <c r="F15" s="17"/>
      <c r="G15" s="17">
        <v>0.16750237087000799</v>
      </c>
      <c r="H15" s="17">
        <v>0.16359161765392699</v>
      </c>
      <c r="I15" s="17">
        <v>0.12721697531030601</v>
      </c>
      <c r="J15" s="17">
        <v>0.131304755750697</v>
      </c>
      <c r="K15" s="17">
        <v>0.101243626790829</v>
      </c>
      <c r="L15" s="17">
        <v>9.0242717421270699E-2</v>
      </c>
      <c r="M15" s="17"/>
      <c r="N15" s="17">
        <v>0.11166920482867999</v>
      </c>
      <c r="O15" s="17">
        <v>0.130750048287476</v>
      </c>
      <c r="P15" s="17">
        <v>0.136263916770481</v>
      </c>
      <c r="Q15" s="17">
        <v>0.12704145576324899</v>
      </c>
      <c r="R15" s="17"/>
      <c r="S15" s="17">
        <v>0.164775420353866</v>
      </c>
      <c r="T15" s="17">
        <v>0.14539816612796799</v>
      </c>
      <c r="U15" s="17">
        <v>0.117629399658635</v>
      </c>
      <c r="V15" s="17">
        <v>8.4113665553084596E-2</v>
      </c>
      <c r="W15" s="17">
        <v>0.119971847706764</v>
      </c>
      <c r="X15" s="17">
        <v>0.12164460123637499</v>
      </c>
      <c r="Y15" s="17">
        <v>0.108999181339865</v>
      </c>
      <c r="Z15" s="17">
        <v>8.0158644596840703E-2</v>
      </c>
      <c r="AA15" s="17">
        <v>0.130809271030563</v>
      </c>
      <c r="AB15" s="17"/>
      <c r="AC15" s="17">
        <v>0.14088632666193299</v>
      </c>
      <c r="AD15" s="17">
        <v>0.10635201199737999</v>
      </c>
      <c r="AE15" s="17">
        <v>0.11274734911701501</v>
      </c>
      <c r="AF15" s="17"/>
      <c r="AG15" s="17">
        <v>0.13131170056354</v>
      </c>
      <c r="AH15" s="17">
        <v>0.10572120382524</v>
      </c>
      <c r="AI15" s="17">
        <v>8.6057609565612994E-2</v>
      </c>
      <c r="AJ15" s="17">
        <v>0.34110107634341802</v>
      </c>
      <c r="AK15" s="17">
        <v>0.120806291034876</v>
      </c>
      <c r="AL15" s="17"/>
      <c r="AM15" s="17">
        <v>0.12889702832185199</v>
      </c>
      <c r="AN15" s="17">
        <v>0.11299903132866899</v>
      </c>
      <c r="AO15" s="17">
        <v>0.120738359994377</v>
      </c>
      <c r="AP15" s="17"/>
      <c r="AQ15" s="17">
        <v>0.119387583899887</v>
      </c>
      <c r="AR15" s="17">
        <v>0.138977633738954</v>
      </c>
      <c r="AS15" s="17"/>
      <c r="AT15" s="17">
        <v>0.13156131071980601</v>
      </c>
      <c r="AU15" s="17">
        <v>0.123595067422947</v>
      </c>
    </row>
    <row r="16" spans="2:47" ht="58" x14ac:dyDescent="0.35">
      <c r="B16" s="18" t="s">
        <v>343</v>
      </c>
      <c r="C16" s="17">
        <v>0.11732799594641199</v>
      </c>
      <c r="D16" s="17">
        <v>0.13042715804362701</v>
      </c>
      <c r="E16" s="17">
        <v>0.105541096416956</v>
      </c>
      <c r="F16" s="17"/>
      <c r="G16" s="17">
        <v>0.147885034750982</v>
      </c>
      <c r="H16" s="17">
        <v>0.20475952308326101</v>
      </c>
      <c r="I16" s="17">
        <v>0.110666889374712</v>
      </c>
      <c r="J16" s="17">
        <v>0.10156422002891299</v>
      </c>
      <c r="K16" s="17">
        <v>0.10311958836904001</v>
      </c>
      <c r="L16" s="17">
        <v>6.5822406079828796E-2</v>
      </c>
      <c r="M16" s="17"/>
      <c r="N16" s="17">
        <v>9.5720822685013002E-2</v>
      </c>
      <c r="O16" s="17">
        <v>0.107571150566314</v>
      </c>
      <c r="P16" s="17">
        <v>0.14564529767642201</v>
      </c>
      <c r="Q16" s="17">
        <v>0.12723252334145899</v>
      </c>
      <c r="R16" s="17"/>
      <c r="S16" s="17">
        <v>0.131340590064115</v>
      </c>
      <c r="T16" s="17">
        <v>9.9433654097097895E-2</v>
      </c>
      <c r="U16" s="17">
        <v>0.172581161239452</v>
      </c>
      <c r="V16" s="17">
        <v>0.12521667597476799</v>
      </c>
      <c r="W16" s="17">
        <v>8.6539846875142504E-2</v>
      </c>
      <c r="X16" s="17">
        <v>0.140515695634371</v>
      </c>
      <c r="Y16" s="17">
        <v>6.2799631946827097E-2</v>
      </c>
      <c r="Z16" s="17">
        <v>0.14404615081923799</v>
      </c>
      <c r="AA16" s="17">
        <v>0.10560967357435599</v>
      </c>
      <c r="AB16" s="17"/>
      <c r="AC16" s="17">
        <v>0.11205415649424499</v>
      </c>
      <c r="AD16" s="17">
        <v>0.117381650501865</v>
      </c>
      <c r="AE16" s="17">
        <v>0.14717945749412301</v>
      </c>
      <c r="AF16" s="17"/>
      <c r="AG16" s="17">
        <v>0.11634675750453601</v>
      </c>
      <c r="AH16" s="17">
        <v>0.111821045165305</v>
      </c>
      <c r="AI16" s="17">
        <v>0.10651332528308299</v>
      </c>
      <c r="AJ16" s="17">
        <v>0.122293787850454</v>
      </c>
      <c r="AK16" s="17">
        <v>0.14686291065871701</v>
      </c>
      <c r="AL16" s="17"/>
      <c r="AM16" s="17">
        <v>0.14231199797689001</v>
      </c>
      <c r="AN16" s="17">
        <v>0.132727300517295</v>
      </c>
      <c r="AO16" s="17">
        <v>6.1403410143432799E-2</v>
      </c>
      <c r="AP16" s="17"/>
      <c r="AQ16" s="17">
        <v>0.122925526455418</v>
      </c>
      <c r="AR16" s="17">
        <v>0.106200971921664</v>
      </c>
      <c r="AS16" s="17"/>
      <c r="AT16" s="17">
        <v>0.102189024748398</v>
      </c>
      <c r="AU16" s="17">
        <v>0.122127895593331</v>
      </c>
    </row>
    <row r="17" spans="2:47" ht="43.5" x14ac:dyDescent="0.35">
      <c r="B17" s="18" t="s">
        <v>344</v>
      </c>
      <c r="C17" s="17">
        <v>8.9198950067692406E-2</v>
      </c>
      <c r="D17" s="17">
        <v>9.0164236931216099E-2</v>
      </c>
      <c r="E17" s="17">
        <v>8.8639310941063795E-2</v>
      </c>
      <c r="F17" s="17"/>
      <c r="G17" s="17">
        <v>6.7745444565842403E-2</v>
      </c>
      <c r="H17" s="17">
        <v>7.1190998602497294E-2</v>
      </c>
      <c r="I17" s="17">
        <v>8.3280553097399596E-2</v>
      </c>
      <c r="J17" s="17">
        <v>5.0055407988639097E-2</v>
      </c>
      <c r="K17" s="17">
        <v>6.6104323933800904E-2</v>
      </c>
      <c r="L17" s="17">
        <v>0.15995754906402501</v>
      </c>
      <c r="M17" s="17"/>
      <c r="N17" s="17">
        <v>0.102992420375545</v>
      </c>
      <c r="O17" s="17">
        <v>9.6289983337209506E-2</v>
      </c>
      <c r="P17" s="17">
        <v>6.6240775348870906E-2</v>
      </c>
      <c r="Q17" s="17">
        <v>8.0621188147669998E-2</v>
      </c>
      <c r="R17" s="17"/>
      <c r="S17" s="17">
        <v>6.3693942811545098E-2</v>
      </c>
      <c r="T17" s="17">
        <v>7.3356004777115097E-2</v>
      </c>
      <c r="U17" s="17">
        <v>0.12488479952346999</v>
      </c>
      <c r="V17" s="17">
        <v>0.11722063469242899</v>
      </c>
      <c r="W17" s="17">
        <v>0.12071744114678</v>
      </c>
      <c r="X17" s="17">
        <v>4.54402060575139E-2</v>
      </c>
      <c r="Y17" s="17">
        <v>0.14121740447462899</v>
      </c>
      <c r="Z17" s="17">
        <v>3.0268899395725801E-2</v>
      </c>
      <c r="AA17" s="17">
        <v>8.51723734389912E-2</v>
      </c>
      <c r="AB17" s="17"/>
      <c r="AC17" s="17">
        <v>7.6137042390567303E-2</v>
      </c>
      <c r="AD17" s="17">
        <v>0.102674558098623</v>
      </c>
      <c r="AE17" s="17">
        <v>0.10257119665119301</v>
      </c>
      <c r="AF17" s="17"/>
      <c r="AG17" s="17">
        <v>7.3228386716236299E-2</v>
      </c>
      <c r="AH17" s="17">
        <v>8.87401084887873E-2</v>
      </c>
      <c r="AI17" s="17">
        <v>0.110818234489218</v>
      </c>
      <c r="AJ17" s="17">
        <v>6.46628984296269E-2</v>
      </c>
      <c r="AK17" s="17">
        <v>7.6319731027132506E-2</v>
      </c>
      <c r="AL17" s="17"/>
      <c r="AM17" s="17">
        <v>7.5740372036043599E-2</v>
      </c>
      <c r="AN17" s="17">
        <v>8.9454891367528502E-2</v>
      </c>
      <c r="AO17" s="17">
        <v>0.123047530551966</v>
      </c>
      <c r="AP17" s="17"/>
      <c r="AQ17" s="17">
        <v>8.4570396744070894E-2</v>
      </c>
      <c r="AR17" s="17">
        <v>9.9345097278482106E-2</v>
      </c>
      <c r="AS17" s="17"/>
      <c r="AT17" s="17">
        <v>5.3478402368045103E-2</v>
      </c>
      <c r="AU17" s="17">
        <v>0.100524359307772</v>
      </c>
    </row>
    <row r="18" spans="2:47" x14ac:dyDescent="0.35">
      <c r="B18" s="18" t="s">
        <v>70</v>
      </c>
      <c r="C18" s="17">
        <v>6.2780264118430198E-2</v>
      </c>
      <c r="D18" s="17">
        <v>7.4084507281722695E-2</v>
      </c>
      <c r="E18" s="17">
        <v>5.2460922380811702E-2</v>
      </c>
      <c r="F18" s="17"/>
      <c r="G18" s="17">
        <v>5.3143812879328498E-2</v>
      </c>
      <c r="H18" s="17">
        <v>4.8002616434866301E-2</v>
      </c>
      <c r="I18" s="17">
        <v>4.27336545112963E-2</v>
      </c>
      <c r="J18" s="17">
        <v>6.9169430577870297E-2</v>
      </c>
      <c r="K18" s="17">
        <v>6.2815384822883499E-2</v>
      </c>
      <c r="L18" s="17">
        <v>8.7294945380788497E-2</v>
      </c>
      <c r="M18" s="17"/>
      <c r="N18" s="17">
        <v>6.8986947344885904E-2</v>
      </c>
      <c r="O18" s="17">
        <v>4.8541807030829297E-2</v>
      </c>
      <c r="P18" s="17">
        <v>7.0857081649979906E-2</v>
      </c>
      <c r="Q18" s="17">
        <v>6.4516733417545796E-2</v>
      </c>
      <c r="R18" s="17"/>
      <c r="S18" s="17">
        <v>2.9679020213542601E-2</v>
      </c>
      <c r="T18" s="17">
        <v>7.7211348324562806E-2</v>
      </c>
      <c r="U18" s="17">
        <v>6.6907484809941103E-2</v>
      </c>
      <c r="V18" s="17">
        <v>0.105131546256998</v>
      </c>
      <c r="W18" s="17">
        <v>5.21902951655875E-2</v>
      </c>
      <c r="X18" s="17">
        <v>4.8645661098422603E-2</v>
      </c>
      <c r="Y18" s="17">
        <v>8.9468205728031699E-2</v>
      </c>
      <c r="Z18" s="17">
        <v>5.1275258502741498E-2</v>
      </c>
      <c r="AA18" s="17">
        <v>4.8099049908447003E-2</v>
      </c>
      <c r="AB18" s="17"/>
      <c r="AC18" s="17">
        <v>6.0931633817142297E-2</v>
      </c>
      <c r="AD18" s="17">
        <v>6.5446374063319504E-2</v>
      </c>
      <c r="AE18" s="17">
        <v>5.3738346487994297E-2</v>
      </c>
      <c r="AF18" s="17"/>
      <c r="AG18" s="17">
        <v>5.1550440960304499E-2</v>
      </c>
      <c r="AH18" s="17">
        <v>6.5550202208619304E-2</v>
      </c>
      <c r="AI18" s="17">
        <v>7.0551288720346494E-2</v>
      </c>
      <c r="AJ18" s="17">
        <v>0</v>
      </c>
      <c r="AK18" s="17">
        <v>7.6740973169297802E-2</v>
      </c>
      <c r="AL18" s="17"/>
      <c r="AM18" s="17">
        <v>3.9014661328037097E-2</v>
      </c>
      <c r="AN18" s="17">
        <v>5.96144963188193E-2</v>
      </c>
      <c r="AO18" s="17">
        <v>6.0219904176545699E-2</v>
      </c>
      <c r="AP18" s="17"/>
      <c r="AQ18" s="17">
        <v>5.8248620768006902E-2</v>
      </c>
      <c r="AR18" s="17">
        <v>7.2589347305102803E-2</v>
      </c>
      <c r="AS18" s="17"/>
      <c r="AT18" s="17">
        <v>6.0561932662744802E-2</v>
      </c>
      <c r="AU18" s="17">
        <v>6.3483599122614004E-2</v>
      </c>
    </row>
    <row r="19" spans="2:47" x14ac:dyDescent="0.35">
      <c r="B19" s="18" t="s">
        <v>178</v>
      </c>
      <c r="C19" s="19">
        <v>3.06770546461948E-3</v>
      </c>
      <c r="D19" s="19">
        <v>4.9954744339889903E-3</v>
      </c>
      <c r="E19" s="19">
        <v>1.2786004793891601E-3</v>
      </c>
      <c r="F19" s="19"/>
      <c r="G19" s="19">
        <v>0</v>
      </c>
      <c r="H19" s="19">
        <v>0</v>
      </c>
      <c r="I19" s="19">
        <v>0</v>
      </c>
      <c r="J19" s="19">
        <v>3.9291437747127596E-3</v>
      </c>
      <c r="K19" s="19">
        <v>1.0791851346915999E-2</v>
      </c>
      <c r="L19" s="19">
        <v>2.9292551062740199E-3</v>
      </c>
      <c r="M19" s="19"/>
      <c r="N19" s="19">
        <v>6.4099842922063404E-3</v>
      </c>
      <c r="O19" s="19">
        <v>2.6441141264765601E-3</v>
      </c>
      <c r="P19" s="19">
        <v>3.00917456171104E-3</v>
      </c>
      <c r="Q19" s="19">
        <v>0</v>
      </c>
      <c r="R19" s="19"/>
      <c r="S19" s="19">
        <v>5.2358741425264001E-3</v>
      </c>
      <c r="T19" s="19">
        <v>5.5482814686309096E-3</v>
      </c>
      <c r="U19" s="19">
        <v>0</v>
      </c>
      <c r="V19" s="19">
        <v>0</v>
      </c>
      <c r="W19" s="19">
        <v>0</v>
      </c>
      <c r="X19" s="19">
        <v>0</v>
      </c>
      <c r="Y19" s="19">
        <v>0</v>
      </c>
      <c r="Z19" s="19">
        <v>2.7647719538030802E-2</v>
      </c>
      <c r="AA19" s="19">
        <v>0</v>
      </c>
      <c r="AB19" s="19"/>
      <c r="AC19" s="19">
        <v>1.6113431943738999E-3</v>
      </c>
      <c r="AD19" s="19">
        <v>6.1831851672997798E-3</v>
      </c>
      <c r="AE19" s="19">
        <v>0</v>
      </c>
      <c r="AF19" s="19"/>
      <c r="AG19" s="19">
        <v>1.63106452066741E-3</v>
      </c>
      <c r="AH19" s="19">
        <v>6.4740843551327996E-3</v>
      </c>
      <c r="AI19" s="19">
        <v>0</v>
      </c>
      <c r="AJ19" s="19">
        <v>0</v>
      </c>
      <c r="AK19" s="19">
        <v>4.9014764107024496E-3</v>
      </c>
      <c r="AL19" s="19"/>
      <c r="AM19" s="19">
        <v>2.9304298428907E-3</v>
      </c>
      <c r="AN19" s="19">
        <v>2.2269051324583298E-3</v>
      </c>
      <c r="AO19" s="19">
        <v>0</v>
      </c>
      <c r="AP19" s="19"/>
      <c r="AQ19" s="19">
        <v>3.2040380467326999E-3</v>
      </c>
      <c r="AR19" s="19">
        <v>2.79776385335773E-3</v>
      </c>
      <c r="AS19" s="19"/>
      <c r="AT19" s="19">
        <v>3.4088630606454E-3</v>
      </c>
      <c r="AU19" s="19">
        <v>2.9595394470420598E-3</v>
      </c>
    </row>
    <row r="20" spans="2:47" x14ac:dyDescent="0.35">
      <c r="B20" s="16"/>
    </row>
    <row r="21" spans="2:47" x14ac:dyDescent="0.35">
      <c r="B21" t="s">
        <v>77</v>
      </c>
    </row>
    <row r="22" spans="2:47" x14ac:dyDescent="0.35">
      <c r="B22" t="s">
        <v>78</v>
      </c>
    </row>
    <row r="24" spans="2:47" x14ac:dyDescent="0.35">
      <c r="B24"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U22"/>
  <sheetViews>
    <sheetView showGridLines="0" workbookViewId="0">
      <pane xSplit="2" topLeftCell="C1" activePane="topRight" state="frozen"/>
      <selection activeCell="AF8" sqref="AF8"/>
      <selection pane="topRight" activeCell="C12" sqref="C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346</v>
      </c>
      <c r="C9" s="17">
        <v>0.165481487703587</v>
      </c>
      <c r="D9" s="17">
        <v>0.18616194588389101</v>
      </c>
      <c r="E9" s="17">
        <v>0.14679702648373999</v>
      </c>
      <c r="F9" s="17"/>
      <c r="G9" s="17">
        <v>0.125443696919224</v>
      </c>
      <c r="H9" s="17">
        <v>0.139726189017784</v>
      </c>
      <c r="I9" s="17">
        <v>0.18938598228241499</v>
      </c>
      <c r="J9" s="17">
        <v>0.15023680360541899</v>
      </c>
      <c r="K9" s="17">
        <v>0.20183804004983899</v>
      </c>
      <c r="L9" s="17">
        <v>0.17148051494953401</v>
      </c>
      <c r="M9" s="17"/>
      <c r="N9" s="17">
        <v>0.16790620476030199</v>
      </c>
      <c r="O9" s="17">
        <v>0.10719662797474</v>
      </c>
      <c r="P9" s="17">
        <v>0.22323813408180701</v>
      </c>
      <c r="Q9" s="17">
        <v>0.17455877214955401</v>
      </c>
      <c r="R9" s="17"/>
      <c r="S9" s="17">
        <v>0.174672667584508</v>
      </c>
      <c r="T9" s="17">
        <v>0.17864552794543601</v>
      </c>
      <c r="U9" s="17">
        <v>0.11583642738245099</v>
      </c>
      <c r="V9" s="17">
        <v>0.147480036059668</v>
      </c>
      <c r="W9" s="17">
        <v>0.20242271667805001</v>
      </c>
      <c r="X9" s="17">
        <v>0.150471836014061</v>
      </c>
      <c r="Y9" s="17">
        <v>0.16390787152016201</v>
      </c>
      <c r="Z9" s="17">
        <v>0.22015089568719801</v>
      </c>
      <c r="AA9" s="17">
        <v>0.16054491965666801</v>
      </c>
      <c r="AB9" s="17"/>
      <c r="AC9" s="17">
        <v>0.218200010659542</v>
      </c>
      <c r="AD9" s="17">
        <v>0.12962780492055601</v>
      </c>
      <c r="AE9" s="17">
        <v>0.174846784656015</v>
      </c>
      <c r="AF9" s="17"/>
      <c r="AG9" s="17">
        <v>0.20716536618772799</v>
      </c>
      <c r="AH9" s="17">
        <v>0.116911058154143</v>
      </c>
      <c r="AI9" s="17">
        <v>0.11029905235488099</v>
      </c>
      <c r="AJ9" s="17">
        <v>0.48172870221986902</v>
      </c>
      <c r="AK9" s="17">
        <v>0.179818430484565</v>
      </c>
      <c r="AL9" s="17"/>
      <c r="AM9" s="17">
        <v>0.205708519989904</v>
      </c>
      <c r="AN9" s="17">
        <v>0.12206146249010601</v>
      </c>
      <c r="AO9" s="17">
        <v>0.11902545891470399</v>
      </c>
      <c r="AP9" s="17"/>
      <c r="AQ9" s="17">
        <v>0.174430554807948</v>
      </c>
      <c r="AR9" s="17">
        <v>0.14491303543662401</v>
      </c>
      <c r="AS9" s="17"/>
      <c r="AT9" s="17">
        <v>0.202315398583123</v>
      </c>
      <c r="AU9" s="17">
        <v>0.15380308013461499</v>
      </c>
    </row>
    <row r="10" spans="2:47" x14ac:dyDescent="0.35">
      <c r="B10" s="18" t="s">
        <v>347</v>
      </c>
      <c r="C10" s="17">
        <v>0.28719448215299997</v>
      </c>
      <c r="D10" s="17">
        <v>0.30997763916517102</v>
      </c>
      <c r="E10" s="17">
        <v>0.26701254339733099</v>
      </c>
      <c r="F10" s="17"/>
      <c r="G10" s="17">
        <v>0.21397090931631499</v>
      </c>
      <c r="H10" s="17">
        <v>0.25074018418322902</v>
      </c>
      <c r="I10" s="17">
        <v>0.31341288439019599</v>
      </c>
      <c r="J10" s="17">
        <v>0.35955517184885799</v>
      </c>
      <c r="K10" s="17">
        <v>0.30191474971337301</v>
      </c>
      <c r="L10" s="17">
        <v>0.26607158142924298</v>
      </c>
      <c r="M10" s="17"/>
      <c r="N10" s="17">
        <v>0.29352689358336498</v>
      </c>
      <c r="O10" s="17">
        <v>0.34698447779188801</v>
      </c>
      <c r="P10" s="17">
        <v>0.27094896054683698</v>
      </c>
      <c r="Q10" s="17">
        <v>0.23612532089126501</v>
      </c>
      <c r="R10" s="17"/>
      <c r="S10" s="17">
        <v>0.35175851700441302</v>
      </c>
      <c r="T10" s="17">
        <v>0.27274973043114897</v>
      </c>
      <c r="U10" s="17">
        <v>0.22216539239254901</v>
      </c>
      <c r="V10" s="17">
        <v>0.26036841194598098</v>
      </c>
      <c r="W10" s="17">
        <v>0.286316894913417</v>
      </c>
      <c r="X10" s="17">
        <v>0.37191409663077302</v>
      </c>
      <c r="Y10" s="17">
        <v>0.23091834684965801</v>
      </c>
      <c r="Z10" s="17">
        <v>0.32211604521528098</v>
      </c>
      <c r="AA10" s="17">
        <v>0.262830957991317</v>
      </c>
      <c r="AB10" s="17"/>
      <c r="AC10" s="17">
        <v>0.31418611260653101</v>
      </c>
      <c r="AD10" s="17">
        <v>0.29199119703295701</v>
      </c>
      <c r="AE10" s="17">
        <v>0.24390933866025599</v>
      </c>
      <c r="AF10" s="17"/>
      <c r="AG10" s="17">
        <v>0.34449662217219901</v>
      </c>
      <c r="AH10" s="17">
        <v>0.24300140205794801</v>
      </c>
      <c r="AI10" s="17">
        <v>0.29780373822197698</v>
      </c>
      <c r="AJ10" s="17">
        <v>0.21396376854212401</v>
      </c>
      <c r="AK10" s="17">
        <v>0.25516211069136302</v>
      </c>
      <c r="AL10" s="17"/>
      <c r="AM10" s="17">
        <v>0.360524481897252</v>
      </c>
      <c r="AN10" s="17">
        <v>0.27438123776708301</v>
      </c>
      <c r="AO10" s="17">
        <v>0.29045672782877602</v>
      </c>
      <c r="AP10" s="17"/>
      <c r="AQ10" s="17">
        <v>0.31157966311672902</v>
      </c>
      <c r="AR10" s="17">
        <v>0.237583744541602</v>
      </c>
      <c r="AS10" s="17"/>
      <c r="AT10" s="17">
        <v>0.33581364284774901</v>
      </c>
      <c r="AU10" s="17">
        <v>0.27177949197963702</v>
      </c>
    </row>
    <row r="11" spans="2:47" x14ac:dyDescent="0.35">
      <c r="B11" s="18" t="s">
        <v>348</v>
      </c>
      <c r="C11" s="17">
        <v>0.24706544024848701</v>
      </c>
      <c r="D11" s="17">
        <v>0.22765204563272001</v>
      </c>
      <c r="E11" s="17">
        <v>0.26614849252735301</v>
      </c>
      <c r="F11" s="17"/>
      <c r="G11" s="17">
        <v>0.28502097842533802</v>
      </c>
      <c r="H11" s="17">
        <v>0.27530412992730402</v>
      </c>
      <c r="I11" s="17">
        <v>0.24789088034017401</v>
      </c>
      <c r="J11" s="17">
        <v>0.23540281846033601</v>
      </c>
      <c r="K11" s="17">
        <v>0.225303938790931</v>
      </c>
      <c r="L11" s="17">
        <v>0.232195720819489</v>
      </c>
      <c r="M11" s="17"/>
      <c r="N11" s="17">
        <v>0.20517691378933101</v>
      </c>
      <c r="O11" s="17">
        <v>0.247876159626961</v>
      </c>
      <c r="P11" s="17">
        <v>0.244984878681065</v>
      </c>
      <c r="Q11" s="17">
        <v>0.29603842969212002</v>
      </c>
      <c r="R11" s="17"/>
      <c r="S11" s="17">
        <v>0.21155403472075299</v>
      </c>
      <c r="T11" s="17">
        <v>0.25232668882732601</v>
      </c>
      <c r="U11" s="17">
        <v>0.32305874507711901</v>
      </c>
      <c r="V11" s="17">
        <v>0.28072828764646401</v>
      </c>
      <c r="W11" s="17">
        <v>0.187515190949616</v>
      </c>
      <c r="X11" s="17">
        <v>0.20069675368560799</v>
      </c>
      <c r="Y11" s="17">
        <v>0.22935920396746701</v>
      </c>
      <c r="Z11" s="17">
        <v>0.218932790270984</v>
      </c>
      <c r="AA11" s="17">
        <v>0.29595488599594</v>
      </c>
      <c r="AB11" s="17"/>
      <c r="AC11" s="17">
        <v>0.223589618235845</v>
      </c>
      <c r="AD11" s="17">
        <v>0.25065512829972603</v>
      </c>
      <c r="AE11" s="17">
        <v>0.26658808865723699</v>
      </c>
      <c r="AF11" s="17"/>
      <c r="AG11" s="17">
        <v>0.20553574712002201</v>
      </c>
      <c r="AH11" s="17">
        <v>0.30651597661368901</v>
      </c>
      <c r="AI11" s="17">
        <v>0.28530895741727103</v>
      </c>
      <c r="AJ11" s="17">
        <v>8.8317536224360393E-2</v>
      </c>
      <c r="AK11" s="17">
        <v>0.243005387118234</v>
      </c>
      <c r="AL11" s="17"/>
      <c r="AM11" s="17">
        <v>0.20967621969390601</v>
      </c>
      <c r="AN11" s="17">
        <v>0.28460396040957697</v>
      </c>
      <c r="AO11" s="17">
        <v>0.28182699663438898</v>
      </c>
      <c r="AP11" s="17"/>
      <c r="AQ11" s="17">
        <v>0.22635832123118499</v>
      </c>
      <c r="AR11" s="17">
        <v>0.291685489899914</v>
      </c>
      <c r="AS11" s="17"/>
      <c r="AT11" s="17">
        <v>0.18355831712617501</v>
      </c>
      <c r="AU11" s="17">
        <v>0.267200746265294</v>
      </c>
    </row>
    <row r="12" spans="2:47" x14ac:dyDescent="0.35">
      <c r="B12" s="18" t="s">
        <v>349</v>
      </c>
      <c r="C12" s="17">
        <v>0.165703719479628</v>
      </c>
      <c r="D12" s="17">
        <v>0.156454319767207</v>
      </c>
      <c r="E12" s="17">
        <v>0.171144472569765</v>
      </c>
      <c r="F12" s="17"/>
      <c r="G12" s="17">
        <v>0.22620696875146901</v>
      </c>
      <c r="H12" s="17">
        <v>0.210762900545477</v>
      </c>
      <c r="I12" s="17">
        <v>0.12911980621243399</v>
      </c>
      <c r="J12" s="17">
        <v>0.115928292919756</v>
      </c>
      <c r="K12" s="17">
        <v>0.138761131696817</v>
      </c>
      <c r="L12" s="17">
        <v>0.185683443176614</v>
      </c>
      <c r="M12" s="17"/>
      <c r="N12" s="17">
        <v>0.19327194238309101</v>
      </c>
      <c r="O12" s="17">
        <v>0.165238704841803</v>
      </c>
      <c r="P12" s="17">
        <v>0.15645814449814699</v>
      </c>
      <c r="Q12" s="17">
        <v>0.14231055667453299</v>
      </c>
      <c r="R12" s="17"/>
      <c r="S12" s="17">
        <v>0.17730066964407101</v>
      </c>
      <c r="T12" s="17">
        <v>0.17390321157118299</v>
      </c>
      <c r="U12" s="17">
        <v>0.17216074362417499</v>
      </c>
      <c r="V12" s="17">
        <v>0.16310410000693601</v>
      </c>
      <c r="W12" s="17">
        <v>0.18112111059090499</v>
      </c>
      <c r="X12" s="17">
        <v>0.11636322427066099</v>
      </c>
      <c r="Y12" s="17">
        <v>0.212022953929383</v>
      </c>
      <c r="Z12" s="17">
        <v>0.11427425196763601</v>
      </c>
      <c r="AA12" s="17">
        <v>0.15248143165838199</v>
      </c>
      <c r="AB12" s="17"/>
      <c r="AC12" s="17">
        <v>0.11276734314086601</v>
      </c>
      <c r="AD12" s="17">
        <v>0.216573856534514</v>
      </c>
      <c r="AE12" s="17">
        <v>0.140843387209939</v>
      </c>
      <c r="AF12" s="17"/>
      <c r="AG12" s="17">
        <v>0.12701724083121499</v>
      </c>
      <c r="AH12" s="17">
        <v>0.18169720912670301</v>
      </c>
      <c r="AI12" s="17">
        <v>0.22826416924833801</v>
      </c>
      <c r="AJ12" s="17">
        <v>5.30868325374525E-2</v>
      </c>
      <c r="AK12" s="17">
        <v>0.17933291134770399</v>
      </c>
      <c r="AL12" s="17"/>
      <c r="AM12" s="17">
        <v>0.13103019514636599</v>
      </c>
      <c r="AN12" s="17">
        <v>0.18026734562784799</v>
      </c>
      <c r="AO12" s="17">
        <v>0.20009242929014401</v>
      </c>
      <c r="AP12" s="17"/>
      <c r="AQ12" s="17">
        <v>0.16282072471943099</v>
      </c>
      <c r="AR12" s="17">
        <v>0.172582597505546</v>
      </c>
      <c r="AS12" s="17"/>
      <c r="AT12" s="17">
        <v>0.13410832193187999</v>
      </c>
      <c r="AU12" s="17">
        <v>0.17572122565954601</v>
      </c>
    </row>
    <row r="13" spans="2:47" x14ac:dyDescent="0.35">
      <c r="B13" s="18" t="s">
        <v>350</v>
      </c>
      <c r="C13" s="17">
        <v>7.3204829383704803E-2</v>
      </c>
      <c r="D13" s="17">
        <v>6.1373738010682299E-2</v>
      </c>
      <c r="E13" s="17">
        <v>8.4537884666158594E-2</v>
      </c>
      <c r="F13" s="17"/>
      <c r="G13" s="17">
        <v>8.2967285155758005E-2</v>
      </c>
      <c r="H13" s="17">
        <v>9.0667311059735994E-2</v>
      </c>
      <c r="I13" s="17">
        <v>9.8811849284553499E-2</v>
      </c>
      <c r="J13" s="17">
        <v>4.9028649137114397E-2</v>
      </c>
      <c r="K13" s="17">
        <v>6.0664278471697003E-2</v>
      </c>
      <c r="L13" s="17">
        <v>6.41027995961235E-2</v>
      </c>
      <c r="M13" s="17"/>
      <c r="N13" s="17">
        <v>7.3313296372760794E-2</v>
      </c>
      <c r="O13" s="17">
        <v>9.0082181238121103E-2</v>
      </c>
      <c r="P13" s="17">
        <v>3.7308874351142302E-2</v>
      </c>
      <c r="Q13" s="17">
        <v>8.4016326377808995E-2</v>
      </c>
      <c r="R13" s="17"/>
      <c r="S13" s="17">
        <v>4.4404755512872603E-2</v>
      </c>
      <c r="T13" s="17">
        <v>4.3998967566552097E-2</v>
      </c>
      <c r="U13" s="17">
        <v>0.11906518313549901</v>
      </c>
      <c r="V13" s="17">
        <v>8.9957463129807597E-2</v>
      </c>
      <c r="W13" s="17">
        <v>6.50290590557496E-2</v>
      </c>
      <c r="X13" s="17">
        <v>6.0762965552625399E-2</v>
      </c>
      <c r="Y13" s="17">
        <v>0.112280685311364</v>
      </c>
      <c r="Z13" s="17">
        <v>5.92703745851818E-2</v>
      </c>
      <c r="AA13" s="17">
        <v>8.5415699377677998E-2</v>
      </c>
      <c r="AB13" s="17"/>
      <c r="AC13" s="17">
        <v>6.26972248542607E-2</v>
      </c>
      <c r="AD13" s="17">
        <v>6.6721885111536497E-2</v>
      </c>
      <c r="AE13" s="17">
        <v>9.7027194238337805E-2</v>
      </c>
      <c r="AF13" s="17"/>
      <c r="AG13" s="17">
        <v>6.0639359028922903E-2</v>
      </c>
      <c r="AH13" s="17">
        <v>0.104434269967558</v>
      </c>
      <c r="AI13" s="17">
        <v>1.7105307410264201E-2</v>
      </c>
      <c r="AJ13" s="17">
        <v>0</v>
      </c>
      <c r="AK13" s="17">
        <v>5.2569948310419598E-2</v>
      </c>
      <c r="AL13" s="17"/>
      <c r="AM13" s="17">
        <v>5.63093775024762E-2</v>
      </c>
      <c r="AN13" s="17">
        <v>0.100612509288466</v>
      </c>
      <c r="AO13" s="17">
        <v>4.9244447888128498E-2</v>
      </c>
      <c r="AP13" s="17"/>
      <c r="AQ13" s="17">
        <v>7.1955871658331297E-2</v>
      </c>
      <c r="AR13" s="17">
        <v>7.3782643932215897E-2</v>
      </c>
      <c r="AS13" s="17"/>
      <c r="AT13" s="17">
        <v>8.9341209836567098E-2</v>
      </c>
      <c r="AU13" s="17">
        <v>6.8088695280192804E-2</v>
      </c>
    </row>
    <row r="14" spans="2:47" x14ac:dyDescent="0.35">
      <c r="B14" s="18" t="s">
        <v>70</v>
      </c>
      <c r="C14" s="17">
        <v>6.1350041031592403E-2</v>
      </c>
      <c r="D14" s="17">
        <v>5.8380311540329202E-2</v>
      </c>
      <c r="E14" s="17">
        <v>6.4359580355651702E-2</v>
      </c>
      <c r="F14" s="17"/>
      <c r="G14" s="17">
        <v>6.6390161431895203E-2</v>
      </c>
      <c r="H14" s="17">
        <v>3.2799285266469302E-2</v>
      </c>
      <c r="I14" s="17">
        <v>2.1378597490228399E-2</v>
      </c>
      <c r="J14" s="17">
        <v>8.98482640285167E-2</v>
      </c>
      <c r="K14" s="17">
        <v>7.1517861277343595E-2</v>
      </c>
      <c r="L14" s="17">
        <v>8.0465940028995903E-2</v>
      </c>
      <c r="M14" s="17"/>
      <c r="N14" s="17">
        <v>6.6804749111149406E-2</v>
      </c>
      <c r="O14" s="17">
        <v>4.2621848526486698E-2</v>
      </c>
      <c r="P14" s="17">
        <v>6.7061007841001705E-2</v>
      </c>
      <c r="Q14" s="17">
        <v>6.6950594214719397E-2</v>
      </c>
      <c r="R14" s="17"/>
      <c r="S14" s="17">
        <v>4.03093555333826E-2</v>
      </c>
      <c r="T14" s="17">
        <v>7.8375873658353995E-2</v>
      </c>
      <c r="U14" s="17">
        <v>4.7713508388206399E-2</v>
      </c>
      <c r="V14" s="17">
        <v>5.8361701211143001E-2</v>
      </c>
      <c r="W14" s="17">
        <v>7.7595027812262504E-2</v>
      </c>
      <c r="X14" s="17">
        <v>9.9791123846271701E-2</v>
      </c>
      <c r="Y14" s="17">
        <v>5.1510938421964698E-2</v>
      </c>
      <c r="Z14" s="17">
        <v>6.5255642273719494E-2</v>
      </c>
      <c r="AA14" s="17">
        <v>4.2772105320014499E-2</v>
      </c>
      <c r="AB14" s="17"/>
      <c r="AC14" s="17">
        <v>6.8559690502955101E-2</v>
      </c>
      <c r="AD14" s="17">
        <v>4.4430128100711001E-2</v>
      </c>
      <c r="AE14" s="17">
        <v>7.6785206578215998E-2</v>
      </c>
      <c r="AF14" s="17"/>
      <c r="AG14" s="17">
        <v>5.51456646599131E-2</v>
      </c>
      <c r="AH14" s="17">
        <v>4.7440084079958401E-2</v>
      </c>
      <c r="AI14" s="17">
        <v>6.12187753472688E-2</v>
      </c>
      <c r="AJ14" s="17">
        <v>0.16290316047619499</v>
      </c>
      <c r="AK14" s="17">
        <v>9.0111212047714107E-2</v>
      </c>
      <c r="AL14" s="17"/>
      <c r="AM14" s="17">
        <v>3.67512057700956E-2</v>
      </c>
      <c r="AN14" s="17">
        <v>3.8073484416919198E-2</v>
      </c>
      <c r="AO14" s="17">
        <v>5.93539394438597E-2</v>
      </c>
      <c r="AP14" s="17"/>
      <c r="AQ14" s="17">
        <v>5.2854864466375703E-2</v>
      </c>
      <c r="AR14" s="17">
        <v>7.9452488684098294E-2</v>
      </c>
      <c r="AS14" s="17"/>
      <c r="AT14" s="17">
        <v>5.4863109674505202E-2</v>
      </c>
      <c r="AU14" s="17">
        <v>6.3406760680715907E-2</v>
      </c>
    </row>
    <row r="15" spans="2:47" x14ac:dyDescent="0.35">
      <c r="B15" s="18" t="s">
        <v>351</v>
      </c>
      <c r="C15" s="21">
        <v>0.45267596985658798</v>
      </c>
      <c r="D15" s="21">
        <v>0.49613958504906103</v>
      </c>
      <c r="E15" s="21">
        <v>0.41380956988107098</v>
      </c>
      <c r="F15" s="21"/>
      <c r="G15" s="21">
        <v>0.33941460623553998</v>
      </c>
      <c r="H15" s="21">
        <v>0.39046637320101402</v>
      </c>
      <c r="I15" s="21">
        <v>0.50279886667261098</v>
      </c>
      <c r="J15" s="21">
        <v>0.50979197545427701</v>
      </c>
      <c r="K15" s="21">
        <v>0.50375278976321203</v>
      </c>
      <c r="L15" s="21">
        <v>0.43755209637877701</v>
      </c>
      <c r="M15" s="21"/>
      <c r="N15" s="21">
        <v>0.46143309834366703</v>
      </c>
      <c r="O15" s="21">
        <v>0.45418110576662801</v>
      </c>
      <c r="P15" s="21">
        <v>0.49418709462864302</v>
      </c>
      <c r="Q15" s="21">
        <v>0.41068409304081899</v>
      </c>
      <c r="R15" s="21"/>
      <c r="S15" s="21">
        <v>0.52643118458892102</v>
      </c>
      <c r="T15" s="21">
        <v>0.45139525837658501</v>
      </c>
      <c r="U15" s="21">
        <v>0.33800181977500099</v>
      </c>
      <c r="V15" s="21">
        <v>0.40784844800564901</v>
      </c>
      <c r="W15" s="21">
        <v>0.48873961159146601</v>
      </c>
      <c r="X15" s="21">
        <v>0.52238593264483402</v>
      </c>
      <c r="Y15" s="21">
        <v>0.39482621836982101</v>
      </c>
      <c r="Z15" s="21">
        <v>0.54226694090247896</v>
      </c>
      <c r="AA15" s="21">
        <v>0.42337587764798501</v>
      </c>
      <c r="AB15" s="21"/>
      <c r="AC15" s="21">
        <v>0.53238612326607404</v>
      </c>
      <c r="AD15" s="21">
        <v>0.42161900195351298</v>
      </c>
      <c r="AE15" s="21">
        <v>0.41875612331627099</v>
      </c>
      <c r="AF15" s="21"/>
      <c r="AG15" s="21">
        <v>0.55166198835992697</v>
      </c>
      <c r="AH15" s="21">
        <v>0.359912460212091</v>
      </c>
      <c r="AI15" s="21">
        <v>0.408102790576858</v>
      </c>
      <c r="AJ15" s="21">
        <v>0.69569247076199303</v>
      </c>
      <c r="AK15" s="21">
        <v>0.43498054117592799</v>
      </c>
      <c r="AL15" s="21"/>
      <c r="AM15" s="21">
        <v>0.56623300188715597</v>
      </c>
      <c r="AN15" s="21">
        <v>0.39644270025718897</v>
      </c>
      <c r="AO15" s="21">
        <v>0.40948218674348003</v>
      </c>
      <c r="AP15" s="21"/>
      <c r="AQ15" s="21">
        <v>0.48601021792467602</v>
      </c>
      <c r="AR15" s="21">
        <v>0.38249677997822601</v>
      </c>
      <c r="AS15" s="21"/>
      <c r="AT15" s="21">
        <v>0.53812904143087203</v>
      </c>
      <c r="AU15" s="21">
        <v>0.42558257211425199</v>
      </c>
    </row>
    <row r="16" spans="2:47" x14ac:dyDescent="0.35">
      <c r="B16" s="18" t="s">
        <v>352</v>
      </c>
      <c r="C16" s="21">
        <v>0.23890854886333299</v>
      </c>
      <c r="D16" s="21">
        <v>0.21782805777788899</v>
      </c>
      <c r="E16" s="21">
        <v>0.25568235723592397</v>
      </c>
      <c r="F16" s="21"/>
      <c r="G16" s="21">
        <v>0.30917425390722703</v>
      </c>
      <c r="H16" s="21">
        <v>0.30143021160521299</v>
      </c>
      <c r="I16" s="21">
        <v>0.22793165549698699</v>
      </c>
      <c r="J16" s="21">
        <v>0.16495694205687</v>
      </c>
      <c r="K16" s="21">
        <v>0.19942541016851401</v>
      </c>
      <c r="L16" s="21">
        <v>0.249786242772738</v>
      </c>
      <c r="M16" s="21"/>
      <c r="N16" s="21">
        <v>0.26658523875585199</v>
      </c>
      <c r="O16" s="21">
        <v>0.25532088607992398</v>
      </c>
      <c r="P16" s="21">
        <v>0.19376701884929001</v>
      </c>
      <c r="Q16" s="21">
        <v>0.226326883052342</v>
      </c>
      <c r="R16" s="21"/>
      <c r="S16" s="21">
        <v>0.221705425156943</v>
      </c>
      <c r="T16" s="21">
        <v>0.21790217913773499</v>
      </c>
      <c r="U16" s="21">
        <v>0.29122592675967401</v>
      </c>
      <c r="V16" s="21">
        <v>0.253061563136743</v>
      </c>
      <c r="W16" s="21">
        <v>0.24615016964665501</v>
      </c>
      <c r="X16" s="21">
        <v>0.17712618982328701</v>
      </c>
      <c r="Y16" s="21">
        <v>0.32430363924074701</v>
      </c>
      <c r="Z16" s="21">
        <v>0.17354462655281799</v>
      </c>
      <c r="AA16" s="21">
        <v>0.237897131036061</v>
      </c>
      <c r="AB16" s="21"/>
      <c r="AC16" s="21">
        <v>0.175464567995126</v>
      </c>
      <c r="AD16" s="21">
        <v>0.28329574164604998</v>
      </c>
      <c r="AE16" s="21">
        <v>0.237870581448276</v>
      </c>
      <c r="AF16" s="21"/>
      <c r="AG16" s="21">
        <v>0.187656599860138</v>
      </c>
      <c r="AH16" s="21">
        <v>0.28613147909426201</v>
      </c>
      <c r="AI16" s="21">
        <v>0.24536947665860201</v>
      </c>
      <c r="AJ16" s="21">
        <v>5.30868325374525E-2</v>
      </c>
      <c r="AK16" s="21">
        <v>0.23190285965812399</v>
      </c>
      <c r="AL16" s="21"/>
      <c r="AM16" s="21">
        <v>0.18733957264884199</v>
      </c>
      <c r="AN16" s="21">
        <v>0.28087985491631401</v>
      </c>
      <c r="AO16" s="21">
        <v>0.24933687717827199</v>
      </c>
      <c r="AP16" s="21"/>
      <c r="AQ16" s="21">
        <v>0.23477659637776299</v>
      </c>
      <c r="AR16" s="21">
        <v>0.24636524143776201</v>
      </c>
      <c r="AS16" s="21"/>
      <c r="AT16" s="21">
        <v>0.22344953176844701</v>
      </c>
      <c r="AU16" s="21">
        <v>0.243809920939738</v>
      </c>
    </row>
    <row r="17" spans="2:47" x14ac:dyDescent="0.35">
      <c r="B17" s="18" t="s">
        <v>100</v>
      </c>
      <c r="C17" s="22">
        <v>0.21376742099325499</v>
      </c>
      <c r="D17" s="22">
        <v>0.27831152727117198</v>
      </c>
      <c r="E17" s="22">
        <v>0.15812721264514701</v>
      </c>
      <c r="F17" s="22"/>
      <c r="G17" s="22">
        <v>3.0240352328312299E-2</v>
      </c>
      <c r="H17" s="22">
        <v>8.9036161595800495E-2</v>
      </c>
      <c r="I17" s="22">
        <v>0.27486721117562302</v>
      </c>
      <c r="J17" s="22">
        <v>0.34483503339740701</v>
      </c>
      <c r="K17" s="22">
        <v>0.30432737959469802</v>
      </c>
      <c r="L17" s="22">
        <v>0.18776585360603901</v>
      </c>
      <c r="M17" s="22"/>
      <c r="N17" s="22">
        <v>0.194847859587816</v>
      </c>
      <c r="O17" s="22">
        <v>0.198860219686704</v>
      </c>
      <c r="P17" s="22">
        <v>0.30042007577935398</v>
      </c>
      <c r="Q17" s="22">
        <v>0.18435720998847699</v>
      </c>
      <c r="R17" s="22"/>
      <c r="S17" s="22">
        <v>0.30472575943197799</v>
      </c>
      <c r="T17" s="22">
        <v>0.23349307923884999</v>
      </c>
      <c r="U17" s="22">
        <v>4.6775893015326898E-2</v>
      </c>
      <c r="V17" s="22">
        <v>0.15478688486890599</v>
      </c>
      <c r="W17" s="22">
        <v>0.242589441944811</v>
      </c>
      <c r="X17" s="22">
        <v>0.34525974282154698</v>
      </c>
      <c r="Y17" s="22">
        <v>7.0522579129073101E-2</v>
      </c>
      <c r="Z17" s="22">
        <v>0.36872231434966102</v>
      </c>
      <c r="AA17" s="22">
        <v>0.18547874661192401</v>
      </c>
      <c r="AB17" s="22"/>
      <c r="AC17" s="22">
        <v>0.35692155527094699</v>
      </c>
      <c r="AD17" s="22">
        <v>0.138323260307463</v>
      </c>
      <c r="AE17" s="22">
        <v>0.18088554186799499</v>
      </c>
      <c r="AF17" s="22"/>
      <c r="AG17" s="22">
        <v>0.36400538849978997</v>
      </c>
      <c r="AH17" s="22">
        <v>7.3780981117829297E-2</v>
      </c>
      <c r="AI17" s="22">
        <v>0.16273331391825699</v>
      </c>
      <c r="AJ17" s="22">
        <v>0.64260563822453998</v>
      </c>
      <c r="AK17" s="22">
        <v>0.203077681517803</v>
      </c>
      <c r="AL17" s="22"/>
      <c r="AM17" s="22">
        <v>0.37889342923831398</v>
      </c>
      <c r="AN17" s="22">
        <v>0.11556284534087501</v>
      </c>
      <c r="AO17" s="22">
        <v>0.160145309565208</v>
      </c>
      <c r="AP17" s="22"/>
      <c r="AQ17" s="22">
        <v>0.25123362154691398</v>
      </c>
      <c r="AR17" s="22">
        <v>0.136131538540463</v>
      </c>
      <c r="AS17" s="22"/>
      <c r="AT17" s="22">
        <v>0.31467950966242503</v>
      </c>
      <c r="AU17" s="22">
        <v>0.18177265117451399</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K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11" width="20.7265625" customWidth="1"/>
  </cols>
  <sheetData>
    <row r="2" spans="2:11" ht="40" customHeight="1" x14ac:dyDescent="0.35">
      <c r="D2" s="32" t="s">
        <v>310</v>
      </c>
      <c r="E2" s="28"/>
      <c r="F2" s="28"/>
      <c r="G2" s="28"/>
      <c r="H2" s="28"/>
      <c r="I2" s="28"/>
      <c r="J2" s="28"/>
      <c r="K2" s="28"/>
    </row>
    <row r="6" spans="2:11" ht="50" customHeight="1" x14ac:dyDescent="0.35">
      <c r="B6" s="20" t="s">
        <v>15</v>
      </c>
      <c r="C6" s="20" t="s">
        <v>354</v>
      </c>
      <c r="D6" s="20" t="s">
        <v>355</v>
      </c>
      <c r="E6" s="20" t="s">
        <v>356</v>
      </c>
      <c r="F6" s="20" t="s">
        <v>357</v>
      </c>
      <c r="G6" s="20" t="s">
        <v>358</v>
      </c>
      <c r="H6" s="20" t="s">
        <v>359</v>
      </c>
      <c r="I6" s="20" t="s">
        <v>360</v>
      </c>
      <c r="J6" s="20" t="s">
        <v>361</v>
      </c>
    </row>
    <row r="7" spans="2:11" x14ac:dyDescent="0.35">
      <c r="B7" s="18" t="s">
        <v>97</v>
      </c>
      <c r="C7" s="17">
        <v>6.9422719062905203E-2</v>
      </c>
      <c r="D7" s="17">
        <v>4.2498709300581999E-2</v>
      </c>
      <c r="E7" s="17">
        <v>4.0324994636589999E-2</v>
      </c>
      <c r="F7" s="17">
        <v>4.6766923881353901E-2</v>
      </c>
      <c r="G7" s="17">
        <v>2.29430016068943E-2</v>
      </c>
      <c r="H7" s="17">
        <v>2.2688925738333001E-2</v>
      </c>
      <c r="I7" s="17">
        <v>2.8430819447446999E-2</v>
      </c>
      <c r="J7" s="17">
        <v>2.5174009641951701E-2</v>
      </c>
    </row>
    <row r="8" spans="2:11" x14ac:dyDescent="0.35">
      <c r="B8" s="18" t="s">
        <v>96</v>
      </c>
      <c r="C8" s="17">
        <v>0.138022156821339</v>
      </c>
      <c r="D8" s="17">
        <v>0.12711586139689099</v>
      </c>
      <c r="E8" s="17">
        <v>0.10149002972559799</v>
      </c>
      <c r="F8" s="17">
        <v>0.14178862097794601</v>
      </c>
      <c r="G8" s="17">
        <v>9.1586102471299696E-2</v>
      </c>
      <c r="H8" s="17">
        <v>6.4660520350087E-2</v>
      </c>
      <c r="I8" s="17">
        <v>5.9186856988921802E-2</v>
      </c>
      <c r="J8" s="17">
        <v>5.21313410194972E-2</v>
      </c>
    </row>
    <row r="9" spans="2:11" x14ac:dyDescent="0.35">
      <c r="B9" s="18" t="s">
        <v>95</v>
      </c>
      <c r="C9" s="17">
        <v>0.29115257339085099</v>
      </c>
      <c r="D9" s="17">
        <v>0.27632390868019902</v>
      </c>
      <c r="E9" s="17">
        <v>0.275447642001724</v>
      </c>
      <c r="F9" s="17">
        <v>0.23502343875247</v>
      </c>
      <c r="G9" s="17">
        <v>0.22453266646635001</v>
      </c>
      <c r="H9" s="17">
        <v>0.19700726463350199</v>
      </c>
      <c r="I9" s="17">
        <v>0.18974203202138501</v>
      </c>
      <c r="J9" s="17">
        <v>0.115017661912902</v>
      </c>
    </row>
    <row r="10" spans="2:11" x14ac:dyDescent="0.35">
      <c r="B10" s="18" t="s">
        <v>94</v>
      </c>
      <c r="C10" s="17">
        <v>0.28136920681390898</v>
      </c>
      <c r="D10" s="17">
        <v>0.33411500449185599</v>
      </c>
      <c r="E10" s="17">
        <v>0.32014052067190701</v>
      </c>
      <c r="F10" s="17">
        <v>0.34908733755431198</v>
      </c>
      <c r="G10" s="17">
        <v>0.35551350526501102</v>
      </c>
      <c r="H10" s="17">
        <v>0.42269978566580901</v>
      </c>
      <c r="I10" s="17">
        <v>0.37110155673116701</v>
      </c>
      <c r="J10" s="17">
        <v>0.321369582771172</v>
      </c>
    </row>
    <row r="11" spans="2:11" x14ac:dyDescent="0.35">
      <c r="B11" s="18" t="s">
        <v>93</v>
      </c>
      <c r="C11" s="17">
        <v>0.13201302594942499</v>
      </c>
      <c r="D11" s="17">
        <v>0.14652203508987999</v>
      </c>
      <c r="E11" s="17">
        <v>0.18945740929239599</v>
      </c>
      <c r="F11" s="17">
        <v>0.162050284691132</v>
      </c>
      <c r="G11" s="17">
        <v>0.23689266295738501</v>
      </c>
      <c r="H11" s="17">
        <v>0.23240276756873399</v>
      </c>
      <c r="I11" s="17">
        <v>0.306533621115198</v>
      </c>
      <c r="J11" s="17">
        <v>0.454069545788792</v>
      </c>
    </row>
    <row r="12" spans="2:11" x14ac:dyDescent="0.35">
      <c r="B12" s="18" t="s">
        <v>70</v>
      </c>
      <c r="C12" s="17">
        <v>8.8020317961571296E-2</v>
      </c>
      <c r="D12" s="17">
        <v>7.3424481040591502E-2</v>
      </c>
      <c r="E12" s="17">
        <v>7.3139403671784994E-2</v>
      </c>
      <c r="F12" s="17">
        <v>6.5283394142786E-2</v>
      </c>
      <c r="G12" s="17">
        <v>6.8532061233060201E-2</v>
      </c>
      <c r="H12" s="17">
        <v>6.0540736043534903E-2</v>
      </c>
      <c r="I12" s="17">
        <v>4.5005113695881102E-2</v>
      </c>
      <c r="J12" s="17">
        <v>3.22378588656849E-2</v>
      </c>
    </row>
    <row r="13" spans="2:11" x14ac:dyDescent="0.35">
      <c r="B13" s="23" t="s">
        <v>99</v>
      </c>
      <c r="C13" s="21">
        <v>0.20744487588424401</v>
      </c>
      <c r="D13" s="21">
        <v>0.16961457069747299</v>
      </c>
      <c r="E13" s="21">
        <v>0.14181502436218801</v>
      </c>
      <c r="F13" s="21">
        <v>0.18855554485930001</v>
      </c>
      <c r="G13" s="21">
        <v>0.114529104078194</v>
      </c>
      <c r="H13" s="21">
        <v>8.7349446088420005E-2</v>
      </c>
      <c r="I13" s="21">
        <v>8.7617676436368794E-2</v>
      </c>
      <c r="J13" s="21">
        <v>7.7305350661448904E-2</v>
      </c>
    </row>
    <row r="14" spans="2:11" x14ac:dyDescent="0.35">
      <c r="B14" s="23" t="s">
        <v>98</v>
      </c>
      <c r="C14" s="21">
        <v>0.41338223276333402</v>
      </c>
      <c r="D14" s="21">
        <v>0.48063703958173598</v>
      </c>
      <c r="E14" s="21">
        <v>0.50959792996430298</v>
      </c>
      <c r="F14" s="21">
        <v>0.51113762224544401</v>
      </c>
      <c r="G14" s="21">
        <v>0.592406168222396</v>
      </c>
      <c r="H14" s="21">
        <v>0.65510255323454303</v>
      </c>
      <c r="I14" s="21">
        <v>0.67763517784636595</v>
      </c>
      <c r="J14" s="21">
        <v>0.775439128559964</v>
      </c>
    </row>
    <row r="15" spans="2:11" x14ac:dyDescent="0.35">
      <c r="B15" s="23" t="s">
        <v>100</v>
      </c>
      <c r="C15" s="22">
        <v>0.20593735687909001</v>
      </c>
      <c r="D15" s="22">
        <v>0.31102246888426299</v>
      </c>
      <c r="E15" s="22">
        <v>0.36778290560211502</v>
      </c>
      <c r="F15" s="22">
        <v>0.32258207738614397</v>
      </c>
      <c r="G15" s="22">
        <v>0.477877064144202</v>
      </c>
      <c r="H15" s="22">
        <v>0.56775310714612304</v>
      </c>
      <c r="I15" s="22">
        <v>0.59001750140999698</v>
      </c>
      <c r="J15" s="22">
        <v>0.69813377789851505</v>
      </c>
    </row>
    <row r="16" spans="2:11" x14ac:dyDescent="0.35">
      <c r="B16" s="16"/>
      <c r="C16" s="16"/>
      <c r="D16" s="16"/>
      <c r="E16" s="16"/>
      <c r="F16" s="16"/>
      <c r="G16" s="16"/>
      <c r="H16" s="16"/>
      <c r="I16" s="16"/>
      <c r="J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U22"/>
  <sheetViews>
    <sheetView showGridLines="0" workbookViewId="0">
      <pane xSplit="2" topLeftCell="C1" activePane="topRight" state="frozen"/>
      <selection activeCell="AF8" sqref="AF8"/>
      <selection pane="topRight" activeCell="C10"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2.2688925738333001E-2</v>
      </c>
      <c r="D9" s="17">
        <v>1.51252428116185E-2</v>
      </c>
      <c r="E9" s="17">
        <v>2.9841736807949201E-2</v>
      </c>
      <c r="F9" s="17"/>
      <c r="G9" s="17">
        <v>1.5744715777905E-2</v>
      </c>
      <c r="H9" s="17">
        <v>1.34940310452327E-2</v>
      </c>
      <c r="I9" s="17">
        <v>4.1741490584429899E-2</v>
      </c>
      <c r="J9" s="17">
        <v>2.7518067299478501E-2</v>
      </c>
      <c r="K9" s="17">
        <v>2.9319670029438701E-2</v>
      </c>
      <c r="L9" s="17">
        <v>1.11085880404774E-2</v>
      </c>
      <c r="M9" s="17"/>
      <c r="N9" s="17">
        <v>1.2232113502721799E-2</v>
      </c>
      <c r="O9" s="17">
        <v>3.8352999045384299E-2</v>
      </c>
      <c r="P9" s="17">
        <v>1.66022325574533E-2</v>
      </c>
      <c r="Q9" s="17">
        <v>2.3318683487934699E-2</v>
      </c>
      <c r="R9" s="17"/>
      <c r="S9" s="17">
        <v>1.0614005301051201E-2</v>
      </c>
      <c r="T9" s="17">
        <v>2.13757237649859E-2</v>
      </c>
      <c r="U9" s="17">
        <v>3.2205574862613003E-2</v>
      </c>
      <c r="V9" s="17">
        <v>3.8908396445182E-2</v>
      </c>
      <c r="W9" s="17">
        <v>2.53169426862433E-2</v>
      </c>
      <c r="X9" s="17">
        <v>1.9207569727777301E-2</v>
      </c>
      <c r="Y9" s="17">
        <v>3.0731647116258601E-2</v>
      </c>
      <c r="Z9" s="17">
        <v>1.4202980344994299E-2</v>
      </c>
      <c r="AA9" s="17">
        <v>1.5834383877700298E-2</v>
      </c>
      <c r="AB9" s="17"/>
      <c r="AC9" s="17">
        <v>2.2659470475111101E-2</v>
      </c>
      <c r="AD9" s="17">
        <v>1.5910921309689002E-2</v>
      </c>
      <c r="AE9" s="17">
        <v>4.6894047805790297E-2</v>
      </c>
      <c r="AF9" s="17"/>
      <c r="AG9" s="17">
        <v>1.7197152988896201E-2</v>
      </c>
      <c r="AH9" s="17">
        <v>3.4194309672922703E-2</v>
      </c>
      <c r="AI9" s="17">
        <v>0</v>
      </c>
      <c r="AJ9" s="17">
        <v>0</v>
      </c>
      <c r="AK9" s="17">
        <v>3.7872929980595799E-2</v>
      </c>
      <c r="AL9" s="17"/>
      <c r="AM9" s="17">
        <v>1.8642245082347401E-2</v>
      </c>
      <c r="AN9" s="17">
        <v>2.4415868419704601E-2</v>
      </c>
      <c r="AO9" s="17">
        <v>0</v>
      </c>
      <c r="AP9" s="17"/>
      <c r="AQ9" s="17">
        <v>2.0625898499840398E-2</v>
      </c>
      <c r="AR9" s="17">
        <v>2.7124594975262002E-2</v>
      </c>
      <c r="AS9" s="17"/>
      <c r="AT9" s="17">
        <v>3.5080670594674901E-2</v>
      </c>
      <c r="AU9" s="17">
        <v>1.8760050322514099E-2</v>
      </c>
    </row>
    <row r="10" spans="2:47" x14ac:dyDescent="0.35">
      <c r="B10" s="18" t="s">
        <v>96</v>
      </c>
      <c r="C10" s="17">
        <v>6.4660520350087E-2</v>
      </c>
      <c r="D10" s="17">
        <v>7.6668472050553604E-2</v>
      </c>
      <c r="E10" s="17">
        <v>5.36910041521107E-2</v>
      </c>
      <c r="F10" s="17"/>
      <c r="G10" s="17">
        <v>0.13076270111493901</v>
      </c>
      <c r="H10" s="17">
        <v>8.8323080478210497E-2</v>
      </c>
      <c r="I10" s="17">
        <v>4.5280746687707402E-2</v>
      </c>
      <c r="J10" s="17">
        <v>5.06627809093795E-2</v>
      </c>
      <c r="K10" s="17">
        <v>5.6144514922606102E-2</v>
      </c>
      <c r="L10" s="17">
        <v>4.7300723729020402E-2</v>
      </c>
      <c r="M10" s="17"/>
      <c r="N10" s="17">
        <v>7.2702959244996396E-2</v>
      </c>
      <c r="O10" s="17">
        <v>6.2325577995443401E-2</v>
      </c>
      <c r="P10" s="17">
        <v>7.8040703331622094E-2</v>
      </c>
      <c r="Q10" s="17">
        <v>4.7465600255533702E-2</v>
      </c>
      <c r="R10" s="17"/>
      <c r="S10" s="17">
        <v>6.8053227752984599E-2</v>
      </c>
      <c r="T10" s="17">
        <v>5.1828448424706901E-2</v>
      </c>
      <c r="U10" s="17">
        <v>3.7624894078687202E-2</v>
      </c>
      <c r="V10" s="17">
        <v>9.9052797268090007E-2</v>
      </c>
      <c r="W10" s="17">
        <v>3.6621983120009E-2</v>
      </c>
      <c r="X10" s="17">
        <v>3.6287070386905401E-2</v>
      </c>
      <c r="Y10" s="17">
        <v>8.4337750955814306E-2</v>
      </c>
      <c r="Z10" s="17">
        <v>7.9929196993697604E-2</v>
      </c>
      <c r="AA10" s="17">
        <v>8.9718121183014199E-2</v>
      </c>
      <c r="AB10" s="17"/>
      <c r="AC10" s="17">
        <v>6.2618131360716797E-2</v>
      </c>
      <c r="AD10" s="17">
        <v>5.4022230869223101E-2</v>
      </c>
      <c r="AE10" s="17">
        <v>7.7314587167660501E-2</v>
      </c>
      <c r="AF10" s="17"/>
      <c r="AG10" s="17">
        <v>5.9304881665275602E-2</v>
      </c>
      <c r="AH10" s="17">
        <v>7.5031483216905004E-2</v>
      </c>
      <c r="AI10" s="17">
        <v>3.0368665217198901E-2</v>
      </c>
      <c r="AJ10" s="17">
        <v>8.8317536224360393E-2</v>
      </c>
      <c r="AK10" s="17">
        <v>6.8509765628104305E-2</v>
      </c>
      <c r="AL10" s="17"/>
      <c r="AM10" s="17">
        <v>4.6886418211086703E-2</v>
      </c>
      <c r="AN10" s="17">
        <v>8.9290941454876094E-2</v>
      </c>
      <c r="AO10" s="17">
        <v>8.57168319310746E-2</v>
      </c>
      <c r="AP10" s="17"/>
      <c r="AQ10" s="17">
        <v>4.9904063493486701E-2</v>
      </c>
      <c r="AR10" s="17">
        <v>9.5892452034181105E-2</v>
      </c>
      <c r="AS10" s="17"/>
      <c r="AT10" s="17">
        <v>4.4444250350597903E-2</v>
      </c>
      <c r="AU10" s="17">
        <v>7.1070207373290895E-2</v>
      </c>
    </row>
    <row r="11" spans="2:47" x14ac:dyDescent="0.35">
      <c r="B11" s="18" t="s">
        <v>95</v>
      </c>
      <c r="C11" s="17">
        <v>0.19700726463350199</v>
      </c>
      <c r="D11" s="17">
        <v>0.21470923314117199</v>
      </c>
      <c r="E11" s="17">
        <v>0.17971224771186001</v>
      </c>
      <c r="F11" s="17"/>
      <c r="G11" s="17">
        <v>0.24788901929131299</v>
      </c>
      <c r="H11" s="17">
        <v>0.160590450209949</v>
      </c>
      <c r="I11" s="17">
        <v>0.15474069742511801</v>
      </c>
      <c r="J11" s="17">
        <v>0.194180327281882</v>
      </c>
      <c r="K11" s="17">
        <v>0.18371556621346499</v>
      </c>
      <c r="L11" s="17">
        <v>0.24141803024181699</v>
      </c>
      <c r="M11" s="17"/>
      <c r="N11" s="17">
        <v>0.182896984388394</v>
      </c>
      <c r="O11" s="17">
        <v>0.19295826365868499</v>
      </c>
      <c r="P11" s="17">
        <v>0.19726216747525199</v>
      </c>
      <c r="Q11" s="17">
        <v>0.218496802199873</v>
      </c>
      <c r="R11" s="17"/>
      <c r="S11" s="17">
        <v>0.219161141543186</v>
      </c>
      <c r="T11" s="17">
        <v>0.17020804305783699</v>
      </c>
      <c r="U11" s="17">
        <v>0.28331404206091498</v>
      </c>
      <c r="V11" s="17">
        <v>0.19157745985627</v>
      </c>
      <c r="W11" s="17">
        <v>0.20614150215480601</v>
      </c>
      <c r="X11" s="17">
        <v>0.14500937225701599</v>
      </c>
      <c r="Y11" s="17">
        <v>0.204806553800777</v>
      </c>
      <c r="Z11" s="17">
        <v>8.1602798068034804E-2</v>
      </c>
      <c r="AA11" s="17">
        <v>0.21383605756782101</v>
      </c>
      <c r="AB11" s="17"/>
      <c r="AC11" s="17">
        <v>0.171654129685685</v>
      </c>
      <c r="AD11" s="17">
        <v>0.21583104653430901</v>
      </c>
      <c r="AE11" s="17">
        <v>0.17005305726848299</v>
      </c>
      <c r="AF11" s="17"/>
      <c r="AG11" s="17">
        <v>0.16526474241310399</v>
      </c>
      <c r="AH11" s="17">
        <v>0.21108443269862101</v>
      </c>
      <c r="AI11" s="17">
        <v>0.28609763494949197</v>
      </c>
      <c r="AJ11" s="17">
        <v>0.18473331435265</v>
      </c>
      <c r="AK11" s="17">
        <v>0.17549091959471899</v>
      </c>
      <c r="AL11" s="17"/>
      <c r="AM11" s="17">
        <v>0.17299441953244399</v>
      </c>
      <c r="AN11" s="17">
        <v>0.20422879614942199</v>
      </c>
      <c r="AO11" s="17">
        <v>0.28051150460774599</v>
      </c>
      <c r="AP11" s="17"/>
      <c r="AQ11" s="17">
        <v>0.192264967481067</v>
      </c>
      <c r="AR11" s="17">
        <v>0.205529465335309</v>
      </c>
      <c r="AS11" s="17"/>
      <c r="AT11" s="17">
        <v>0.14007323403248501</v>
      </c>
      <c r="AU11" s="17">
        <v>0.21505853309851899</v>
      </c>
    </row>
    <row r="12" spans="2:47" x14ac:dyDescent="0.35">
      <c r="B12" s="18" t="s">
        <v>94</v>
      </c>
      <c r="C12" s="17">
        <v>0.42269978566580901</v>
      </c>
      <c r="D12" s="17">
        <v>0.40103045939339899</v>
      </c>
      <c r="E12" s="17">
        <v>0.44224245893256098</v>
      </c>
      <c r="F12" s="17"/>
      <c r="G12" s="17">
        <v>0.36651842321592698</v>
      </c>
      <c r="H12" s="17">
        <v>0.46225635896964001</v>
      </c>
      <c r="I12" s="17">
        <v>0.47551778998348498</v>
      </c>
      <c r="J12" s="17">
        <v>0.42873946279314701</v>
      </c>
      <c r="K12" s="17">
        <v>0.391103637229958</v>
      </c>
      <c r="L12" s="17">
        <v>0.399339360461057</v>
      </c>
      <c r="M12" s="17"/>
      <c r="N12" s="17">
        <v>0.41320792657938799</v>
      </c>
      <c r="O12" s="17">
        <v>0.44483336601281098</v>
      </c>
      <c r="P12" s="17">
        <v>0.39181227134866697</v>
      </c>
      <c r="Q12" s="17">
        <v>0.437794343971662</v>
      </c>
      <c r="R12" s="17"/>
      <c r="S12" s="17">
        <v>0.38153815968586502</v>
      </c>
      <c r="T12" s="17">
        <v>0.45609639405382502</v>
      </c>
      <c r="U12" s="17">
        <v>0.334832029176727</v>
      </c>
      <c r="V12" s="17">
        <v>0.391966409227539</v>
      </c>
      <c r="W12" s="17">
        <v>0.50344205667139597</v>
      </c>
      <c r="X12" s="17">
        <v>0.49165109887729103</v>
      </c>
      <c r="Y12" s="17">
        <v>0.35947231151800302</v>
      </c>
      <c r="Z12" s="17">
        <v>0.54294077384864603</v>
      </c>
      <c r="AA12" s="17">
        <v>0.41907398738631801</v>
      </c>
      <c r="AB12" s="17"/>
      <c r="AC12" s="17">
        <v>0.41751273063015998</v>
      </c>
      <c r="AD12" s="17">
        <v>0.41562198817252899</v>
      </c>
      <c r="AE12" s="17">
        <v>0.49910650167826298</v>
      </c>
      <c r="AF12" s="17"/>
      <c r="AG12" s="17">
        <v>0.424767005746711</v>
      </c>
      <c r="AH12" s="17">
        <v>0.44388110389004398</v>
      </c>
      <c r="AI12" s="17">
        <v>0.37879368740147401</v>
      </c>
      <c r="AJ12" s="17">
        <v>0.34948832385923601</v>
      </c>
      <c r="AK12" s="17">
        <v>0.46697730824036499</v>
      </c>
      <c r="AL12" s="17"/>
      <c r="AM12" s="17">
        <v>0.43324758286265103</v>
      </c>
      <c r="AN12" s="17">
        <v>0.44982051024028202</v>
      </c>
      <c r="AO12" s="17">
        <v>0.36813238912819901</v>
      </c>
      <c r="AP12" s="17"/>
      <c r="AQ12" s="17">
        <v>0.44157923925029902</v>
      </c>
      <c r="AR12" s="17">
        <v>0.382640362616253</v>
      </c>
      <c r="AS12" s="17"/>
      <c r="AT12" s="17">
        <v>0.47773635046680402</v>
      </c>
      <c r="AU12" s="17">
        <v>0.405250119866155</v>
      </c>
    </row>
    <row r="13" spans="2:47" x14ac:dyDescent="0.35">
      <c r="B13" s="18" t="s">
        <v>93</v>
      </c>
      <c r="C13" s="17">
        <v>0.23240276756873399</v>
      </c>
      <c r="D13" s="17">
        <v>0.23679095884258899</v>
      </c>
      <c r="E13" s="17">
        <v>0.22919477401060601</v>
      </c>
      <c r="F13" s="17"/>
      <c r="G13" s="17">
        <v>0.20553302197478601</v>
      </c>
      <c r="H13" s="17">
        <v>0.22540975353256401</v>
      </c>
      <c r="I13" s="17">
        <v>0.23272681898064501</v>
      </c>
      <c r="J13" s="17">
        <v>0.24078828924048601</v>
      </c>
      <c r="K13" s="17">
        <v>0.247624615620778</v>
      </c>
      <c r="L13" s="17">
        <v>0.23288316301411099</v>
      </c>
      <c r="M13" s="17"/>
      <c r="N13" s="17">
        <v>0.25425039906930602</v>
      </c>
      <c r="O13" s="17">
        <v>0.206712228811054</v>
      </c>
      <c r="P13" s="17">
        <v>0.26543363383910101</v>
      </c>
      <c r="Q13" s="17">
        <v>0.20931510620386901</v>
      </c>
      <c r="R13" s="17"/>
      <c r="S13" s="17">
        <v>0.26415418512063799</v>
      </c>
      <c r="T13" s="17">
        <v>0.22323441218030601</v>
      </c>
      <c r="U13" s="17">
        <v>0.224641640473773</v>
      </c>
      <c r="V13" s="17">
        <v>0.20361215638628499</v>
      </c>
      <c r="W13" s="17">
        <v>0.20470092881952501</v>
      </c>
      <c r="X13" s="17">
        <v>0.25919922765258702</v>
      </c>
      <c r="Y13" s="17">
        <v>0.225777020663494</v>
      </c>
      <c r="Z13" s="17">
        <v>0.24563105790996501</v>
      </c>
      <c r="AA13" s="17">
        <v>0.23288471515273501</v>
      </c>
      <c r="AB13" s="17"/>
      <c r="AC13" s="17">
        <v>0.26686089636339699</v>
      </c>
      <c r="AD13" s="17">
        <v>0.230920837892889</v>
      </c>
      <c r="AE13" s="17">
        <v>0.17127403390816101</v>
      </c>
      <c r="AF13" s="17"/>
      <c r="AG13" s="17">
        <v>0.29317232735704202</v>
      </c>
      <c r="AH13" s="17">
        <v>0.172633999594275</v>
      </c>
      <c r="AI13" s="17">
        <v>0.24492195227218999</v>
      </c>
      <c r="AJ13" s="17">
        <v>0.31279792713412602</v>
      </c>
      <c r="AK13" s="17">
        <v>0.18202665041514099</v>
      </c>
      <c r="AL13" s="17"/>
      <c r="AM13" s="17">
        <v>0.30210877695417199</v>
      </c>
      <c r="AN13" s="17">
        <v>0.194174986118263</v>
      </c>
      <c r="AO13" s="17">
        <v>0.21703948220900099</v>
      </c>
      <c r="AP13" s="17"/>
      <c r="AQ13" s="17">
        <v>0.25517063295637799</v>
      </c>
      <c r="AR13" s="17">
        <v>0.18590094942530899</v>
      </c>
      <c r="AS13" s="17"/>
      <c r="AT13" s="17">
        <v>0.25667876932413802</v>
      </c>
      <c r="AU13" s="17">
        <v>0.22470591877165999</v>
      </c>
    </row>
    <row r="14" spans="2:47" x14ac:dyDescent="0.35">
      <c r="B14" s="18" t="s">
        <v>70</v>
      </c>
      <c r="C14" s="17">
        <v>6.0540736043534903E-2</v>
      </c>
      <c r="D14" s="17">
        <v>5.5675633760668003E-2</v>
      </c>
      <c r="E14" s="17">
        <v>6.5317778384914399E-2</v>
      </c>
      <c r="F14" s="17"/>
      <c r="G14" s="17">
        <v>3.3552118625131702E-2</v>
      </c>
      <c r="H14" s="17">
        <v>4.9926325764403402E-2</v>
      </c>
      <c r="I14" s="17">
        <v>4.9992456338614599E-2</v>
      </c>
      <c r="J14" s="17">
        <v>5.8111072475627301E-2</v>
      </c>
      <c r="K14" s="17">
        <v>9.2091995983753602E-2</v>
      </c>
      <c r="L14" s="17">
        <v>6.7950134513516697E-2</v>
      </c>
      <c r="M14" s="17"/>
      <c r="N14" s="17">
        <v>6.4709617215194096E-2</v>
      </c>
      <c r="O14" s="17">
        <v>5.4817564476622102E-2</v>
      </c>
      <c r="P14" s="17">
        <v>5.0848991447903703E-2</v>
      </c>
      <c r="Q14" s="17">
        <v>6.3609463881127704E-2</v>
      </c>
      <c r="R14" s="17"/>
      <c r="S14" s="17">
        <v>5.6479280596276098E-2</v>
      </c>
      <c r="T14" s="17">
        <v>7.7256978518339098E-2</v>
      </c>
      <c r="U14" s="17">
        <v>8.7381819347284395E-2</v>
      </c>
      <c r="V14" s="17">
        <v>7.4882780816634603E-2</v>
      </c>
      <c r="W14" s="17">
        <v>2.3776586548020898E-2</v>
      </c>
      <c r="X14" s="17">
        <v>4.8645661098422603E-2</v>
      </c>
      <c r="Y14" s="17">
        <v>9.4874715945652402E-2</v>
      </c>
      <c r="Z14" s="17">
        <v>3.5693192834662199E-2</v>
      </c>
      <c r="AA14" s="17">
        <v>2.8652734832411E-2</v>
      </c>
      <c r="AB14" s="17"/>
      <c r="AC14" s="17">
        <v>5.86946414849292E-2</v>
      </c>
      <c r="AD14" s="17">
        <v>6.7692975221361001E-2</v>
      </c>
      <c r="AE14" s="17">
        <v>3.5357772171641703E-2</v>
      </c>
      <c r="AF14" s="17"/>
      <c r="AG14" s="17">
        <v>4.0293889828971599E-2</v>
      </c>
      <c r="AH14" s="17">
        <v>6.3174670927231905E-2</v>
      </c>
      <c r="AI14" s="17">
        <v>5.9818060159645303E-2</v>
      </c>
      <c r="AJ14" s="17">
        <v>6.46628984296269E-2</v>
      </c>
      <c r="AK14" s="17">
        <v>6.9122426141075194E-2</v>
      </c>
      <c r="AL14" s="17"/>
      <c r="AM14" s="17">
        <v>2.6120557357298201E-2</v>
      </c>
      <c r="AN14" s="17">
        <v>3.8068897617451997E-2</v>
      </c>
      <c r="AO14" s="17">
        <v>4.8599792123979503E-2</v>
      </c>
      <c r="AP14" s="17"/>
      <c r="AQ14" s="17">
        <v>4.0455198318928097E-2</v>
      </c>
      <c r="AR14" s="17">
        <v>0.102912175613686</v>
      </c>
      <c r="AS14" s="17"/>
      <c r="AT14" s="17">
        <v>4.5986725231300998E-2</v>
      </c>
      <c r="AU14" s="17">
        <v>6.5155170567861201E-2</v>
      </c>
    </row>
    <row r="15" spans="2:47" x14ac:dyDescent="0.35">
      <c r="B15" s="18" t="s">
        <v>99</v>
      </c>
      <c r="C15" s="21">
        <v>8.7349446088420005E-2</v>
      </c>
      <c r="D15" s="21">
        <v>9.1793714862172096E-2</v>
      </c>
      <c r="E15" s="21">
        <v>8.3532740960059901E-2</v>
      </c>
      <c r="F15" s="21"/>
      <c r="G15" s="21">
        <v>0.14650741689284399</v>
      </c>
      <c r="H15" s="21">
        <v>0.101817111523443</v>
      </c>
      <c r="I15" s="21">
        <v>8.7022237272137301E-2</v>
      </c>
      <c r="J15" s="21">
        <v>7.8180848208857998E-2</v>
      </c>
      <c r="K15" s="21">
        <v>8.54641849520449E-2</v>
      </c>
      <c r="L15" s="21">
        <v>5.8409311769497901E-2</v>
      </c>
      <c r="M15" s="21"/>
      <c r="N15" s="21">
        <v>8.4935072747718193E-2</v>
      </c>
      <c r="O15" s="21">
        <v>0.100678577040828</v>
      </c>
      <c r="P15" s="21">
        <v>9.4642935889075394E-2</v>
      </c>
      <c r="Q15" s="21">
        <v>7.0784283743468401E-2</v>
      </c>
      <c r="R15" s="21"/>
      <c r="S15" s="21">
        <v>7.8667233054035807E-2</v>
      </c>
      <c r="T15" s="21">
        <v>7.3204172189692801E-2</v>
      </c>
      <c r="U15" s="21">
        <v>6.9830468941300197E-2</v>
      </c>
      <c r="V15" s="21">
        <v>0.13796119371327201</v>
      </c>
      <c r="W15" s="21">
        <v>6.1938925806252203E-2</v>
      </c>
      <c r="X15" s="21">
        <v>5.5494640114682699E-2</v>
      </c>
      <c r="Y15" s="21">
        <v>0.115069398072073</v>
      </c>
      <c r="Z15" s="21">
        <v>9.4132177338691794E-2</v>
      </c>
      <c r="AA15" s="21">
        <v>0.10555250506071399</v>
      </c>
      <c r="AB15" s="21"/>
      <c r="AC15" s="21">
        <v>8.5277601835827901E-2</v>
      </c>
      <c r="AD15" s="21">
        <v>6.9933152178912106E-2</v>
      </c>
      <c r="AE15" s="21">
        <v>0.124208634973451</v>
      </c>
      <c r="AF15" s="21"/>
      <c r="AG15" s="21">
        <v>7.6502034654171797E-2</v>
      </c>
      <c r="AH15" s="21">
        <v>0.10922579288982801</v>
      </c>
      <c r="AI15" s="21">
        <v>3.0368665217198901E-2</v>
      </c>
      <c r="AJ15" s="21">
        <v>8.8317536224360393E-2</v>
      </c>
      <c r="AK15" s="21">
        <v>0.10638269560870001</v>
      </c>
      <c r="AL15" s="21"/>
      <c r="AM15" s="21">
        <v>6.5528663293434194E-2</v>
      </c>
      <c r="AN15" s="21">
        <v>0.113706809874581</v>
      </c>
      <c r="AO15" s="21">
        <v>8.57168319310746E-2</v>
      </c>
      <c r="AP15" s="21"/>
      <c r="AQ15" s="21">
        <v>7.0529961993327103E-2</v>
      </c>
      <c r="AR15" s="21">
        <v>0.12301704700944301</v>
      </c>
      <c r="AS15" s="21"/>
      <c r="AT15" s="21">
        <v>7.9524920945272901E-2</v>
      </c>
      <c r="AU15" s="21">
        <v>8.9830257695804994E-2</v>
      </c>
    </row>
    <row r="16" spans="2:47" x14ac:dyDescent="0.35">
      <c r="B16" s="18" t="s">
        <v>98</v>
      </c>
      <c r="C16" s="21">
        <v>0.65510255323454303</v>
      </c>
      <c r="D16" s="21">
        <v>0.63782141823598804</v>
      </c>
      <c r="E16" s="21">
        <v>0.67143723294316604</v>
      </c>
      <c r="F16" s="21"/>
      <c r="G16" s="21">
        <v>0.57205144519071205</v>
      </c>
      <c r="H16" s="21">
        <v>0.687666112502204</v>
      </c>
      <c r="I16" s="21">
        <v>0.70824460896413</v>
      </c>
      <c r="J16" s="21">
        <v>0.66952775203363302</v>
      </c>
      <c r="K16" s="21">
        <v>0.63872825285073598</v>
      </c>
      <c r="L16" s="21">
        <v>0.63222252347516805</v>
      </c>
      <c r="M16" s="21"/>
      <c r="N16" s="21">
        <v>0.66745832564869401</v>
      </c>
      <c r="O16" s="21">
        <v>0.65154559482386598</v>
      </c>
      <c r="P16" s="21">
        <v>0.65724590518776904</v>
      </c>
      <c r="Q16" s="21">
        <v>0.64710945017553001</v>
      </c>
      <c r="R16" s="21"/>
      <c r="S16" s="21">
        <v>0.64569234480650195</v>
      </c>
      <c r="T16" s="21">
        <v>0.679330806234131</v>
      </c>
      <c r="U16" s="21">
        <v>0.55947366965050005</v>
      </c>
      <c r="V16" s="21">
        <v>0.59557856561382405</v>
      </c>
      <c r="W16" s="21">
        <v>0.70814298549092103</v>
      </c>
      <c r="X16" s="21">
        <v>0.75085032652987904</v>
      </c>
      <c r="Y16" s="21">
        <v>0.585249332181497</v>
      </c>
      <c r="Z16" s="21">
        <v>0.78857183175861101</v>
      </c>
      <c r="AA16" s="21">
        <v>0.65195870253905297</v>
      </c>
      <c r="AB16" s="21"/>
      <c r="AC16" s="21">
        <v>0.68437362699355797</v>
      </c>
      <c r="AD16" s="21">
        <v>0.64654282606541802</v>
      </c>
      <c r="AE16" s="21">
        <v>0.67038053558642396</v>
      </c>
      <c r="AF16" s="21"/>
      <c r="AG16" s="21">
        <v>0.71793933310375302</v>
      </c>
      <c r="AH16" s="21">
        <v>0.61651510348431904</v>
      </c>
      <c r="AI16" s="21">
        <v>0.62371563967366395</v>
      </c>
      <c r="AJ16" s="21">
        <v>0.66228625099336202</v>
      </c>
      <c r="AK16" s="21">
        <v>0.64900395865550597</v>
      </c>
      <c r="AL16" s="21"/>
      <c r="AM16" s="21">
        <v>0.73535635981682301</v>
      </c>
      <c r="AN16" s="21">
        <v>0.64399549635854503</v>
      </c>
      <c r="AO16" s="21">
        <v>0.58517187133719994</v>
      </c>
      <c r="AP16" s="21"/>
      <c r="AQ16" s="21">
        <v>0.69674987220667794</v>
      </c>
      <c r="AR16" s="21">
        <v>0.568541312041562</v>
      </c>
      <c r="AS16" s="21"/>
      <c r="AT16" s="21">
        <v>0.73441511979094198</v>
      </c>
      <c r="AU16" s="21">
        <v>0.62995603863781502</v>
      </c>
    </row>
    <row r="17" spans="2:47" x14ac:dyDescent="0.35">
      <c r="B17" s="18" t="s">
        <v>100</v>
      </c>
      <c r="C17" s="22">
        <v>0.56775310714612304</v>
      </c>
      <c r="D17" s="22">
        <v>0.54602770337381501</v>
      </c>
      <c r="E17" s="22">
        <v>0.58790449198310601</v>
      </c>
      <c r="F17" s="22"/>
      <c r="G17" s="22">
        <v>0.42554402829786903</v>
      </c>
      <c r="H17" s="22">
        <v>0.58584900097876103</v>
      </c>
      <c r="I17" s="22">
        <v>0.62122237169199301</v>
      </c>
      <c r="J17" s="22">
        <v>0.59134690382477495</v>
      </c>
      <c r="K17" s="22">
        <v>0.55326406789869098</v>
      </c>
      <c r="L17" s="22">
        <v>0.57381321170567001</v>
      </c>
      <c r="M17" s="22"/>
      <c r="N17" s="22">
        <v>0.58252325290097595</v>
      </c>
      <c r="O17" s="22">
        <v>0.55086701778303804</v>
      </c>
      <c r="P17" s="22">
        <v>0.56260296929869402</v>
      </c>
      <c r="Q17" s="22">
        <v>0.576325166432062</v>
      </c>
      <c r="R17" s="22"/>
      <c r="S17" s="22">
        <v>0.56702511175246695</v>
      </c>
      <c r="T17" s="22">
        <v>0.60612663404443801</v>
      </c>
      <c r="U17" s="22">
        <v>0.48964320070919998</v>
      </c>
      <c r="V17" s="22">
        <v>0.45761737190055202</v>
      </c>
      <c r="W17" s="22">
        <v>0.64620405968466799</v>
      </c>
      <c r="X17" s="22">
        <v>0.69535568641519596</v>
      </c>
      <c r="Y17" s="22">
        <v>0.47017993410942399</v>
      </c>
      <c r="Z17" s="22">
        <v>0.69443965441991895</v>
      </c>
      <c r="AA17" s="22">
        <v>0.54640619747833896</v>
      </c>
      <c r="AB17" s="22"/>
      <c r="AC17" s="22">
        <v>0.59909602515772997</v>
      </c>
      <c r="AD17" s="22">
        <v>0.57660967388650597</v>
      </c>
      <c r="AE17" s="22">
        <v>0.54617190061297305</v>
      </c>
      <c r="AF17" s="22"/>
      <c r="AG17" s="22">
        <v>0.64143729844958097</v>
      </c>
      <c r="AH17" s="22">
        <v>0.507289310594492</v>
      </c>
      <c r="AI17" s="22">
        <v>0.593346974456465</v>
      </c>
      <c r="AJ17" s="22">
        <v>0.57396871476900202</v>
      </c>
      <c r="AK17" s="22">
        <v>0.54262126304680502</v>
      </c>
      <c r="AL17" s="22"/>
      <c r="AM17" s="22">
        <v>0.66982769652338903</v>
      </c>
      <c r="AN17" s="22">
        <v>0.53028868648396399</v>
      </c>
      <c r="AO17" s="22">
        <v>0.49945503940612501</v>
      </c>
      <c r="AP17" s="22"/>
      <c r="AQ17" s="22">
        <v>0.62621991021335</v>
      </c>
      <c r="AR17" s="22">
        <v>0.445524265032119</v>
      </c>
      <c r="AS17" s="22"/>
      <c r="AT17" s="22">
        <v>0.65489019884566901</v>
      </c>
      <c r="AU17" s="22">
        <v>0.54012578094201003</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U22"/>
  <sheetViews>
    <sheetView showGridLines="0" workbookViewId="0">
      <pane xSplit="2" topLeftCell="C1" activePane="topRight" state="frozen"/>
      <selection activeCell="AF8" sqref="AF8"/>
      <selection pane="topRight" activeCell="D11" sqref="D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4.6766923881353901E-2</v>
      </c>
      <c r="D9" s="17">
        <v>3.9775067083564097E-2</v>
      </c>
      <c r="E9" s="17">
        <v>5.3477896911351797E-2</v>
      </c>
      <c r="F9" s="17"/>
      <c r="G9" s="17">
        <v>4.3826491679049603E-2</v>
      </c>
      <c r="H9" s="17">
        <v>6.8884984941390601E-2</v>
      </c>
      <c r="I9" s="17">
        <v>5.7419199482858702E-2</v>
      </c>
      <c r="J9" s="17">
        <v>4.9964799123430402E-2</v>
      </c>
      <c r="K9" s="17">
        <v>5.6926064643817803E-2</v>
      </c>
      <c r="L9" s="17">
        <v>1.53039530716997E-2</v>
      </c>
      <c r="M9" s="17"/>
      <c r="N9" s="17">
        <v>4.3108798136834499E-2</v>
      </c>
      <c r="O9" s="17">
        <v>4.9152856469382E-2</v>
      </c>
      <c r="P9" s="17">
        <v>5.8110966904494098E-2</v>
      </c>
      <c r="Q9" s="17">
        <v>3.4894507274302898E-2</v>
      </c>
      <c r="R9" s="17"/>
      <c r="S9" s="17">
        <v>4.5611730213181698E-2</v>
      </c>
      <c r="T9" s="17">
        <v>4.3542487316066601E-2</v>
      </c>
      <c r="U9" s="17">
        <v>3.9131591648806002E-2</v>
      </c>
      <c r="V9" s="17">
        <v>6.7976378603034598E-2</v>
      </c>
      <c r="W9" s="17">
        <v>2.99666668987493E-2</v>
      </c>
      <c r="X9" s="17">
        <v>4.8367597159301598E-2</v>
      </c>
      <c r="Y9" s="17">
        <v>4.8000217121818498E-2</v>
      </c>
      <c r="Z9" s="17">
        <v>3.07285706656901E-2</v>
      </c>
      <c r="AA9" s="17">
        <v>5.5155039579776903E-2</v>
      </c>
      <c r="AB9" s="17"/>
      <c r="AC9" s="17">
        <v>6.3532552155795993E-2</v>
      </c>
      <c r="AD9" s="17">
        <v>4.15167696516806E-2</v>
      </c>
      <c r="AE9" s="17">
        <v>2.13731320091862E-2</v>
      </c>
      <c r="AF9" s="17"/>
      <c r="AG9" s="17">
        <v>3.6798746253868503E-2</v>
      </c>
      <c r="AH9" s="17">
        <v>6.6903800335970501E-2</v>
      </c>
      <c r="AI9" s="17">
        <v>9.1060788757880897E-3</v>
      </c>
      <c r="AJ9" s="17">
        <v>0</v>
      </c>
      <c r="AK9" s="17">
        <v>4.3661901992660998E-2</v>
      </c>
      <c r="AL9" s="17"/>
      <c r="AM9" s="17">
        <v>4.5218440264372203E-2</v>
      </c>
      <c r="AN9" s="17">
        <v>5.7441909324884403E-2</v>
      </c>
      <c r="AO9" s="17">
        <v>3.3910572777017603E-2</v>
      </c>
      <c r="AP9" s="17"/>
      <c r="AQ9" s="17">
        <v>4.7700837973284102E-2</v>
      </c>
      <c r="AR9" s="17">
        <v>4.2639053701136201E-2</v>
      </c>
      <c r="AS9" s="17"/>
      <c r="AT9" s="17">
        <v>6.8042563592685998E-2</v>
      </c>
      <c r="AU9" s="17">
        <v>4.0021357475111201E-2</v>
      </c>
    </row>
    <row r="10" spans="2:47" x14ac:dyDescent="0.35">
      <c r="B10" s="18" t="s">
        <v>96</v>
      </c>
      <c r="C10" s="17">
        <v>0.14178862097794601</v>
      </c>
      <c r="D10" s="17">
        <v>0.117385739170525</v>
      </c>
      <c r="E10" s="17">
        <v>0.161293632883595</v>
      </c>
      <c r="F10" s="17"/>
      <c r="G10" s="17">
        <v>9.3986072323758704E-2</v>
      </c>
      <c r="H10" s="17">
        <v>0.11813990813874201</v>
      </c>
      <c r="I10" s="17">
        <v>0.136081588788385</v>
      </c>
      <c r="J10" s="17">
        <v>0.143329427955524</v>
      </c>
      <c r="K10" s="17">
        <v>0.141724838234738</v>
      </c>
      <c r="L10" s="17">
        <v>0.183351467358078</v>
      </c>
      <c r="M10" s="17"/>
      <c r="N10" s="17">
        <v>0.13774285076921</v>
      </c>
      <c r="O10" s="17">
        <v>0.12922740413995501</v>
      </c>
      <c r="P10" s="17">
        <v>0.13012285739915899</v>
      </c>
      <c r="Q10" s="17">
        <v>0.16675901885598399</v>
      </c>
      <c r="R10" s="17"/>
      <c r="S10" s="17">
        <v>0.104665128318898</v>
      </c>
      <c r="T10" s="17">
        <v>0.13086198769770399</v>
      </c>
      <c r="U10" s="17">
        <v>0.18639744943237499</v>
      </c>
      <c r="V10" s="17">
        <v>0.200760788875219</v>
      </c>
      <c r="W10" s="17">
        <v>0.19100136700017201</v>
      </c>
      <c r="X10" s="17">
        <v>4.4378310528594499E-2</v>
      </c>
      <c r="Y10" s="17">
        <v>0.13206349890437799</v>
      </c>
      <c r="Z10" s="17">
        <v>0.23260729707369299</v>
      </c>
      <c r="AA10" s="17">
        <v>0.13462200230872001</v>
      </c>
      <c r="AB10" s="17"/>
      <c r="AC10" s="17">
        <v>0.121018217187794</v>
      </c>
      <c r="AD10" s="17">
        <v>0.16913203611425401</v>
      </c>
      <c r="AE10" s="17">
        <v>0.117608050748976</v>
      </c>
      <c r="AF10" s="17"/>
      <c r="AG10" s="17">
        <v>0.13565307081115899</v>
      </c>
      <c r="AH10" s="17">
        <v>0.177280347596175</v>
      </c>
      <c r="AI10" s="17">
        <v>0.124156888606177</v>
      </c>
      <c r="AJ10" s="17">
        <v>0</v>
      </c>
      <c r="AK10" s="17">
        <v>9.5452632896231904E-2</v>
      </c>
      <c r="AL10" s="17"/>
      <c r="AM10" s="17">
        <v>0.148057076349769</v>
      </c>
      <c r="AN10" s="17">
        <v>0.167209694218623</v>
      </c>
      <c r="AO10" s="17">
        <v>5.35565155291398E-2</v>
      </c>
      <c r="AP10" s="17"/>
      <c r="AQ10" s="17">
        <v>0.14612678428595199</v>
      </c>
      <c r="AR10" s="17">
        <v>0.13342319586252899</v>
      </c>
      <c r="AS10" s="17"/>
      <c r="AT10" s="17">
        <v>0.106205377994044</v>
      </c>
      <c r="AU10" s="17">
        <v>0.153070496952258</v>
      </c>
    </row>
    <row r="11" spans="2:47" x14ac:dyDescent="0.35">
      <c r="B11" s="18" t="s">
        <v>95</v>
      </c>
      <c r="C11" s="17">
        <v>0.23502343875247</v>
      </c>
      <c r="D11" s="17">
        <v>0.21659078148628499</v>
      </c>
      <c r="E11" s="17">
        <v>0.25314412733618902</v>
      </c>
      <c r="F11" s="17"/>
      <c r="G11" s="17">
        <v>0.28356581615635901</v>
      </c>
      <c r="H11" s="17">
        <v>0.233969939469968</v>
      </c>
      <c r="I11" s="17">
        <v>0.173715880914177</v>
      </c>
      <c r="J11" s="17">
        <v>0.21991677192312101</v>
      </c>
      <c r="K11" s="17">
        <v>0.25312934326703701</v>
      </c>
      <c r="L11" s="17">
        <v>0.255533320875512</v>
      </c>
      <c r="M11" s="17"/>
      <c r="N11" s="17">
        <v>0.19067966622127899</v>
      </c>
      <c r="O11" s="17">
        <v>0.226937930433391</v>
      </c>
      <c r="P11" s="17">
        <v>0.24790912265481199</v>
      </c>
      <c r="Q11" s="17">
        <v>0.28258222526465898</v>
      </c>
      <c r="R11" s="17"/>
      <c r="S11" s="17">
        <v>0.20755532849134001</v>
      </c>
      <c r="T11" s="17">
        <v>0.207859383304316</v>
      </c>
      <c r="U11" s="17">
        <v>0.299696172630115</v>
      </c>
      <c r="V11" s="17">
        <v>0.26167537334696001</v>
      </c>
      <c r="W11" s="17">
        <v>0.15930625288654801</v>
      </c>
      <c r="X11" s="17">
        <v>0.20442983931083999</v>
      </c>
      <c r="Y11" s="17">
        <v>0.266525677541191</v>
      </c>
      <c r="Z11" s="17">
        <v>0.21090456941705801</v>
      </c>
      <c r="AA11" s="17">
        <v>0.28894842975089202</v>
      </c>
      <c r="AB11" s="17"/>
      <c r="AC11" s="17">
        <v>0.21514359580855799</v>
      </c>
      <c r="AD11" s="17">
        <v>0.215888044188637</v>
      </c>
      <c r="AE11" s="17">
        <v>0.34491855867153698</v>
      </c>
      <c r="AF11" s="17"/>
      <c r="AG11" s="17">
        <v>0.21486491166025301</v>
      </c>
      <c r="AH11" s="17">
        <v>0.222224521978413</v>
      </c>
      <c r="AI11" s="17">
        <v>0.22095869774794799</v>
      </c>
      <c r="AJ11" s="17">
        <v>0.13642448750727701</v>
      </c>
      <c r="AK11" s="17">
        <v>0.33230587917964</v>
      </c>
      <c r="AL11" s="17"/>
      <c r="AM11" s="17">
        <v>0.17171078847631099</v>
      </c>
      <c r="AN11" s="17">
        <v>0.21820650166097999</v>
      </c>
      <c r="AO11" s="17">
        <v>0.39076726387823801</v>
      </c>
      <c r="AP11" s="17"/>
      <c r="AQ11" s="17">
        <v>0.24229538075563201</v>
      </c>
      <c r="AR11" s="17">
        <v>0.220987243375177</v>
      </c>
      <c r="AS11" s="17"/>
      <c r="AT11" s="17">
        <v>0.17878473839532499</v>
      </c>
      <c r="AU11" s="17">
        <v>0.25285424868378498</v>
      </c>
    </row>
    <row r="12" spans="2:47" x14ac:dyDescent="0.35">
      <c r="B12" s="18" t="s">
        <v>94</v>
      </c>
      <c r="C12" s="17">
        <v>0.34908733755431198</v>
      </c>
      <c r="D12" s="17">
        <v>0.384954612209917</v>
      </c>
      <c r="E12" s="17">
        <v>0.31691994206614599</v>
      </c>
      <c r="F12" s="17"/>
      <c r="G12" s="17">
        <v>0.40098923906440598</v>
      </c>
      <c r="H12" s="17">
        <v>0.34850915976949198</v>
      </c>
      <c r="I12" s="17">
        <v>0.36669007551467803</v>
      </c>
      <c r="J12" s="17">
        <v>0.38827115911745402</v>
      </c>
      <c r="K12" s="17">
        <v>0.31267277079625799</v>
      </c>
      <c r="L12" s="17">
        <v>0.31059853757878397</v>
      </c>
      <c r="M12" s="17"/>
      <c r="N12" s="17">
        <v>0.379827476505398</v>
      </c>
      <c r="O12" s="17">
        <v>0.40212873157280099</v>
      </c>
      <c r="P12" s="17">
        <v>0.31455597535505297</v>
      </c>
      <c r="Q12" s="17">
        <v>0.29553301836434798</v>
      </c>
      <c r="R12" s="17"/>
      <c r="S12" s="17">
        <v>0.38078871719445001</v>
      </c>
      <c r="T12" s="17">
        <v>0.396901842527565</v>
      </c>
      <c r="U12" s="17">
        <v>0.26384172876060102</v>
      </c>
      <c r="V12" s="17">
        <v>0.29064644070492601</v>
      </c>
      <c r="W12" s="17">
        <v>0.35069127832889002</v>
      </c>
      <c r="X12" s="17">
        <v>0.47922044544763098</v>
      </c>
      <c r="Y12" s="17">
        <v>0.30247207352316002</v>
      </c>
      <c r="Z12" s="17">
        <v>0.35023435522319102</v>
      </c>
      <c r="AA12" s="17">
        <v>0.29608365071828002</v>
      </c>
      <c r="AB12" s="17"/>
      <c r="AC12" s="17">
        <v>0.36994918984838099</v>
      </c>
      <c r="AD12" s="17">
        <v>0.33328559802508101</v>
      </c>
      <c r="AE12" s="17">
        <v>0.31625205842541698</v>
      </c>
      <c r="AF12" s="17"/>
      <c r="AG12" s="17">
        <v>0.37841678004827201</v>
      </c>
      <c r="AH12" s="17">
        <v>0.33525679091125998</v>
      </c>
      <c r="AI12" s="17">
        <v>0.37872797910193101</v>
      </c>
      <c r="AJ12" s="17">
        <v>0.40992783830352097</v>
      </c>
      <c r="AK12" s="17">
        <v>0.29000150729287599</v>
      </c>
      <c r="AL12" s="17"/>
      <c r="AM12" s="17">
        <v>0.409404762730394</v>
      </c>
      <c r="AN12" s="17">
        <v>0.34880712645409201</v>
      </c>
      <c r="AO12" s="17">
        <v>0.28611996889867902</v>
      </c>
      <c r="AP12" s="17"/>
      <c r="AQ12" s="17">
        <v>0.34374648434558502</v>
      </c>
      <c r="AR12" s="17">
        <v>0.36204450169185598</v>
      </c>
      <c r="AS12" s="17"/>
      <c r="AT12" s="17">
        <v>0.402496250264825</v>
      </c>
      <c r="AU12" s="17">
        <v>0.33215372840026602</v>
      </c>
    </row>
    <row r="13" spans="2:47" x14ac:dyDescent="0.35">
      <c r="B13" s="18" t="s">
        <v>93</v>
      </c>
      <c r="C13" s="17">
        <v>0.162050284691132</v>
      </c>
      <c r="D13" s="17">
        <v>0.188974689216723</v>
      </c>
      <c r="E13" s="17">
        <v>0.13751973475983501</v>
      </c>
      <c r="F13" s="17"/>
      <c r="G13" s="17">
        <v>0.135872949372496</v>
      </c>
      <c r="H13" s="17">
        <v>0.17148083018266499</v>
      </c>
      <c r="I13" s="17">
        <v>0.234486951597522</v>
      </c>
      <c r="J13" s="17">
        <v>0.14230412608528401</v>
      </c>
      <c r="K13" s="17">
        <v>0.15222197328134199</v>
      </c>
      <c r="L13" s="17">
        <v>0.13699459525719401</v>
      </c>
      <c r="M13" s="17"/>
      <c r="N13" s="17">
        <v>0.164590338940862</v>
      </c>
      <c r="O13" s="17">
        <v>0.13442112294483299</v>
      </c>
      <c r="P13" s="17">
        <v>0.201897742460381</v>
      </c>
      <c r="Q13" s="17">
        <v>0.154918218029135</v>
      </c>
      <c r="R13" s="17"/>
      <c r="S13" s="17">
        <v>0.19953765228794201</v>
      </c>
      <c r="T13" s="17">
        <v>0.15282717696930401</v>
      </c>
      <c r="U13" s="17">
        <v>8.92749036764518E-2</v>
      </c>
      <c r="V13" s="17">
        <v>0.108779677592534</v>
      </c>
      <c r="W13" s="17">
        <v>0.24525784833761899</v>
      </c>
      <c r="X13" s="17">
        <v>0.15416308435957299</v>
      </c>
      <c r="Y13" s="17">
        <v>0.16468427015708401</v>
      </c>
      <c r="Z13" s="17">
        <v>0.13245787822048199</v>
      </c>
      <c r="AA13" s="17">
        <v>0.19094284706491399</v>
      </c>
      <c r="AB13" s="17"/>
      <c r="AC13" s="17">
        <v>0.16936443131276499</v>
      </c>
      <c r="AD13" s="17">
        <v>0.16428989473578801</v>
      </c>
      <c r="AE13" s="17">
        <v>0.158144586906839</v>
      </c>
      <c r="AF13" s="17"/>
      <c r="AG13" s="17">
        <v>0.18949171397718001</v>
      </c>
      <c r="AH13" s="17">
        <v>0.14080903964177399</v>
      </c>
      <c r="AI13" s="17">
        <v>0.168842939822206</v>
      </c>
      <c r="AJ13" s="17">
        <v>0.23764297998214401</v>
      </c>
      <c r="AK13" s="17">
        <v>0.14910629279566201</v>
      </c>
      <c r="AL13" s="17"/>
      <c r="AM13" s="17">
        <v>0.19230510186382399</v>
      </c>
      <c r="AN13" s="17">
        <v>0.15250840175456201</v>
      </c>
      <c r="AO13" s="17">
        <v>0.18785282206253801</v>
      </c>
      <c r="AP13" s="17"/>
      <c r="AQ13" s="17">
        <v>0.17325658460625601</v>
      </c>
      <c r="AR13" s="17">
        <v>0.13673720728577601</v>
      </c>
      <c r="AS13" s="17"/>
      <c r="AT13" s="17">
        <v>0.20004655266429999</v>
      </c>
      <c r="AU13" s="17">
        <v>0.15000334498544299</v>
      </c>
    </row>
    <row r="14" spans="2:47" x14ac:dyDescent="0.35">
      <c r="B14" s="18" t="s">
        <v>70</v>
      </c>
      <c r="C14" s="17">
        <v>6.5283394142786E-2</v>
      </c>
      <c r="D14" s="17">
        <v>5.2319110832986203E-2</v>
      </c>
      <c r="E14" s="17">
        <v>7.7644666042883004E-2</v>
      </c>
      <c r="F14" s="17"/>
      <c r="G14" s="17">
        <v>4.1759431403930299E-2</v>
      </c>
      <c r="H14" s="17">
        <v>5.90151774977428E-2</v>
      </c>
      <c r="I14" s="17">
        <v>3.1606303702380302E-2</v>
      </c>
      <c r="J14" s="17">
        <v>5.6213715795185297E-2</v>
      </c>
      <c r="K14" s="17">
        <v>8.3325009776806402E-2</v>
      </c>
      <c r="L14" s="17">
        <v>9.8218125858732006E-2</v>
      </c>
      <c r="M14" s="17"/>
      <c r="N14" s="17">
        <v>8.4050869426418096E-2</v>
      </c>
      <c r="O14" s="17">
        <v>5.8131954439637597E-2</v>
      </c>
      <c r="P14" s="17">
        <v>4.7403335226099803E-2</v>
      </c>
      <c r="Q14" s="17">
        <v>6.5313012211569793E-2</v>
      </c>
      <c r="R14" s="17"/>
      <c r="S14" s="17">
        <v>6.1841443494188401E-2</v>
      </c>
      <c r="T14" s="17">
        <v>6.8007122185044497E-2</v>
      </c>
      <c r="U14" s="17">
        <v>0.121658153851652</v>
      </c>
      <c r="V14" s="17">
        <v>7.0161340877325798E-2</v>
      </c>
      <c r="W14" s="17">
        <v>2.3776586548020898E-2</v>
      </c>
      <c r="X14" s="17">
        <v>6.9440723194059806E-2</v>
      </c>
      <c r="Y14" s="17">
        <v>8.6254262752368999E-2</v>
      </c>
      <c r="Z14" s="17">
        <v>4.30673293998865E-2</v>
      </c>
      <c r="AA14" s="17">
        <v>3.4248030577416898E-2</v>
      </c>
      <c r="AB14" s="17"/>
      <c r="AC14" s="17">
        <v>6.0992013686706002E-2</v>
      </c>
      <c r="AD14" s="17">
        <v>7.5887657284560206E-2</v>
      </c>
      <c r="AE14" s="17">
        <v>4.1703613238044501E-2</v>
      </c>
      <c r="AF14" s="17"/>
      <c r="AG14" s="17">
        <v>4.4774777249266901E-2</v>
      </c>
      <c r="AH14" s="17">
        <v>5.7525499536407003E-2</v>
      </c>
      <c r="AI14" s="17">
        <v>9.8207415845949303E-2</v>
      </c>
      <c r="AJ14" s="17">
        <v>0.21600469420705801</v>
      </c>
      <c r="AK14" s="17">
        <v>8.9471785842928794E-2</v>
      </c>
      <c r="AL14" s="17"/>
      <c r="AM14" s="17">
        <v>3.3303830315329699E-2</v>
      </c>
      <c r="AN14" s="17">
        <v>5.58263665868583E-2</v>
      </c>
      <c r="AO14" s="17">
        <v>4.7792856854387E-2</v>
      </c>
      <c r="AP14" s="17"/>
      <c r="AQ14" s="17">
        <v>4.6873928033290699E-2</v>
      </c>
      <c r="AR14" s="17">
        <v>0.104168798083526</v>
      </c>
      <c r="AS14" s="17"/>
      <c r="AT14" s="17">
        <v>4.4424517088820899E-2</v>
      </c>
      <c r="AU14" s="17">
        <v>7.18968235031371E-2</v>
      </c>
    </row>
    <row r="15" spans="2:47" x14ac:dyDescent="0.35">
      <c r="B15" s="18" t="s">
        <v>99</v>
      </c>
      <c r="C15" s="21">
        <v>0.18855554485930001</v>
      </c>
      <c r="D15" s="21">
        <v>0.15716080625408901</v>
      </c>
      <c r="E15" s="21">
        <v>0.21477152979494599</v>
      </c>
      <c r="F15" s="21"/>
      <c r="G15" s="21">
        <v>0.137812564002808</v>
      </c>
      <c r="H15" s="21">
        <v>0.18702489308013201</v>
      </c>
      <c r="I15" s="21">
        <v>0.19350078827124301</v>
      </c>
      <c r="J15" s="21">
        <v>0.19329422707895499</v>
      </c>
      <c r="K15" s="21">
        <v>0.198650902878556</v>
      </c>
      <c r="L15" s="21">
        <v>0.19865542042977799</v>
      </c>
      <c r="M15" s="21"/>
      <c r="N15" s="21">
        <v>0.18085164890604399</v>
      </c>
      <c r="O15" s="21">
        <v>0.17838026060933701</v>
      </c>
      <c r="P15" s="21">
        <v>0.18823382430365301</v>
      </c>
      <c r="Q15" s="21">
        <v>0.201653526130287</v>
      </c>
      <c r="R15" s="21"/>
      <c r="S15" s="21">
        <v>0.15027685853208</v>
      </c>
      <c r="T15" s="21">
        <v>0.17440447501376999</v>
      </c>
      <c r="U15" s="21">
        <v>0.22552904108118099</v>
      </c>
      <c r="V15" s="21">
        <v>0.26873716747825299</v>
      </c>
      <c r="W15" s="21">
        <v>0.220968033898921</v>
      </c>
      <c r="X15" s="21">
        <v>9.2745907687896006E-2</v>
      </c>
      <c r="Y15" s="21">
        <v>0.180063716026196</v>
      </c>
      <c r="Z15" s="21">
        <v>0.263335867739384</v>
      </c>
      <c r="AA15" s="21">
        <v>0.18977704188849701</v>
      </c>
      <c r="AB15" s="21"/>
      <c r="AC15" s="21">
        <v>0.18455076934358999</v>
      </c>
      <c r="AD15" s="21">
        <v>0.210648805765935</v>
      </c>
      <c r="AE15" s="21">
        <v>0.13898118275816301</v>
      </c>
      <c r="AF15" s="21"/>
      <c r="AG15" s="21">
        <v>0.17245181706502799</v>
      </c>
      <c r="AH15" s="21">
        <v>0.24418414793214499</v>
      </c>
      <c r="AI15" s="21">
        <v>0.133262967481966</v>
      </c>
      <c r="AJ15" s="21">
        <v>0</v>
      </c>
      <c r="AK15" s="21">
        <v>0.139114534888893</v>
      </c>
      <c r="AL15" s="21"/>
      <c r="AM15" s="21">
        <v>0.193275516614141</v>
      </c>
      <c r="AN15" s="21">
        <v>0.22465160354350699</v>
      </c>
      <c r="AO15" s="21">
        <v>8.7467088306157306E-2</v>
      </c>
      <c r="AP15" s="21"/>
      <c r="AQ15" s="21">
        <v>0.193827622259236</v>
      </c>
      <c r="AR15" s="21">
        <v>0.17606224956366501</v>
      </c>
      <c r="AS15" s="21"/>
      <c r="AT15" s="21">
        <v>0.17424794158672999</v>
      </c>
      <c r="AU15" s="21">
        <v>0.19309185442736901</v>
      </c>
    </row>
    <row r="16" spans="2:47" x14ac:dyDescent="0.35">
      <c r="B16" s="18" t="s">
        <v>98</v>
      </c>
      <c r="C16" s="21">
        <v>0.51113762224544401</v>
      </c>
      <c r="D16" s="21">
        <v>0.57392930142664</v>
      </c>
      <c r="E16" s="21">
        <v>0.45443967682598102</v>
      </c>
      <c r="F16" s="21"/>
      <c r="G16" s="21">
        <v>0.53686218843690203</v>
      </c>
      <c r="H16" s="21">
        <v>0.51998998995215695</v>
      </c>
      <c r="I16" s="21">
        <v>0.601177027112199</v>
      </c>
      <c r="J16" s="21">
        <v>0.530575285202739</v>
      </c>
      <c r="K16" s="21">
        <v>0.46489474407760101</v>
      </c>
      <c r="L16" s="21">
        <v>0.44759313283597801</v>
      </c>
      <c r="M16" s="21"/>
      <c r="N16" s="21">
        <v>0.544417815446259</v>
      </c>
      <c r="O16" s="21">
        <v>0.53654985451763504</v>
      </c>
      <c r="P16" s="21">
        <v>0.51645371781543403</v>
      </c>
      <c r="Q16" s="21">
        <v>0.450451236393484</v>
      </c>
      <c r="R16" s="21"/>
      <c r="S16" s="21">
        <v>0.58032636948239202</v>
      </c>
      <c r="T16" s="21">
        <v>0.54972901949686903</v>
      </c>
      <c r="U16" s="21">
        <v>0.35311663243705299</v>
      </c>
      <c r="V16" s="21">
        <v>0.399426118297461</v>
      </c>
      <c r="W16" s="21">
        <v>0.59594912666651001</v>
      </c>
      <c r="X16" s="21">
        <v>0.63338352980720403</v>
      </c>
      <c r="Y16" s="21">
        <v>0.467156343680244</v>
      </c>
      <c r="Z16" s="21">
        <v>0.48269223344367201</v>
      </c>
      <c r="AA16" s="21">
        <v>0.48702649778319301</v>
      </c>
      <c r="AB16" s="21"/>
      <c r="AC16" s="21">
        <v>0.53931362116114601</v>
      </c>
      <c r="AD16" s="21">
        <v>0.49757549276086799</v>
      </c>
      <c r="AE16" s="21">
        <v>0.47439664533225601</v>
      </c>
      <c r="AF16" s="21"/>
      <c r="AG16" s="21">
        <v>0.56790849402545196</v>
      </c>
      <c r="AH16" s="21">
        <v>0.47606583055303398</v>
      </c>
      <c r="AI16" s="21">
        <v>0.54757091892413701</v>
      </c>
      <c r="AJ16" s="21">
        <v>0.64757081828566498</v>
      </c>
      <c r="AK16" s="21">
        <v>0.439107800088538</v>
      </c>
      <c r="AL16" s="21"/>
      <c r="AM16" s="21">
        <v>0.60170986459421805</v>
      </c>
      <c r="AN16" s="21">
        <v>0.50131552820865399</v>
      </c>
      <c r="AO16" s="21">
        <v>0.47397279096121703</v>
      </c>
      <c r="AP16" s="21"/>
      <c r="AQ16" s="21">
        <v>0.517003068951841</v>
      </c>
      <c r="AR16" s="21">
        <v>0.49878170897763202</v>
      </c>
      <c r="AS16" s="21"/>
      <c r="AT16" s="21">
        <v>0.60254280292912499</v>
      </c>
      <c r="AU16" s="21">
        <v>0.48215707338570901</v>
      </c>
    </row>
    <row r="17" spans="2:47" x14ac:dyDescent="0.35">
      <c r="B17" s="18" t="s">
        <v>100</v>
      </c>
      <c r="C17" s="22">
        <v>0.32258207738614397</v>
      </c>
      <c r="D17" s="22">
        <v>0.41676849517255099</v>
      </c>
      <c r="E17" s="22">
        <v>0.23966814703103501</v>
      </c>
      <c r="F17" s="22"/>
      <c r="G17" s="22">
        <v>0.39904962443409397</v>
      </c>
      <c r="H17" s="22">
        <v>0.33296509687202502</v>
      </c>
      <c r="I17" s="22">
        <v>0.407676238840956</v>
      </c>
      <c r="J17" s="22">
        <v>0.33728105812378401</v>
      </c>
      <c r="K17" s="22">
        <v>0.26624384119904498</v>
      </c>
      <c r="L17" s="22">
        <v>0.2489377124062</v>
      </c>
      <c r="M17" s="22"/>
      <c r="N17" s="22">
        <v>0.36356616654021501</v>
      </c>
      <c r="O17" s="22">
        <v>0.358169593908298</v>
      </c>
      <c r="P17" s="22">
        <v>0.32821989351178099</v>
      </c>
      <c r="Q17" s="22">
        <v>0.248797710263196</v>
      </c>
      <c r="R17" s="22"/>
      <c r="S17" s="22">
        <v>0.43004951095031202</v>
      </c>
      <c r="T17" s="22">
        <v>0.37532454448309899</v>
      </c>
      <c r="U17" s="22">
        <v>0.127587591355872</v>
      </c>
      <c r="V17" s="22">
        <v>0.13068895081920701</v>
      </c>
      <c r="W17" s="22">
        <v>0.37498109276758901</v>
      </c>
      <c r="X17" s="22">
        <v>0.54063762211930799</v>
      </c>
      <c r="Y17" s="22">
        <v>0.28709262765404803</v>
      </c>
      <c r="Z17" s="22">
        <v>0.21935636570428901</v>
      </c>
      <c r="AA17" s="22">
        <v>0.29724945589469598</v>
      </c>
      <c r="AB17" s="22"/>
      <c r="AC17" s="22">
        <v>0.35476285181755601</v>
      </c>
      <c r="AD17" s="22">
        <v>0.28692668699493301</v>
      </c>
      <c r="AE17" s="22">
        <v>0.33541546257409299</v>
      </c>
      <c r="AF17" s="22"/>
      <c r="AG17" s="22">
        <v>0.39545667696042403</v>
      </c>
      <c r="AH17" s="22">
        <v>0.23188168262088901</v>
      </c>
      <c r="AI17" s="22">
        <v>0.41430795144217097</v>
      </c>
      <c r="AJ17" s="22">
        <v>0.64757081828566498</v>
      </c>
      <c r="AK17" s="22">
        <v>0.29999326519964498</v>
      </c>
      <c r="AL17" s="22"/>
      <c r="AM17" s="22">
        <v>0.40843434798007699</v>
      </c>
      <c r="AN17" s="22">
        <v>0.276663924665147</v>
      </c>
      <c r="AO17" s="22">
        <v>0.38650570265506001</v>
      </c>
      <c r="AP17" s="22"/>
      <c r="AQ17" s="22">
        <v>0.32317544669260501</v>
      </c>
      <c r="AR17" s="22">
        <v>0.32271945941396601</v>
      </c>
      <c r="AS17" s="22"/>
      <c r="AT17" s="22">
        <v>0.42829486134239497</v>
      </c>
      <c r="AU17" s="22">
        <v>0.28906521895833998</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U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2.8430819447446999E-2</v>
      </c>
      <c r="D9" s="17">
        <v>3.3529811473186302E-2</v>
      </c>
      <c r="E9" s="17">
        <v>2.3776517627892998E-2</v>
      </c>
      <c r="F9" s="17"/>
      <c r="G9" s="17">
        <v>3.5947516059090301E-2</v>
      </c>
      <c r="H9" s="17">
        <v>1.63836379489408E-2</v>
      </c>
      <c r="I9" s="17">
        <v>4.50874982373057E-2</v>
      </c>
      <c r="J9" s="17">
        <v>2.0764946028561899E-2</v>
      </c>
      <c r="K9" s="17">
        <v>2.2941524674798201E-2</v>
      </c>
      <c r="L9" s="17">
        <v>3.1374985915297603E-2</v>
      </c>
      <c r="M9" s="17"/>
      <c r="N9" s="17">
        <v>3.6186821749153698E-2</v>
      </c>
      <c r="O9" s="17">
        <v>1.5674548850640901E-2</v>
      </c>
      <c r="P9" s="17">
        <v>4.7861070119700699E-2</v>
      </c>
      <c r="Q9" s="17">
        <v>1.66003315973604E-2</v>
      </c>
      <c r="R9" s="17"/>
      <c r="S9" s="17">
        <v>2.0658154026816599E-2</v>
      </c>
      <c r="T9" s="17">
        <v>1.5307926210860299E-2</v>
      </c>
      <c r="U9" s="17">
        <v>9.4970329594062305E-3</v>
      </c>
      <c r="V9" s="17">
        <v>1.46140582414655E-2</v>
      </c>
      <c r="W9" s="17">
        <v>2.6700023980298099E-2</v>
      </c>
      <c r="X9" s="17">
        <v>7.6302941311527206E-2</v>
      </c>
      <c r="Y9" s="17">
        <v>9.6498441317356496E-3</v>
      </c>
      <c r="Z9" s="17">
        <v>7.6414215809130798E-2</v>
      </c>
      <c r="AA9" s="17">
        <v>3.95078670100057E-2</v>
      </c>
      <c r="AB9" s="17"/>
      <c r="AC9" s="17">
        <v>3.4584528582537702E-2</v>
      </c>
      <c r="AD9" s="17">
        <v>1.9953425867311299E-2</v>
      </c>
      <c r="AE9" s="17">
        <v>3.7659882310233497E-2</v>
      </c>
      <c r="AF9" s="17"/>
      <c r="AG9" s="17">
        <v>2.7888344012151099E-2</v>
      </c>
      <c r="AH9" s="17">
        <v>3.1806530568946501E-2</v>
      </c>
      <c r="AI9" s="17">
        <v>0</v>
      </c>
      <c r="AJ9" s="17">
        <v>0</v>
      </c>
      <c r="AK9" s="17">
        <v>3.66869645385412E-2</v>
      </c>
      <c r="AL9" s="17"/>
      <c r="AM9" s="17">
        <v>4.6502712576468298E-2</v>
      </c>
      <c r="AN9" s="17">
        <v>2.99945161576517E-2</v>
      </c>
      <c r="AO9" s="17">
        <v>2.6802698122821499E-2</v>
      </c>
      <c r="AP9" s="17"/>
      <c r="AQ9" s="17">
        <v>3.4782634788109203E-2</v>
      </c>
      <c r="AR9" s="17">
        <v>1.5272862353562001E-2</v>
      </c>
      <c r="AS9" s="17"/>
      <c r="AT9" s="17">
        <v>4.0672998262874002E-2</v>
      </c>
      <c r="AU9" s="17">
        <v>2.4549364822485702E-2</v>
      </c>
    </row>
    <row r="10" spans="2:47" x14ac:dyDescent="0.35">
      <c r="B10" s="18" t="s">
        <v>96</v>
      </c>
      <c r="C10" s="17">
        <v>5.9186856988921802E-2</v>
      </c>
      <c r="D10" s="17">
        <v>7.1972679619069502E-2</v>
      </c>
      <c r="E10" s="17">
        <v>4.74696811795483E-2</v>
      </c>
      <c r="F10" s="17"/>
      <c r="G10" s="17">
        <v>5.5133296955269799E-2</v>
      </c>
      <c r="H10" s="17">
        <v>0.11323858525750399</v>
      </c>
      <c r="I10" s="17">
        <v>5.6877745222799703E-2</v>
      </c>
      <c r="J10" s="17">
        <v>8.4275111480159398E-2</v>
      </c>
      <c r="K10" s="17">
        <v>1.8615543844064199E-2</v>
      </c>
      <c r="L10" s="17">
        <v>3.3060262208763798E-2</v>
      </c>
      <c r="M10" s="17"/>
      <c r="N10" s="17">
        <v>5.7698448344182099E-2</v>
      </c>
      <c r="O10" s="17">
        <v>6.3370901230068694E-2</v>
      </c>
      <c r="P10" s="17">
        <v>9.9369084936036703E-2</v>
      </c>
      <c r="Q10" s="17">
        <v>2.1919441871618098E-2</v>
      </c>
      <c r="R10" s="17"/>
      <c r="S10" s="17">
        <v>8.8989222501189805E-2</v>
      </c>
      <c r="T10" s="17">
        <v>5.6944996191641201E-2</v>
      </c>
      <c r="U10" s="17">
        <v>2.8428020082806801E-2</v>
      </c>
      <c r="V10" s="17">
        <v>3.34847747867974E-2</v>
      </c>
      <c r="W10" s="17">
        <v>6.3071553644953204E-2</v>
      </c>
      <c r="X10" s="17">
        <v>9.4148672202678599E-2</v>
      </c>
      <c r="Y10" s="17">
        <v>2.9801898774074801E-2</v>
      </c>
      <c r="Z10" s="17">
        <v>2.0678228413808099E-2</v>
      </c>
      <c r="AA10" s="17">
        <v>7.7778984140744106E-2</v>
      </c>
      <c r="AB10" s="17"/>
      <c r="AC10" s="17">
        <v>7.1610988718929403E-2</v>
      </c>
      <c r="AD10" s="17">
        <v>5.9394627525707698E-2</v>
      </c>
      <c r="AE10" s="17">
        <v>4.6378274507388899E-2</v>
      </c>
      <c r="AF10" s="17"/>
      <c r="AG10" s="17">
        <v>7.0525507153438693E-2</v>
      </c>
      <c r="AH10" s="17">
        <v>5.8340016820891002E-2</v>
      </c>
      <c r="AI10" s="17">
        <v>7.0306948062212202E-2</v>
      </c>
      <c r="AJ10" s="17">
        <v>6.7535115702916898E-2</v>
      </c>
      <c r="AK10" s="17">
        <v>3.36608565193438E-2</v>
      </c>
      <c r="AL10" s="17"/>
      <c r="AM10" s="17">
        <v>6.7493720516143302E-2</v>
      </c>
      <c r="AN10" s="17">
        <v>4.8583102811590798E-2</v>
      </c>
      <c r="AO10" s="17">
        <v>6.5494222680797104E-2</v>
      </c>
      <c r="AP10" s="17"/>
      <c r="AQ10" s="17">
        <v>5.8714139309525702E-2</v>
      </c>
      <c r="AR10" s="17">
        <v>5.7810377959773701E-2</v>
      </c>
      <c r="AS10" s="17"/>
      <c r="AT10" s="17">
        <v>6.4847398061700298E-2</v>
      </c>
      <c r="AU10" s="17">
        <v>5.7392149228320199E-2</v>
      </c>
    </row>
    <row r="11" spans="2:47" x14ac:dyDescent="0.35">
      <c r="B11" s="18" t="s">
        <v>95</v>
      </c>
      <c r="C11" s="17">
        <v>0.18974203202138501</v>
      </c>
      <c r="D11" s="17">
        <v>0.21601743952217101</v>
      </c>
      <c r="E11" s="17">
        <v>0.165923964513252</v>
      </c>
      <c r="F11" s="17"/>
      <c r="G11" s="17">
        <v>0.19510033535160201</v>
      </c>
      <c r="H11" s="17">
        <v>0.18770278815656399</v>
      </c>
      <c r="I11" s="17">
        <v>0.19405349086312401</v>
      </c>
      <c r="J11" s="17">
        <v>9.70133557427377E-2</v>
      </c>
      <c r="K11" s="17">
        <v>0.26635786636431702</v>
      </c>
      <c r="L11" s="17">
        <v>0.20006509451115501</v>
      </c>
      <c r="M11" s="17"/>
      <c r="N11" s="17">
        <v>0.16763779851069499</v>
      </c>
      <c r="O11" s="17">
        <v>0.153951618437115</v>
      </c>
      <c r="P11" s="17">
        <v>0.23766855756077801</v>
      </c>
      <c r="Q11" s="17">
        <v>0.21080952876245401</v>
      </c>
      <c r="R11" s="17"/>
      <c r="S11" s="17">
        <v>0.209129059344733</v>
      </c>
      <c r="T11" s="17">
        <v>0.17194084028638901</v>
      </c>
      <c r="U11" s="17">
        <v>0.19129408664174199</v>
      </c>
      <c r="V11" s="17">
        <v>0.13736686949313001</v>
      </c>
      <c r="W11" s="17">
        <v>0.21990372979626399</v>
      </c>
      <c r="X11" s="17">
        <v>0.171187196645183</v>
      </c>
      <c r="Y11" s="17">
        <v>0.186345728417221</v>
      </c>
      <c r="Z11" s="17">
        <v>0.22596615444055801</v>
      </c>
      <c r="AA11" s="17">
        <v>0.215791286443206</v>
      </c>
      <c r="AB11" s="17"/>
      <c r="AC11" s="17">
        <v>0.22090929937455001</v>
      </c>
      <c r="AD11" s="17">
        <v>0.17229980673849499</v>
      </c>
      <c r="AE11" s="17">
        <v>0.140948820947911</v>
      </c>
      <c r="AF11" s="17"/>
      <c r="AG11" s="17">
        <v>0.202957330400964</v>
      </c>
      <c r="AH11" s="17">
        <v>0.16244890256987601</v>
      </c>
      <c r="AI11" s="17">
        <v>0.19991611997612499</v>
      </c>
      <c r="AJ11" s="17">
        <v>0.15011688783655699</v>
      </c>
      <c r="AK11" s="17">
        <v>0.17393320547380201</v>
      </c>
      <c r="AL11" s="17"/>
      <c r="AM11" s="17">
        <v>0.215352561103479</v>
      </c>
      <c r="AN11" s="17">
        <v>0.17320466026981701</v>
      </c>
      <c r="AO11" s="17">
        <v>0.21531223787842399</v>
      </c>
      <c r="AP11" s="17"/>
      <c r="AQ11" s="17">
        <v>0.187158442642823</v>
      </c>
      <c r="AR11" s="17">
        <v>0.196115907503257</v>
      </c>
      <c r="AS11" s="17"/>
      <c r="AT11" s="17">
        <v>0.144763088255663</v>
      </c>
      <c r="AU11" s="17">
        <v>0.20400287005826501</v>
      </c>
    </row>
    <row r="12" spans="2:47" x14ac:dyDescent="0.35">
      <c r="B12" s="18" t="s">
        <v>94</v>
      </c>
      <c r="C12" s="17">
        <v>0.37110155673116701</v>
      </c>
      <c r="D12" s="17">
        <v>0.36294324641361703</v>
      </c>
      <c r="E12" s="17">
        <v>0.38014612578648899</v>
      </c>
      <c r="F12" s="17"/>
      <c r="G12" s="17">
        <v>0.26424269074482098</v>
      </c>
      <c r="H12" s="17">
        <v>0.34595666765284</v>
      </c>
      <c r="I12" s="17">
        <v>0.35317701493022202</v>
      </c>
      <c r="J12" s="17">
        <v>0.42739756244659799</v>
      </c>
      <c r="K12" s="17">
        <v>0.34158867712315</v>
      </c>
      <c r="L12" s="17">
        <v>0.42960121234475102</v>
      </c>
      <c r="M12" s="17"/>
      <c r="N12" s="17">
        <v>0.37051991417145302</v>
      </c>
      <c r="O12" s="17">
        <v>0.388944360564694</v>
      </c>
      <c r="P12" s="17">
        <v>0.35844504371206898</v>
      </c>
      <c r="Q12" s="17">
        <v>0.36876444316190599</v>
      </c>
      <c r="R12" s="17"/>
      <c r="S12" s="17">
        <v>0.324422183654893</v>
      </c>
      <c r="T12" s="17">
        <v>0.37355356721334598</v>
      </c>
      <c r="U12" s="17">
        <v>0.40048858900143097</v>
      </c>
      <c r="V12" s="17">
        <v>0.46585153909157201</v>
      </c>
      <c r="W12" s="17">
        <v>0.431624505027565</v>
      </c>
      <c r="X12" s="17">
        <v>0.31092374689383601</v>
      </c>
      <c r="Y12" s="17">
        <v>0.39825807179640799</v>
      </c>
      <c r="Z12" s="17">
        <v>0.36086215696818502</v>
      </c>
      <c r="AA12" s="17">
        <v>0.31269826413958601</v>
      </c>
      <c r="AB12" s="17"/>
      <c r="AC12" s="17">
        <v>0.35970215729854499</v>
      </c>
      <c r="AD12" s="17">
        <v>0.36627365647353299</v>
      </c>
      <c r="AE12" s="17">
        <v>0.45950120877351902</v>
      </c>
      <c r="AF12" s="17"/>
      <c r="AG12" s="17">
        <v>0.40244950293313297</v>
      </c>
      <c r="AH12" s="17">
        <v>0.317789862094423</v>
      </c>
      <c r="AI12" s="17">
        <v>0.40481552111793301</v>
      </c>
      <c r="AJ12" s="17">
        <v>0.27776976525496699</v>
      </c>
      <c r="AK12" s="17">
        <v>0.40874961158999901</v>
      </c>
      <c r="AL12" s="17"/>
      <c r="AM12" s="17">
        <v>0.37303432119034002</v>
      </c>
      <c r="AN12" s="17">
        <v>0.33802997708028099</v>
      </c>
      <c r="AO12" s="17">
        <v>0.399955566433988</v>
      </c>
      <c r="AP12" s="17"/>
      <c r="AQ12" s="17">
        <v>0.37782478244344597</v>
      </c>
      <c r="AR12" s="17">
        <v>0.35649586275411099</v>
      </c>
      <c r="AS12" s="17"/>
      <c r="AT12" s="17">
        <v>0.37683889531900699</v>
      </c>
      <c r="AU12" s="17">
        <v>0.36928249986780298</v>
      </c>
    </row>
    <row r="13" spans="2:47" x14ac:dyDescent="0.35">
      <c r="B13" s="18" t="s">
        <v>93</v>
      </c>
      <c r="C13" s="17">
        <v>0.306533621115198</v>
      </c>
      <c r="D13" s="17">
        <v>0.26770940151962802</v>
      </c>
      <c r="E13" s="17">
        <v>0.34014251332450102</v>
      </c>
      <c r="F13" s="17"/>
      <c r="G13" s="17">
        <v>0.40626135100156802</v>
      </c>
      <c r="H13" s="17">
        <v>0.311071509096363</v>
      </c>
      <c r="I13" s="17">
        <v>0.31500669906715201</v>
      </c>
      <c r="J13" s="17">
        <v>0.34005718965373599</v>
      </c>
      <c r="K13" s="17">
        <v>0.26507587482737999</v>
      </c>
      <c r="L13" s="17">
        <v>0.25679677187573002</v>
      </c>
      <c r="M13" s="17"/>
      <c r="N13" s="17">
        <v>0.30971031822843098</v>
      </c>
      <c r="O13" s="17">
        <v>0.34130004746507098</v>
      </c>
      <c r="P13" s="17">
        <v>0.23371683016637901</v>
      </c>
      <c r="Q13" s="17">
        <v>0.32636540237857797</v>
      </c>
      <c r="R13" s="17"/>
      <c r="S13" s="17">
        <v>0.31340168507142602</v>
      </c>
      <c r="T13" s="17">
        <v>0.32170939613605998</v>
      </c>
      <c r="U13" s="17">
        <v>0.30926317488077099</v>
      </c>
      <c r="V13" s="17">
        <v>0.31526898695375799</v>
      </c>
      <c r="W13" s="17">
        <v>0.22742553289185799</v>
      </c>
      <c r="X13" s="17">
        <v>0.30932231103563801</v>
      </c>
      <c r="Y13" s="17">
        <v>0.31254686343688898</v>
      </c>
      <c r="Z13" s="17">
        <v>0.29915713489168599</v>
      </c>
      <c r="AA13" s="17">
        <v>0.31820570845534402</v>
      </c>
      <c r="AB13" s="17"/>
      <c r="AC13" s="17">
        <v>0.26815300144873799</v>
      </c>
      <c r="AD13" s="17">
        <v>0.33874955021404801</v>
      </c>
      <c r="AE13" s="17">
        <v>0.26453268142863101</v>
      </c>
      <c r="AF13" s="17"/>
      <c r="AG13" s="17">
        <v>0.25629566581225599</v>
      </c>
      <c r="AH13" s="17">
        <v>0.39251795331544898</v>
      </c>
      <c r="AI13" s="17">
        <v>0.27849794944856099</v>
      </c>
      <c r="AJ13" s="17">
        <v>0.43991533277593198</v>
      </c>
      <c r="AK13" s="17">
        <v>0.27903617382322898</v>
      </c>
      <c r="AL13" s="17"/>
      <c r="AM13" s="17">
        <v>0.26017491048597502</v>
      </c>
      <c r="AN13" s="17">
        <v>0.38036429711407999</v>
      </c>
      <c r="AO13" s="17">
        <v>0.24622077519438501</v>
      </c>
      <c r="AP13" s="17"/>
      <c r="AQ13" s="17">
        <v>0.311243450469329</v>
      </c>
      <c r="AR13" s="17">
        <v>0.29822613766626899</v>
      </c>
      <c r="AS13" s="17"/>
      <c r="AT13" s="17">
        <v>0.33047709822167298</v>
      </c>
      <c r="AU13" s="17">
        <v>0.29894220120917098</v>
      </c>
    </row>
    <row r="14" spans="2:47" x14ac:dyDescent="0.35">
      <c r="B14" s="18" t="s">
        <v>70</v>
      </c>
      <c r="C14" s="17">
        <v>4.5005113695881102E-2</v>
      </c>
      <c r="D14" s="17">
        <v>4.7827421452327802E-2</v>
      </c>
      <c r="E14" s="17">
        <v>4.2541197568316799E-2</v>
      </c>
      <c r="F14" s="17"/>
      <c r="G14" s="17">
        <v>4.33148098876492E-2</v>
      </c>
      <c r="H14" s="17">
        <v>2.56468118877895E-2</v>
      </c>
      <c r="I14" s="17">
        <v>3.5797551679395502E-2</v>
      </c>
      <c r="J14" s="17">
        <v>3.0491834648206199E-2</v>
      </c>
      <c r="K14" s="17">
        <v>8.5420513166291095E-2</v>
      </c>
      <c r="L14" s="17">
        <v>4.9101673144301701E-2</v>
      </c>
      <c r="M14" s="17"/>
      <c r="N14" s="17">
        <v>5.8246698996084798E-2</v>
      </c>
      <c r="O14" s="17">
        <v>3.6758523452410097E-2</v>
      </c>
      <c r="P14" s="17">
        <v>2.2939413505036099E-2</v>
      </c>
      <c r="Q14" s="17">
        <v>5.5540852228084102E-2</v>
      </c>
      <c r="R14" s="17"/>
      <c r="S14" s="17">
        <v>4.3399695400941699E-2</v>
      </c>
      <c r="T14" s="17">
        <v>6.0543273961704003E-2</v>
      </c>
      <c r="U14" s="17">
        <v>6.10290964338428E-2</v>
      </c>
      <c r="V14" s="17">
        <v>3.3413771433276403E-2</v>
      </c>
      <c r="W14" s="17">
        <v>3.1274654659061103E-2</v>
      </c>
      <c r="X14" s="17">
        <v>3.8115131911136697E-2</v>
      </c>
      <c r="Y14" s="17">
        <v>6.3397593443671504E-2</v>
      </c>
      <c r="Z14" s="17">
        <v>1.6922109476631898E-2</v>
      </c>
      <c r="AA14" s="17">
        <v>3.6017889811114798E-2</v>
      </c>
      <c r="AB14" s="17"/>
      <c r="AC14" s="17">
        <v>4.5040024576699499E-2</v>
      </c>
      <c r="AD14" s="17">
        <v>4.3328933180905603E-2</v>
      </c>
      <c r="AE14" s="17">
        <v>5.0979132032316798E-2</v>
      </c>
      <c r="AF14" s="17"/>
      <c r="AG14" s="17">
        <v>3.9883649688056501E-2</v>
      </c>
      <c r="AH14" s="17">
        <v>3.7096734630413797E-2</v>
      </c>
      <c r="AI14" s="17">
        <v>4.6463461395168798E-2</v>
      </c>
      <c r="AJ14" s="17">
        <v>6.46628984296269E-2</v>
      </c>
      <c r="AK14" s="17">
        <v>6.7933188055086205E-2</v>
      </c>
      <c r="AL14" s="17"/>
      <c r="AM14" s="17">
        <v>3.7441774127594703E-2</v>
      </c>
      <c r="AN14" s="17">
        <v>2.9823446566580401E-2</v>
      </c>
      <c r="AO14" s="17">
        <v>4.62144996895845E-2</v>
      </c>
      <c r="AP14" s="17"/>
      <c r="AQ14" s="17">
        <v>3.02765503467676E-2</v>
      </c>
      <c r="AR14" s="17">
        <v>7.60788517630272E-2</v>
      </c>
      <c r="AS14" s="17"/>
      <c r="AT14" s="17">
        <v>4.2400521879082401E-2</v>
      </c>
      <c r="AU14" s="17">
        <v>4.5830914813955702E-2</v>
      </c>
    </row>
    <row r="15" spans="2:47" x14ac:dyDescent="0.35">
      <c r="B15" s="18" t="s">
        <v>99</v>
      </c>
      <c r="C15" s="21">
        <v>8.7617676436368794E-2</v>
      </c>
      <c r="D15" s="21">
        <v>0.105502491092256</v>
      </c>
      <c r="E15" s="21">
        <v>7.1246198807441305E-2</v>
      </c>
      <c r="F15" s="21"/>
      <c r="G15" s="21">
        <v>9.1080813014360107E-2</v>
      </c>
      <c r="H15" s="21">
        <v>0.12962222320644401</v>
      </c>
      <c r="I15" s="21">
        <v>0.10196524346010501</v>
      </c>
      <c r="J15" s="21">
        <v>0.105040057508721</v>
      </c>
      <c r="K15" s="21">
        <v>4.1557068518862303E-2</v>
      </c>
      <c r="L15" s="21">
        <v>6.4435248124061401E-2</v>
      </c>
      <c r="M15" s="21"/>
      <c r="N15" s="21">
        <v>9.3885270093335804E-2</v>
      </c>
      <c r="O15" s="21">
        <v>7.9045450080709595E-2</v>
      </c>
      <c r="P15" s="21">
        <v>0.147230155055737</v>
      </c>
      <c r="Q15" s="21">
        <v>3.8519773468978502E-2</v>
      </c>
      <c r="R15" s="21"/>
      <c r="S15" s="21">
        <v>0.109647376528006</v>
      </c>
      <c r="T15" s="21">
        <v>7.2252922402501404E-2</v>
      </c>
      <c r="U15" s="21">
        <v>3.7925053042213101E-2</v>
      </c>
      <c r="V15" s="21">
        <v>4.8098833028262997E-2</v>
      </c>
      <c r="W15" s="21">
        <v>8.9771577625251398E-2</v>
      </c>
      <c r="X15" s="21">
        <v>0.17045161351420601</v>
      </c>
      <c r="Y15" s="21">
        <v>3.9451742905810501E-2</v>
      </c>
      <c r="Z15" s="21">
        <v>9.7092444222939001E-2</v>
      </c>
      <c r="AA15" s="21">
        <v>0.11728685115074999</v>
      </c>
      <c r="AB15" s="21"/>
      <c r="AC15" s="21">
        <v>0.10619551730146699</v>
      </c>
      <c r="AD15" s="21">
        <v>7.9348053393019105E-2</v>
      </c>
      <c r="AE15" s="21">
        <v>8.4038156817622403E-2</v>
      </c>
      <c r="AF15" s="21"/>
      <c r="AG15" s="21">
        <v>9.8413851165589802E-2</v>
      </c>
      <c r="AH15" s="21">
        <v>9.0146547389837406E-2</v>
      </c>
      <c r="AI15" s="21">
        <v>7.0306948062212202E-2</v>
      </c>
      <c r="AJ15" s="21">
        <v>6.7535115702916898E-2</v>
      </c>
      <c r="AK15" s="21">
        <v>7.0347821057884993E-2</v>
      </c>
      <c r="AL15" s="21"/>
      <c r="AM15" s="21">
        <v>0.113996433092612</v>
      </c>
      <c r="AN15" s="21">
        <v>7.8577618969242605E-2</v>
      </c>
      <c r="AO15" s="21">
        <v>9.2296920803618607E-2</v>
      </c>
      <c r="AP15" s="21"/>
      <c r="AQ15" s="21">
        <v>9.3496774097634905E-2</v>
      </c>
      <c r="AR15" s="21">
        <v>7.3083240313335698E-2</v>
      </c>
      <c r="AS15" s="21"/>
      <c r="AT15" s="21">
        <v>0.105520396324574</v>
      </c>
      <c r="AU15" s="21">
        <v>8.1941514050805797E-2</v>
      </c>
    </row>
    <row r="16" spans="2:47" x14ac:dyDescent="0.35">
      <c r="B16" s="18" t="s">
        <v>98</v>
      </c>
      <c r="C16" s="21">
        <v>0.67763517784636595</v>
      </c>
      <c r="D16" s="21">
        <v>0.63065264793324605</v>
      </c>
      <c r="E16" s="21">
        <v>0.72028863911098995</v>
      </c>
      <c r="F16" s="21"/>
      <c r="G16" s="21">
        <v>0.670504041746389</v>
      </c>
      <c r="H16" s="21">
        <v>0.657028176749203</v>
      </c>
      <c r="I16" s="21">
        <v>0.66818371399737497</v>
      </c>
      <c r="J16" s="21">
        <v>0.76745475210033498</v>
      </c>
      <c r="K16" s="21">
        <v>0.60666455195053004</v>
      </c>
      <c r="L16" s="21">
        <v>0.68639798422048204</v>
      </c>
      <c r="M16" s="21"/>
      <c r="N16" s="21">
        <v>0.68023023239988401</v>
      </c>
      <c r="O16" s="21">
        <v>0.73024440802976598</v>
      </c>
      <c r="P16" s="21">
        <v>0.59216187387844799</v>
      </c>
      <c r="Q16" s="21">
        <v>0.69512984554048396</v>
      </c>
      <c r="R16" s="21"/>
      <c r="S16" s="21">
        <v>0.63782386872631802</v>
      </c>
      <c r="T16" s="21">
        <v>0.69526296334940596</v>
      </c>
      <c r="U16" s="21">
        <v>0.70975176388220196</v>
      </c>
      <c r="V16" s="21">
        <v>0.78112052604533</v>
      </c>
      <c r="W16" s="21">
        <v>0.65905003791942296</v>
      </c>
      <c r="X16" s="21">
        <v>0.62024605792947396</v>
      </c>
      <c r="Y16" s="21">
        <v>0.71080493523329702</v>
      </c>
      <c r="Z16" s="21">
        <v>0.66001929185987096</v>
      </c>
      <c r="AA16" s="21">
        <v>0.63090397259493003</v>
      </c>
      <c r="AB16" s="21"/>
      <c r="AC16" s="21">
        <v>0.62785515874728304</v>
      </c>
      <c r="AD16" s="21">
        <v>0.70502320668758101</v>
      </c>
      <c r="AE16" s="21">
        <v>0.72403389020215003</v>
      </c>
      <c r="AF16" s="21"/>
      <c r="AG16" s="21">
        <v>0.65874516874538902</v>
      </c>
      <c r="AH16" s="21">
        <v>0.71030781540987198</v>
      </c>
      <c r="AI16" s="21">
        <v>0.68331347056649405</v>
      </c>
      <c r="AJ16" s="21">
        <v>0.71768509803089997</v>
      </c>
      <c r="AK16" s="21">
        <v>0.68778578541322699</v>
      </c>
      <c r="AL16" s="21"/>
      <c r="AM16" s="21">
        <v>0.63320923167631504</v>
      </c>
      <c r="AN16" s="21">
        <v>0.71839427419435997</v>
      </c>
      <c r="AO16" s="21">
        <v>0.64617634162837301</v>
      </c>
      <c r="AP16" s="21"/>
      <c r="AQ16" s="21">
        <v>0.68906823291277397</v>
      </c>
      <c r="AR16" s="21">
        <v>0.65472200042037998</v>
      </c>
      <c r="AS16" s="21"/>
      <c r="AT16" s="21">
        <v>0.70731599354067998</v>
      </c>
      <c r="AU16" s="21">
        <v>0.66822470107697296</v>
      </c>
    </row>
    <row r="17" spans="2:47" x14ac:dyDescent="0.35">
      <c r="B17" s="18" t="s">
        <v>100</v>
      </c>
      <c r="C17" s="22">
        <v>0.59001750140999698</v>
      </c>
      <c r="D17" s="22">
        <v>0.52515015684098998</v>
      </c>
      <c r="E17" s="22">
        <v>0.64904244030354896</v>
      </c>
      <c r="F17" s="22"/>
      <c r="G17" s="22">
        <v>0.57942322873202901</v>
      </c>
      <c r="H17" s="22">
        <v>0.52740595354275799</v>
      </c>
      <c r="I17" s="22">
        <v>0.56621847053726904</v>
      </c>
      <c r="J17" s="22">
        <v>0.66241469459161395</v>
      </c>
      <c r="K17" s="22">
        <v>0.56510748343166795</v>
      </c>
      <c r="L17" s="22">
        <v>0.62196273609642005</v>
      </c>
      <c r="M17" s="22"/>
      <c r="N17" s="22">
        <v>0.58634496230654798</v>
      </c>
      <c r="O17" s="22">
        <v>0.65119895794905602</v>
      </c>
      <c r="P17" s="22">
        <v>0.44493171882271099</v>
      </c>
      <c r="Q17" s="22">
        <v>0.65661007207150501</v>
      </c>
      <c r="R17" s="22"/>
      <c r="S17" s="22">
        <v>0.52817649219831198</v>
      </c>
      <c r="T17" s="22">
        <v>0.62301004094690404</v>
      </c>
      <c r="U17" s="22">
        <v>0.67182671083998902</v>
      </c>
      <c r="V17" s="22">
        <v>0.73302169301706699</v>
      </c>
      <c r="W17" s="22">
        <v>0.56927846029417195</v>
      </c>
      <c r="X17" s="22">
        <v>0.449794444415268</v>
      </c>
      <c r="Y17" s="22">
        <v>0.67135319232748603</v>
      </c>
      <c r="Z17" s="22">
        <v>0.56292684763693202</v>
      </c>
      <c r="AA17" s="22">
        <v>0.51361712144418004</v>
      </c>
      <c r="AB17" s="22"/>
      <c r="AC17" s="22">
        <v>0.521659641445816</v>
      </c>
      <c r="AD17" s="22">
        <v>0.62567515329456103</v>
      </c>
      <c r="AE17" s="22">
        <v>0.63999573338452798</v>
      </c>
      <c r="AF17" s="22"/>
      <c r="AG17" s="22">
        <v>0.56033131757980004</v>
      </c>
      <c r="AH17" s="22">
        <v>0.62016126802003502</v>
      </c>
      <c r="AI17" s="22">
        <v>0.613006522504282</v>
      </c>
      <c r="AJ17" s="22">
        <v>0.65014998232798304</v>
      </c>
      <c r="AK17" s="22">
        <v>0.61743796435534204</v>
      </c>
      <c r="AL17" s="22"/>
      <c r="AM17" s="22">
        <v>0.51921279858370295</v>
      </c>
      <c r="AN17" s="22">
        <v>0.63981665522511799</v>
      </c>
      <c r="AO17" s="22">
        <v>0.55387942082475505</v>
      </c>
      <c r="AP17" s="22"/>
      <c r="AQ17" s="22">
        <v>0.59557145881513895</v>
      </c>
      <c r="AR17" s="22">
        <v>0.58163876010704396</v>
      </c>
      <c r="AS17" s="22"/>
      <c r="AT17" s="22">
        <v>0.60179559721610598</v>
      </c>
      <c r="AU17" s="22">
        <v>0.586283187026167</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U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2.5174009641951701E-2</v>
      </c>
      <c r="D9" s="17">
        <v>2.39557200697408E-2</v>
      </c>
      <c r="E9" s="17">
        <v>2.64086537318373E-2</v>
      </c>
      <c r="F9" s="17"/>
      <c r="G9" s="17">
        <v>1.11747933216595E-2</v>
      </c>
      <c r="H9" s="17">
        <v>2.8360449901300801E-2</v>
      </c>
      <c r="I9" s="17">
        <v>2.2410127754949698E-2</v>
      </c>
      <c r="J9" s="17">
        <v>2.8597697153828799E-2</v>
      </c>
      <c r="K9" s="17">
        <v>3.1183253466413801E-2</v>
      </c>
      <c r="L9" s="17">
        <v>2.4513821434097201E-2</v>
      </c>
      <c r="M9" s="17"/>
      <c r="N9" s="17">
        <v>2.7510030866930699E-2</v>
      </c>
      <c r="O9" s="17">
        <v>1.7335982974067399E-2</v>
      </c>
      <c r="P9" s="17">
        <v>3.7720712180040597E-2</v>
      </c>
      <c r="Q9" s="17">
        <v>2.0076247643367101E-2</v>
      </c>
      <c r="R9" s="17"/>
      <c r="S9" s="17">
        <v>3.7067465154982403E-2</v>
      </c>
      <c r="T9" s="17">
        <v>2.4849668685803999E-2</v>
      </c>
      <c r="U9" s="17">
        <v>0</v>
      </c>
      <c r="V9" s="17">
        <v>7.3388625074951898E-3</v>
      </c>
      <c r="W9" s="17">
        <v>2.8433848749044401E-2</v>
      </c>
      <c r="X9" s="17">
        <v>3.1842019535184202E-2</v>
      </c>
      <c r="Y9" s="17">
        <v>9.2990642892954497E-3</v>
      </c>
      <c r="Z9" s="17">
        <v>2.80713402689678E-2</v>
      </c>
      <c r="AA9" s="17">
        <v>4.9494074516648598E-2</v>
      </c>
      <c r="AB9" s="17"/>
      <c r="AC9" s="17">
        <v>3.1035902114191698E-2</v>
      </c>
      <c r="AD9" s="17">
        <v>2.59509634196315E-2</v>
      </c>
      <c r="AE9" s="17">
        <v>1.9892819327392602E-2</v>
      </c>
      <c r="AF9" s="17"/>
      <c r="AG9" s="17">
        <v>2.61904294318594E-2</v>
      </c>
      <c r="AH9" s="17">
        <v>2.3050992585948699E-2</v>
      </c>
      <c r="AI9" s="17">
        <v>2.8072148021640202E-2</v>
      </c>
      <c r="AJ9" s="17">
        <v>0.122293787850454</v>
      </c>
      <c r="AK9" s="17">
        <v>2.6337859733132699E-2</v>
      </c>
      <c r="AL9" s="17"/>
      <c r="AM9" s="17">
        <v>2.8993415421113999E-2</v>
      </c>
      <c r="AN9" s="17">
        <v>1.1557854604809001E-2</v>
      </c>
      <c r="AO9" s="17">
        <v>6.4296510052716596E-2</v>
      </c>
      <c r="AP9" s="17"/>
      <c r="AQ9" s="17">
        <v>2.7843589000613601E-2</v>
      </c>
      <c r="AR9" s="17">
        <v>1.97110382261854E-2</v>
      </c>
      <c r="AS9" s="17"/>
      <c r="AT9" s="17">
        <v>2.5718608337787999E-2</v>
      </c>
      <c r="AU9" s="17">
        <v>2.50013414299796E-2</v>
      </c>
    </row>
    <row r="10" spans="2:47" x14ac:dyDescent="0.35">
      <c r="B10" s="18" t="s">
        <v>96</v>
      </c>
      <c r="C10" s="17">
        <v>5.21313410194972E-2</v>
      </c>
      <c r="D10" s="17">
        <v>5.63645652904049E-2</v>
      </c>
      <c r="E10" s="17">
        <v>4.83767154702903E-2</v>
      </c>
      <c r="F10" s="17"/>
      <c r="G10" s="17">
        <v>6.7191959911917898E-2</v>
      </c>
      <c r="H10" s="17">
        <v>3.7695203554873699E-2</v>
      </c>
      <c r="I10" s="17">
        <v>0.100744800828081</v>
      </c>
      <c r="J10" s="17">
        <v>3.7930107767604498E-2</v>
      </c>
      <c r="K10" s="17">
        <v>5.8033729080652102E-2</v>
      </c>
      <c r="L10" s="17">
        <v>2.7905963814438901E-2</v>
      </c>
      <c r="M10" s="17"/>
      <c r="N10" s="17">
        <v>4.8105707036470498E-2</v>
      </c>
      <c r="O10" s="17">
        <v>4.3430703251460201E-2</v>
      </c>
      <c r="P10" s="17">
        <v>7.8765950900915593E-2</v>
      </c>
      <c r="Q10" s="17">
        <v>4.2734350964429603E-2</v>
      </c>
      <c r="R10" s="17"/>
      <c r="S10" s="17">
        <v>5.4788038852816703E-2</v>
      </c>
      <c r="T10" s="17">
        <v>7.7664633596709706E-2</v>
      </c>
      <c r="U10" s="17">
        <v>4.7181272830450302E-2</v>
      </c>
      <c r="V10" s="17">
        <v>3.1413729454135501E-2</v>
      </c>
      <c r="W10" s="17">
        <v>2.0463243245272999E-2</v>
      </c>
      <c r="X10" s="17">
        <v>4.2092386140837101E-2</v>
      </c>
      <c r="Y10" s="17">
        <v>6.4224959519156605E-2</v>
      </c>
      <c r="Z10" s="17">
        <v>9.8110731036320203E-2</v>
      </c>
      <c r="AA10" s="17">
        <v>4.1228181920568999E-2</v>
      </c>
      <c r="AB10" s="17"/>
      <c r="AC10" s="17">
        <v>6.6989443805910195E-2</v>
      </c>
      <c r="AD10" s="17">
        <v>3.4935143619198597E-2</v>
      </c>
      <c r="AE10" s="17">
        <v>4.4351080947492197E-2</v>
      </c>
      <c r="AF10" s="17"/>
      <c r="AG10" s="17">
        <v>5.2554810532741497E-2</v>
      </c>
      <c r="AH10" s="17">
        <v>5.5596053466820297E-2</v>
      </c>
      <c r="AI10" s="17">
        <v>9.1060788757880897E-3</v>
      </c>
      <c r="AJ10" s="17">
        <v>0</v>
      </c>
      <c r="AK10" s="17">
        <v>8.1359374386728397E-2</v>
      </c>
      <c r="AL10" s="17"/>
      <c r="AM10" s="17">
        <v>6.13261433046434E-2</v>
      </c>
      <c r="AN10" s="17">
        <v>5.2612993888473202E-2</v>
      </c>
      <c r="AO10" s="17">
        <v>5.5810039329954E-2</v>
      </c>
      <c r="AP10" s="17"/>
      <c r="AQ10" s="17">
        <v>5.1847840929039497E-2</v>
      </c>
      <c r="AR10" s="17">
        <v>5.05802707041716E-2</v>
      </c>
      <c r="AS10" s="17"/>
      <c r="AT10" s="17">
        <v>4.5755351385029001E-2</v>
      </c>
      <c r="AU10" s="17">
        <v>5.4152885944508899E-2</v>
      </c>
    </row>
    <row r="11" spans="2:47" x14ac:dyDescent="0.35">
      <c r="B11" s="18" t="s">
        <v>95</v>
      </c>
      <c r="C11" s="17">
        <v>0.115017661912902</v>
      </c>
      <c r="D11" s="17">
        <v>0.11829838868336701</v>
      </c>
      <c r="E11" s="17">
        <v>0.112394023219721</v>
      </c>
      <c r="F11" s="17"/>
      <c r="G11" s="17">
        <v>0.152822583923308</v>
      </c>
      <c r="H11" s="17">
        <v>0.13239896679155599</v>
      </c>
      <c r="I11" s="17">
        <v>0.11758254980522</v>
      </c>
      <c r="J11" s="17">
        <v>0.106241996379284</v>
      </c>
      <c r="K11" s="17">
        <v>0.110027816077912</v>
      </c>
      <c r="L11" s="17">
        <v>9.3347966812652894E-2</v>
      </c>
      <c r="M11" s="17"/>
      <c r="N11" s="17">
        <v>0.114844133381623</v>
      </c>
      <c r="O11" s="17">
        <v>0.10033954483160901</v>
      </c>
      <c r="P11" s="17">
        <v>0.134810413412879</v>
      </c>
      <c r="Q11" s="17">
        <v>0.114417938478131</v>
      </c>
      <c r="R11" s="17"/>
      <c r="S11" s="17">
        <v>0.106959545249438</v>
      </c>
      <c r="T11" s="17">
        <v>6.7311831452298396E-2</v>
      </c>
      <c r="U11" s="17">
        <v>0.13394651735154101</v>
      </c>
      <c r="V11" s="17">
        <v>0.12521727704014499</v>
      </c>
      <c r="W11" s="17">
        <v>0.115983640196685</v>
      </c>
      <c r="X11" s="17">
        <v>0.15111754924853599</v>
      </c>
      <c r="Y11" s="17">
        <v>0.13342119087162699</v>
      </c>
      <c r="Z11" s="17">
        <v>0.13546172574662499</v>
      </c>
      <c r="AA11" s="17">
        <v>0.109546754609224</v>
      </c>
      <c r="AB11" s="17"/>
      <c r="AC11" s="17">
        <v>0.110993622283242</v>
      </c>
      <c r="AD11" s="17">
        <v>0.10756508806712201</v>
      </c>
      <c r="AE11" s="17">
        <v>0.104306716352353</v>
      </c>
      <c r="AF11" s="17"/>
      <c r="AG11" s="17">
        <v>0.105657061513399</v>
      </c>
      <c r="AH11" s="17">
        <v>0.111602290174285</v>
      </c>
      <c r="AI11" s="17">
        <v>8.7516268522846996E-2</v>
      </c>
      <c r="AJ11" s="17">
        <v>0.217652003539473</v>
      </c>
      <c r="AK11" s="17">
        <v>8.7130575302829E-2</v>
      </c>
      <c r="AL11" s="17"/>
      <c r="AM11" s="17">
        <v>0.121029562942347</v>
      </c>
      <c r="AN11" s="17">
        <v>0.10875171268697199</v>
      </c>
      <c r="AO11" s="17">
        <v>0.10602624249263599</v>
      </c>
      <c r="AP11" s="17"/>
      <c r="AQ11" s="17">
        <v>0.112647347420657</v>
      </c>
      <c r="AR11" s="17">
        <v>0.120565559855894</v>
      </c>
      <c r="AS11" s="17"/>
      <c r="AT11" s="17">
        <v>0.112791904348078</v>
      </c>
      <c r="AU11" s="17">
        <v>0.11572335140856101</v>
      </c>
    </row>
    <row r="12" spans="2:47" x14ac:dyDescent="0.35">
      <c r="B12" s="18" t="s">
        <v>94</v>
      </c>
      <c r="C12" s="17">
        <v>0.321369582771172</v>
      </c>
      <c r="D12" s="17">
        <v>0.321546412548602</v>
      </c>
      <c r="E12" s="17">
        <v>0.32243694728446898</v>
      </c>
      <c r="F12" s="17"/>
      <c r="G12" s="17">
        <v>0.25255602564921598</v>
      </c>
      <c r="H12" s="17">
        <v>0.37234642279087399</v>
      </c>
      <c r="I12" s="17">
        <v>0.26609791998997201</v>
      </c>
      <c r="J12" s="17">
        <v>0.342807307311216</v>
      </c>
      <c r="K12" s="17">
        <v>0.34647583297530798</v>
      </c>
      <c r="L12" s="17">
        <v>0.321453465408999</v>
      </c>
      <c r="M12" s="17"/>
      <c r="N12" s="17">
        <v>0.29956589255563398</v>
      </c>
      <c r="O12" s="17">
        <v>0.33919631300216702</v>
      </c>
      <c r="P12" s="17">
        <v>0.27734759022612199</v>
      </c>
      <c r="Q12" s="17">
        <v>0.36447732836254998</v>
      </c>
      <c r="R12" s="17"/>
      <c r="S12" s="17">
        <v>0.29523259261384299</v>
      </c>
      <c r="T12" s="17">
        <v>0.31747949839892498</v>
      </c>
      <c r="U12" s="17">
        <v>0.315986692630984</v>
      </c>
      <c r="V12" s="17">
        <v>0.38801088979239001</v>
      </c>
      <c r="W12" s="17">
        <v>0.30313910206195799</v>
      </c>
      <c r="X12" s="17">
        <v>0.27498931214906502</v>
      </c>
      <c r="Y12" s="17">
        <v>0.316495342797523</v>
      </c>
      <c r="Z12" s="17">
        <v>0.27011034182451799</v>
      </c>
      <c r="AA12" s="17">
        <v>0.37796295153418602</v>
      </c>
      <c r="AB12" s="17"/>
      <c r="AC12" s="17">
        <v>0.35327754038112502</v>
      </c>
      <c r="AD12" s="17">
        <v>0.30948111741616302</v>
      </c>
      <c r="AE12" s="17">
        <v>0.30138381880044302</v>
      </c>
      <c r="AF12" s="17"/>
      <c r="AG12" s="17">
        <v>0.33274974997978701</v>
      </c>
      <c r="AH12" s="17">
        <v>0.32861470476278698</v>
      </c>
      <c r="AI12" s="17">
        <v>0.30437879847444799</v>
      </c>
      <c r="AJ12" s="17">
        <v>0.30664690885020601</v>
      </c>
      <c r="AK12" s="17">
        <v>0.29736178354091902</v>
      </c>
      <c r="AL12" s="17"/>
      <c r="AM12" s="17">
        <v>0.32013764667404698</v>
      </c>
      <c r="AN12" s="17">
        <v>0.31476699999694102</v>
      </c>
      <c r="AO12" s="17">
        <v>0.23368054737273</v>
      </c>
      <c r="AP12" s="17"/>
      <c r="AQ12" s="17">
        <v>0.320556995394852</v>
      </c>
      <c r="AR12" s="17">
        <v>0.32470272656189503</v>
      </c>
      <c r="AS12" s="17"/>
      <c r="AT12" s="17">
        <v>0.325327769091523</v>
      </c>
      <c r="AU12" s="17">
        <v>0.32011461657347001</v>
      </c>
    </row>
    <row r="13" spans="2:47" x14ac:dyDescent="0.35">
      <c r="B13" s="18" t="s">
        <v>93</v>
      </c>
      <c r="C13" s="17">
        <v>0.454069545788792</v>
      </c>
      <c r="D13" s="17">
        <v>0.45144544431171102</v>
      </c>
      <c r="E13" s="17">
        <v>0.45442709543660798</v>
      </c>
      <c r="F13" s="17"/>
      <c r="G13" s="17">
        <v>0.46542188745367402</v>
      </c>
      <c r="H13" s="17">
        <v>0.41710912314960003</v>
      </c>
      <c r="I13" s="17">
        <v>0.47416468338404</v>
      </c>
      <c r="J13" s="17">
        <v>0.458260438731457</v>
      </c>
      <c r="K13" s="17">
        <v>0.40903282398464402</v>
      </c>
      <c r="L13" s="17">
        <v>0.48947750007571</v>
      </c>
      <c r="M13" s="17"/>
      <c r="N13" s="17">
        <v>0.47529851367966702</v>
      </c>
      <c r="O13" s="17">
        <v>0.47359486699198999</v>
      </c>
      <c r="P13" s="17">
        <v>0.454144970872705</v>
      </c>
      <c r="Q13" s="17">
        <v>0.41241335785848798</v>
      </c>
      <c r="R13" s="17"/>
      <c r="S13" s="17">
        <v>0.47400811009462201</v>
      </c>
      <c r="T13" s="17">
        <v>0.46672184554571999</v>
      </c>
      <c r="U13" s="17">
        <v>0.45595457718932098</v>
      </c>
      <c r="V13" s="17">
        <v>0.42062089003078201</v>
      </c>
      <c r="W13" s="17">
        <v>0.50820357919901804</v>
      </c>
      <c r="X13" s="17">
        <v>0.48295638927770601</v>
      </c>
      <c r="Y13" s="17">
        <v>0.43730523628553702</v>
      </c>
      <c r="Z13" s="17">
        <v>0.43795043625713098</v>
      </c>
      <c r="AA13" s="17">
        <v>0.40045417155469198</v>
      </c>
      <c r="AB13" s="17"/>
      <c r="AC13" s="17">
        <v>0.412804183444265</v>
      </c>
      <c r="AD13" s="17">
        <v>0.48927304605087701</v>
      </c>
      <c r="AE13" s="17">
        <v>0.48798064414959402</v>
      </c>
      <c r="AF13" s="17"/>
      <c r="AG13" s="17">
        <v>0.460031202358477</v>
      </c>
      <c r="AH13" s="17">
        <v>0.451413994894999</v>
      </c>
      <c r="AI13" s="17">
        <v>0.52446324471010797</v>
      </c>
      <c r="AJ13" s="17">
        <v>0.35340729975986701</v>
      </c>
      <c r="AK13" s="17">
        <v>0.45360979479690999</v>
      </c>
      <c r="AL13" s="17"/>
      <c r="AM13" s="17">
        <v>0.44411421159971398</v>
      </c>
      <c r="AN13" s="17">
        <v>0.48981246257917799</v>
      </c>
      <c r="AO13" s="17">
        <v>0.49397216106237901</v>
      </c>
      <c r="AP13" s="17"/>
      <c r="AQ13" s="17">
        <v>0.464530192599522</v>
      </c>
      <c r="AR13" s="17">
        <v>0.431800442725915</v>
      </c>
      <c r="AS13" s="17"/>
      <c r="AT13" s="17">
        <v>0.47234872449586601</v>
      </c>
      <c r="AU13" s="17">
        <v>0.44827402492581803</v>
      </c>
    </row>
    <row r="14" spans="2:47" x14ac:dyDescent="0.35">
      <c r="B14" s="18" t="s">
        <v>70</v>
      </c>
      <c r="C14" s="17">
        <v>3.22378588656849E-2</v>
      </c>
      <c r="D14" s="17">
        <v>2.8389469096174801E-2</v>
      </c>
      <c r="E14" s="17">
        <v>3.5956564857074602E-2</v>
      </c>
      <c r="F14" s="17"/>
      <c r="G14" s="17">
        <v>5.0832749740224302E-2</v>
      </c>
      <c r="H14" s="17">
        <v>1.20898338117957E-2</v>
      </c>
      <c r="I14" s="17">
        <v>1.8999918237736599E-2</v>
      </c>
      <c r="J14" s="17">
        <v>2.61624526566092E-2</v>
      </c>
      <c r="K14" s="17">
        <v>4.5246544415070498E-2</v>
      </c>
      <c r="L14" s="17">
        <v>4.3301282454101898E-2</v>
      </c>
      <c r="M14" s="17"/>
      <c r="N14" s="17">
        <v>3.4675722479674799E-2</v>
      </c>
      <c r="O14" s="17">
        <v>2.6102588948707199E-2</v>
      </c>
      <c r="P14" s="17">
        <v>1.7210362407337601E-2</v>
      </c>
      <c r="Q14" s="17">
        <v>4.58807766930334E-2</v>
      </c>
      <c r="R14" s="17"/>
      <c r="S14" s="17">
        <v>3.1944248034297199E-2</v>
      </c>
      <c r="T14" s="17">
        <v>4.5972522320543302E-2</v>
      </c>
      <c r="U14" s="17">
        <v>4.6930939997703001E-2</v>
      </c>
      <c r="V14" s="17">
        <v>2.73983511750534E-2</v>
      </c>
      <c r="W14" s="17">
        <v>2.3776586548020898E-2</v>
      </c>
      <c r="X14" s="17">
        <v>1.7002343648671502E-2</v>
      </c>
      <c r="Y14" s="17">
        <v>3.9254206236860698E-2</v>
      </c>
      <c r="Z14" s="17">
        <v>3.0295424866437201E-2</v>
      </c>
      <c r="AA14" s="17">
        <v>2.13138658646802E-2</v>
      </c>
      <c r="AB14" s="17"/>
      <c r="AC14" s="17">
        <v>2.48993079712664E-2</v>
      </c>
      <c r="AD14" s="17">
        <v>3.2794641427008199E-2</v>
      </c>
      <c r="AE14" s="17">
        <v>4.2084920422724201E-2</v>
      </c>
      <c r="AF14" s="17"/>
      <c r="AG14" s="17">
        <v>2.2816746183736001E-2</v>
      </c>
      <c r="AH14" s="17">
        <v>2.9721964115160399E-2</v>
      </c>
      <c r="AI14" s="17">
        <v>4.6463461395168798E-2</v>
      </c>
      <c r="AJ14" s="17">
        <v>0</v>
      </c>
      <c r="AK14" s="17">
        <v>5.4200612239480903E-2</v>
      </c>
      <c r="AL14" s="17"/>
      <c r="AM14" s="17">
        <v>2.43990200581355E-2</v>
      </c>
      <c r="AN14" s="17">
        <v>2.2497976243626601E-2</v>
      </c>
      <c r="AO14" s="17">
        <v>4.62144996895845E-2</v>
      </c>
      <c r="AP14" s="17"/>
      <c r="AQ14" s="17">
        <v>2.25740346553156E-2</v>
      </c>
      <c r="AR14" s="17">
        <v>5.2639961925937701E-2</v>
      </c>
      <c r="AS14" s="17"/>
      <c r="AT14" s="17">
        <v>1.8057642341716501E-2</v>
      </c>
      <c r="AU14" s="17">
        <v>3.6733779717662E-2</v>
      </c>
    </row>
    <row r="15" spans="2:47" x14ac:dyDescent="0.35">
      <c r="B15" s="18" t="s">
        <v>99</v>
      </c>
      <c r="C15" s="21">
        <v>7.7305350661448904E-2</v>
      </c>
      <c r="D15" s="21">
        <v>8.0320285360145696E-2</v>
      </c>
      <c r="E15" s="21">
        <v>7.4785369202127597E-2</v>
      </c>
      <c r="F15" s="21"/>
      <c r="G15" s="21">
        <v>7.8366753233577405E-2</v>
      </c>
      <c r="H15" s="21">
        <v>6.6055653456174604E-2</v>
      </c>
      <c r="I15" s="21">
        <v>0.123154928583031</v>
      </c>
      <c r="J15" s="21">
        <v>6.6527804921433398E-2</v>
      </c>
      <c r="K15" s="21">
        <v>8.9216982547065907E-2</v>
      </c>
      <c r="L15" s="21">
        <v>5.2419785248536098E-2</v>
      </c>
      <c r="M15" s="21"/>
      <c r="N15" s="21">
        <v>7.5615737903401106E-2</v>
      </c>
      <c r="O15" s="21">
        <v>6.07666862255275E-2</v>
      </c>
      <c r="P15" s="21">
        <v>0.116486663080956</v>
      </c>
      <c r="Q15" s="21">
        <v>6.2810598607796794E-2</v>
      </c>
      <c r="R15" s="21"/>
      <c r="S15" s="21">
        <v>9.1855504007799002E-2</v>
      </c>
      <c r="T15" s="21">
        <v>0.102514302282514</v>
      </c>
      <c r="U15" s="21">
        <v>4.7181272830450302E-2</v>
      </c>
      <c r="V15" s="21">
        <v>3.8752591961630702E-2</v>
      </c>
      <c r="W15" s="21">
        <v>4.8897091994317403E-2</v>
      </c>
      <c r="X15" s="21">
        <v>7.3934405676021206E-2</v>
      </c>
      <c r="Y15" s="21">
        <v>7.3524023808452105E-2</v>
      </c>
      <c r="Z15" s="21">
        <v>0.126182071305288</v>
      </c>
      <c r="AA15" s="21">
        <v>9.0722256437217597E-2</v>
      </c>
      <c r="AB15" s="21"/>
      <c r="AC15" s="21">
        <v>9.8025345920101897E-2</v>
      </c>
      <c r="AD15" s="21">
        <v>6.0886107038830101E-2</v>
      </c>
      <c r="AE15" s="21">
        <v>6.4243900274884899E-2</v>
      </c>
      <c r="AF15" s="21"/>
      <c r="AG15" s="21">
        <v>7.8745239964600894E-2</v>
      </c>
      <c r="AH15" s="21">
        <v>7.8647046052768899E-2</v>
      </c>
      <c r="AI15" s="21">
        <v>3.71782268974283E-2</v>
      </c>
      <c r="AJ15" s="21">
        <v>0.122293787850454</v>
      </c>
      <c r="AK15" s="21">
        <v>0.107697234119861</v>
      </c>
      <c r="AL15" s="21"/>
      <c r="AM15" s="21">
        <v>9.0319558725757407E-2</v>
      </c>
      <c r="AN15" s="21">
        <v>6.4170848493282195E-2</v>
      </c>
      <c r="AO15" s="21">
        <v>0.120106549382671</v>
      </c>
      <c r="AP15" s="21"/>
      <c r="AQ15" s="21">
        <v>7.9691429929653099E-2</v>
      </c>
      <c r="AR15" s="21">
        <v>7.0291308930356997E-2</v>
      </c>
      <c r="AS15" s="21"/>
      <c r="AT15" s="21">
        <v>7.1473959722817004E-2</v>
      </c>
      <c r="AU15" s="21">
        <v>7.91542273744886E-2</v>
      </c>
    </row>
    <row r="16" spans="2:47" x14ac:dyDescent="0.35">
      <c r="B16" s="18" t="s">
        <v>98</v>
      </c>
      <c r="C16" s="21">
        <v>0.775439128559964</v>
      </c>
      <c r="D16" s="21">
        <v>0.77299185686031302</v>
      </c>
      <c r="E16" s="21">
        <v>0.77686404272107701</v>
      </c>
      <c r="F16" s="21"/>
      <c r="G16" s="21">
        <v>0.71797791310289005</v>
      </c>
      <c r="H16" s="21">
        <v>0.78945554594047296</v>
      </c>
      <c r="I16" s="21">
        <v>0.74026260337401295</v>
      </c>
      <c r="J16" s="21">
        <v>0.80106774604267295</v>
      </c>
      <c r="K16" s="21">
        <v>0.75550865695995195</v>
      </c>
      <c r="L16" s="21">
        <v>0.810930965484709</v>
      </c>
      <c r="M16" s="21"/>
      <c r="N16" s="21">
        <v>0.77486440623530095</v>
      </c>
      <c r="O16" s="21">
        <v>0.81279117999415595</v>
      </c>
      <c r="P16" s="21">
        <v>0.73149256109882699</v>
      </c>
      <c r="Q16" s="21">
        <v>0.77689068622103896</v>
      </c>
      <c r="R16" s="21"/>
      <c r="S16" s="21">
        <v>0.76924070270846601</v>
      </c>
      <c r="T16" s="21">
        <v>0.78420134394464402</v>
      </c>
      <c r="U16" s="21">
        <v>0.77194126982030498</v>
      </c>
      <c r="V16" s="21">
        <v>0.80863177982317103</v>
      </c>
      <c r="W16" s="21">
        <v>0.81134268126097597</v>
      </c>
      <c r="X16" s="21">
        <v>0.75794570142677198</v>
      </c>
      <c r="Y16" s="21">
        <v>0.75380057908305997</v>
      </c>
      <c r="Z16" s="21">
        <v>0.70806077808165002</v>
      </c>
      <c r="AA16" s="21">
        <v>0.778417123088878</v>
      </c>
      <c r="AB16" s="21"/>
      <c r="AC16" s="21">
        <v>0.76608172382538897</v>
      </c>
      <c r="AD16" s="21">
        <v>0.79875416346703998</v>
      </c>
      <c r="AE16" s="21">
        <v>0.78936446295003804</v>
      </c>
      <c r="AF16" s="21"/>
      <c r="AG16" s="21">
        <v>0.79278095233826396</v>
      </c>
      <c r="AH16" s="21">
        <v>0.78002869965778598</v>
      </c>
      <c r="AI16" s="21">
        <v>0.82884204318455601</v>
      </c>
      <c r="AJ16" s="21">
        <v>0.66005420861007302</v>
      </c>
      <c r="AK16" s="21">
        <v>0.75097157833782902</v>
      </c>
      <c r="AL16" s="21"/>
      <c r="AM16" s="21">
        <v>0.76425185827375997</v>
      </c>
      <c r="AN16" s="21">
        <v>0.80457946257611901</v>
      </c>
      <c r="AO16" s="21">
        <v>0.72765270843510899</v>
      </c>
      <c r="AP16" s="21"/>
      <c r="AQ16" s="21">
        <v>0.78508718799437505</v>
      </c>
      <c r="AR16" s="21">
        <v>0.75650316928781103</v>
      </c>
      <c r="AS16" s="21"/>
      <c r="AT16" s="21">
        <v>0.79767649358738901</v>
      </c>
      <c r="AU16" s="21">
        <v>0.76838864149928798</v>
      </c>
    </row>
    <row r="17" spans="2:47" x14ac:dyDescent="0.35">
      <c r="B17" s="18" t="s">
        <v>100</v>
      </c>
      <c r="C17" s="22">
        <v>0.69813377789851505</v>
      </c>
      <c r="D17" s="22">
        <v>0.692671571500167</v>
      </c>
      <c r="E17" s="22">
        <v>0.70207867351894904</v>
      </c>
      <c r="F17" s="22"/>
      <c r="G17" s="22">
        <v>0.63961115986931305</v>
      </c>
      <c r="H17" s="22">
        <v>0.72339989248429903</v>
      </c>
      <c r="I17" s="22">
        <v>0.61710767479098205</v>
      </c>
      <c r="J17" s="22">
        <v>0.73453994112123999</v>
      </c>
      <c r="K17" s="22">
        <v>0.66629167441288595</v>
      </c>
      <c r="L17" s="22">
        <v>0.75851118023617303</v>
      </c>
      <c r="M17" s="22"/>
      <c r="N17" s="22">
        <v>0.69924866833190003</v>
      </c>
      <c r="O17" s="22">
        <v>0.75202449376862901</v>
      </c>
      <c r="P17" s="22">
        <v>0.61500589801787098</v>
      </c>
      <c r="Q17" s="22">
        <v>0.71408008761324204</v>
      </c>
      <c r="R17" s="22"/>
      <c r="S17" s="22">
        <v>0.67738519870066705</v>
      </c>
      <c r="T17" s="22">
        <v>0.68168704166213101</v>
      </c>
      <c r="U17" s="22">
        <v>0.72475999698985505</v>
      </c>
      <c r="V17" s="22">
        <v>0.76987918786154097</v>
      </c>
      <c r="W17" s="22">
        <v>0.76244558926665895</v>
      </c>
      <c r="X17" s="22">
        <v>0.68401129575075004</v>
      </c>
      <c r="Y17" s="22">
        <v>0.68027655527460795</v>
      </c>
      <c r="Z17" s="22">
        <v>0.581878706776362</v>
      </c>
      <c r="AA17" s="22">
        <v>0.68769486665166002</v>
      </c>
      <c r="AB17" s="22"/>
      <c r="AC17" s="22">
        <v>0.66805637790528705</v>
      </c>
      <c r="AD17" s="22">
        <v>0.73786805642820996</v>
      </c>
      <c r="AE17" s="22">
        <v>0.72512056267515301</v>
      </c>
      <c r="AF17" s="22"/>
      <c r="AG17" s="22">
        <v>0.71403571237366303</v>
      </c>
      <c r="AH17" s="22">
        <v>0.70138165360501703</v>
      </c>
      <c r="AI17" s="22">
        <v>0.79166381628712801</v>
      </c>
      <c r="AJ17" s="22">
        <v>0.53776042075961905</v>
      </c>
      <c r="AK17" s="22">
        <v>0.64327434421796803</v>
      </c>
      <c r="AL17" s="22"/>
      <c r="AM17" s="22">
        <v>0.67393229954800304</v>
      </c>
      <c r="AN17" s="22">
        <v>0.74040861408283698</v>
      </c>
      <c r="AO17" s="22">
        <v>0.60754615905243903</v>
      </c>
      <c r="AP17" s="22"/>
      <c r="AQ17" s="22">
        <v>0.70539575806472099</v>
      </c>
      <c r="AR17" s="22">
        <v>0.68621186035745396</v>
      </c>
      <c r="AS17" s="22"/>
      <c r="AT17" s="22">
        <v>0.72620253386457201</v>
      </c>
      <c r="AU17" s="22">
        <v>0.68923441412480002</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U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6.9422719062905203E-2</v>
      </c>
      <c r="D9" s="17">
        <v>8.5448304269986494E-2</v>
      </c>
      <c r="E9" s="17">
        <v>5.4718300812951898E-2</v>
      </c>
      <c r="F9" s="17"/>
      <c r="G9" s="17">
        <v>4.3486627738645797E-2</v>
      </c>
      <c r="H9" s="17">
        <v>6.6819401911019996E-2</v>
      </c>
      <c r="I9" s="17">
        <v>7.4261724573496293E-2</v>
      </c>
      <c r="J9" s="17">
        <v>7.6338175413795603E-2</v>
      </c>
      <c r="K9" s="17">
        <v>7.1086359302929003E-2</v>
      </c>
      <c r="L9" s="17">
        <v>7.3445885399698693E-2</v>
      </c>
      <c r="M9" s="17"/>
      <c r="N9" s="17">
        <v>9.3884677564787897E-2</v>
      </c>
      <c r="O9" s="17">
        <v>6.0908956038919999E-2</v>
      </c>
      <c r="P9" s="17">
        <v>9.0236557033488193E-2</v>
      </c>
      <c r="Q9" s="17">
        <v>3.4507287955523602E-2</v>
      </c>
      <c r="R9" s="17"/>
      <c r="S9" s="17">
        <v>5.5802880958165997E-2</v>
      </c>
      <c r="T9" s="17">
        <v>5.4245510858994102E-2</v>
      </c>
      <c r="U9" s="17">
        <v>3.3182746546265803E-2</v>
      </c>
      <c r="V9" s="17">
        <v>5.6854903141051703E-2</v>
      </c>
      <c r="W9" s="17">
        <v>6.7014102986154206E-2</v>
      </c>
      <c r="X9" s="17">
        <v>7.89603227930913E-2</v>
      </c>
      <c r="Y9" s="17">
        <v>4.9625303773801303E-2</v>
      </c>
      <c r="Z9" s="17">
        <v>0.126900803414319</v>
      </c>
      <c r="AA9" s="17">
        <v>0.131317176772144</v>
      </c>
      <c r="AB9" s="17"/>
      <c r="AC9" s="17">
        <v>8.66277746305361E-2</v>
      </c>
      <c r="AD9" s="17">
        <v>5.7666993951352601E-2</v>
      </c>
      <c r="AE9" s="17">
        <v>8.6759180957220502E-2</v>
      </c>
      <c r="AF9" s="17"/>
      <c r="AG9" s="17">
        <v>8.0624670945899896E-2</v>
      </c>
      <c r="AH9" s="17">
        <v>5.2957940702359797E-2</v>
      </c>
      <c r="AI9" s="17">
        <v>6.6798291955790498E-2</v>
      </c>
      <c r="AJ9" s="17">
        <v>0.122293787850454</v>
      </c>
      <c r="AK9" s="17">
        <v>7.8819634365803803E-2</v>
      </c>
      <c r="AL9" s="17"/>
      <c r="AM9" s="17">
        <v>8.9362221813314005E-2</v>
      </c>
      <c r="AN9" s="17">
        <v>5.9414762782562303E-2</v>
      </c>
      <c r="AO9" s="17">
        <v>5.3374339442583303E-2</v>
      </c>
      <c r="AP9" s="17"/>
      <c r="AQ9" s="17">
        <v>8.0382791843518694E-2</v>
      </c>
      <c r="AR9" s="17">
        <v>4.6822013364897198E-2</v>
      </c>
      <c r="AS9" s="17"/>
      <c r="AT9" s="17">
        <v>8.0227711104377306E-2</v>
      </c>
      <c r="AU9" s="17">
        <v>6.5996932937383804E-2</v>
      </c>
    </row>
    <row r="10" spans="2:47" x14ac:dyDescent="0.35">
      <c r="B10" s="18" t="s">
        <v>96</v>
      </c>
      <c r="C10" s="17">
        <v>0.138022156821339</v>
      </c>
      <c r="D10" s="17">
        <v>0.174843935914437</v>
      </c>
      <c r="E10" s="17">
        <v>0.10415358676153399</v>
      </c>
      <c r="F10" s="17"/>
      <c r="G10" s="17">
        <v>0.121507857428005</v>
      </c>
      <c r="H10" s="17">
        <v>0.14421218230653601</v>
      </c>
      <c r="I10" s="17">
        <v>0.144312431742636</v>
      </c>
      <c r="J10" s="17">
        <v>0.15896818728210299</v>
      </c>
      <c r="K10" s="17">
        <v>0.135918691058454</v>
      </c>
      <c r="L10" s="17">
        <v>0.12290707724843</v>
      </c>
      <c r="M10" s="17"/>
      <c r="N10" s="17">
        <v>0.167097705720201</v>
      </c>
      <c r="O10" s="17">
        <v>0.116295788729015</v>
      </c>
      <c r="P10" s="17">
        <v>0.15167290978692299</v>
      </c>
      <c r="Q10" s="17">
        <v>0.11892834089107999</v>
      </c>
      <c r="R10" s="17"/>
      <c r="S10" s="17">
        <v>0.176048225429594</v>
      </c>
      <c r="T10" s="17">
        <v>0.146718805542674</v>
      </c>
      <c r="U10" s="17">
        <v>9.1065999604574802E-2</v>
      </c>
      <c r="V10" s="17">
        <v>0.112532380417071</v>
      </c>
      <c r="W10" s="17">
        <v>0.20181787454338099</v>
      </c>
      <c r="X10" s="17">
        <v>0.11532146005897199</v>
      </c>
      <c r="Y10" s="17">
        <v>0.175490022687459</v>
      </c>
      <c r="Z10" s="17">
        <v>0.13541777874044</v>
      </c>
      <c r="AA10" s="17">
        <v>8.8462165732924897E-2</v>
      </c>
      <c r="AB10" s="17"/>
      <c r="AC10" s="17">
        <v>0.16786284559890799</v>
      </c>
      <c r="AD10" s="17">
        <v>0.13736902925355499</v>
      </c>
      <c r="AE10" s="17">
        <v>5.6449806507923798E-2</v>
      </c>
      <c r="AF10" s="17"/>
      <c r="AG10" s="17">
        <v>0.191134736563737</v>
      </c>
      <c r="AH10" s="17">
        <v>9.9340985495779896E-2</v>
      </c>
      <c r="AI10" s="17">
        <v>0.14831400884339299</v>
      </c>
      <c r="AJ10" s="17">
        <v>0.13431434856964899</v>
      </c>
      <c r="AK10" s="17">
        <v>7.1877059199534896E-2</v>
      </c>
      <c r="AL10" s="17"/>
      <c r="AM10" s="17">
        <v>0.18630183914439299</v>
      </c>
      <c r="AN10" s="17">
        <v>0.119715649622837</v>
      </c>
      <c r="AO10" s="17">
        <v>5.7724240981284501E-2</v>
      </c>
      <c r="AP10" s="17"/>
      <c r="AQ10" s="17">
        <v>0.13290873307076301</v>
      </c>
      <c r="AR10" s="17">
        <v>0.14943158691043601</v>
      </c>
      <c r="AS10" s="17"/>
      <c r="AT10" s="17">
        <v>0.123842567233156</v>
      </c>
      <c r="AU10" s="17">
        <v>0.14251787889964701</v>
      </c>
    </row>
    <row r="11" spans="2:47" x14ac:dyDescent="0.35">
      <c r="B11" s="18" t="s">
        <v>95</v>
      </c>
      <c r="C11" s="17">
        <v>0.29115257339085099</v>
      </c>
      <c r="D11" s="17">
        <v>0.28679085780142</v>
      </c>
      <c r="E11" s="17">
        <v>0.294829941674778</v>
      </c>
      <c r="F11" s="17"/>
      <c r="G11" s="17">
        <v>0.29224336055238198</v>
      </c>
      <c r="H11" s="17">
        <v>0.27521626408774302</v>
      </c>
      <c r="I11" s="17">
        <v>0.29121801742437398</v>
      </c>
      <c r="J11" s="17">
        <v>0.306480984576948</v>
      </c>
      <c r="K11" s="17">
        <v>0.318062330076189</v>
      </c>
      <c r="L11" s="17">
        <v>0.27279519177151801</v>
      </c>
      <c r="M11" s="17"/>
      <c r="N11" s="17">
        <v>0.28971653125941899</v>
      </c>
      <c r="O11" s="17">
        <v>0.30522235307596501</v>
      </c>
      <c r="P11" s="17">
        <v>0.25870596780007798</v>
      </c>
      <c r="Q11" s="17">
        <v>0.31004587686520102</v>
      </c>
      <c r="R11" s="17"/>
      <c r="S11" s="17">
        <v>0.26264425400019897</v>
      </c>
      <c r="T11" s="17">
        <v>0.27160579284984299</v>
      </c>
      <c r="U11" s="17">
        <v>0.34878651999086102</v>
      </c>
      <c r="V11" s="17">
        <v>0.353874861481353</v>
      </c>
      <c r="W11" s="17">
        <v>0.23479574304136</v>
      </c>
      <c r="X11" s="17">
        <v>0.33784387362139401</v>
      </c>
      <c r="Y11" s="17">
        <v>0.21069235313036</v>
      </c>
      <c r="Z11" s="17">
        <v>0.29414606513403802</v>
      </c>
      <c r="AA11" s="17">
        <v>0.310874570020855</v>
      </c>
      <c r="AB11" s="17"/>
      <c r="AC11" s="17">
        <v>0.24215815118494899</v>
      </c>
      <c r="AD11" s="17">
        <v>0.31318633021894299</v>
      </c>
      <c r="AE11" s="17">
        <v>0.34392058642910101</v>
      </c>
      <c r="AF11" s="17"/>
      <c r="AG11" s="17">
        <v>0.25461530049772502</v>
      </c>
      <c r="AH11" s="17">
        <v>0.29669777097335598</v>
      </c>
      <c r="AI11" s="17">
        <v>0.34893010384787498</v>
      </c>
      <c r="AJ11" s="17">
        <v>0.36188349686486099</v>
      </c>
      <c r="AK11" s="17">
        <v>0.35083192241706701</v>
      </c>
      <c r="AL11" s="17"/>
      <c r="AM11" s="17">
        <v>0.24643840809626399</v>
      </c>
      <c r="AN11" s="17">
        <v>0.28074104343070599</v>
      </c>
      <c r="AO11" s="17">
        <v>0.417466907633393</v>
      </c>
      <c r="AP11" s="17"/>
      <c r="AQ11" s="17">
        <v>0.29471156891552802</v>
      </c>
      <c r="AR11" s="17">
        <v>0.282767715953332</v>
      </c>
      <c r="AS11" s="17"/>
      <c r="AT11" s="17">
        <v>0.311154098407246</v>
      </c>
      <c r="AU11" s="17">
        <v>0.284810972524562</v>
      </c>
    </row>
    <row r="12" spans="2:47" x14ac:dyDescent="0.35">
      <c r="B12" s="18" t="s">
        <v>94</v>
      </c>
      <c r="C12" s="17">
        <v>0.28136920681390898</v>
      </c>
      <c r="D12" s="17">
        <v>0.237134751230895</v>
      </c>
      <c r="E12" s="17">
        <v>0.323771001309965</v>
      </c>
      <c r="F12" s="17"/>
      <c r="G12" s="17">
        <v>0.245362967172845</v>
      </c>
      <c r="H12" s="17">
        <v>0.30511021103286901</v>
      </c>
      <c r="I12" s="17">
        <v>0.30795677565430501</v>
      </c>
      <c r="J12" s="17">
        <v>0.26541542126005002</v>
      </c>
      <c r="K12" s="17">
        <v>0.291167334748134</v>
      </c>
      <c r="L12" s="17">
        <v>0.26637880079082799</v>
      </c>
      <c r="M12" s="17"/>
      <c r="N12" s="17">
        <v>0.22060441791531801</v>
      </c>
      <c r="O12" s="17">
        <v>0.31601271661068098</v>
      </c>
      <c r="P12" s="17">
        <v>0.31338920691738098</v>
      </c>
      <c r="Q12" s="17">
        <v>0.28179439991816202</v>
      </c>
      <c r="R12" s="17"/>
      <c r="S12" s="17">
        <v>0.30063858522841003</v>
      </c>
      <c r="T12" s="17">
        <v>0.28290406708516103</v>
      </c>
      <c r="U12" s="17">
        <v>0.28211993813760999</v>
      </c>
      <c r="V12" s="17">
        <v>0.26607416483077401</v>
      </c>
      <c r="W12" s="17">
        <v>0.269342597682453</v>
      </c>
      <c r="X12" s="17">
        <v>0.29139469922357603</v>
      </c>
      <c r="Y12" s="17">
        <v>0.36507703293446703</v>
      </c>
      <c r="Z12" s="17">
        <v>0.25722195407287801</v>
      </c>
      <c r="AA12" s="17">
        <v>0.21427239887875901</v>
      </c>
      <c r="AB12" s="17"/>
      <c r="AC12" s="17">
        <v>0.282207926123762</v>
      </c>
      <c r="AD12" s="17">
        <v>0.28749147560566501</v>
      </c>
      <c r="AE12" s="17">
        <v>0.31926437361849502</v>
      </c>
      <c r="AF12" s="17"/>
      <c r="AG12" s="17">
        <v>0.275036628941698</v>
      </c>
      <c r="AH12" s="17">
        <v>0.32699212988597198</v>
      </c>
      <c r="AI12" s="17">
        <v>0.25629051356264299</v>
      </c>
      <c r="AJ12" s="17">
        <v>6.3846880705567099E-2</v>
      </c>
      <c r="AK12" s="17">
        <v>0.287096575479664</v>
      </c>
      <c r="AL12" s="17"/>
      <c r="AM12" s="17">
        <v>0.30407906961598002</v>
      </c>
      <c r="AN12" s="17">
        <v>0.31107262344526698</v>
      </c>
      <c r="AO12" s="17">
        <v>0.27650080423446399</v>
      </c>
      <c r="AP12" s="17"/>
      <c r="AQ12" s="17">
        <v>0.29415738752722698</v>
      </c>
      <c r="AR12" s="17">
        <v>0.25334898170218101</v>
      </c>
      <c r="AS12" s="17"/>
      <c r="AT12" s="17">
        <v>0.30664592055068501</v>
      </c>
      <c r="AU12" s="17">
        <v>0.27335507641141998</v>
      </c>
    </row>
    <row r="13" spans="2:47" x14ac:dyDescent="0.35">
      <c r="B13" s="18" t="s">
        <v>93</v>
      </c>
      <c r="C13" s="17">
        <v>0.13201302594942499</v>
      </c>
      <c r="D13" s="17">
        <v>0.13093906562370899</v>
      </c>
      <c r="E13" s="17">
        <v>0.13120117910504001</v>
      </c>
      <c r="F13" s="17"/>
      <c r="G13" s="17">
        <v>0.22828360775392201</v>
      </c>
      <c r="H13" s="17">
        <v>0.169934116126358</v>
      </c>
      <c r="I13" s="17">
        <v>0.114464481024208</v>
      </c>
      <c r="J13" s="17">
        <v>0.110206170656001</v>
      </c>
      <c r="K13" s="17">
        <v>6.8979565871873705E-2</v>
      </c>
      <c r="L13" s="17">
        <v>0.13233662202565499</v>
      </c>
      <c r="M13" s="17"/>
      <c r="N13" s="17">
        <v>0.11661504418157601</v>
      </c>
      <c r="O13" s="17">
        <v>0.127631667476821</v>
      </c>
      <c r="P13" s="17">
        <v>0.121683950381532</v>
      </c>
      <c r="Q13" s="17">
        <v>0.15979640880257101</v>
      </c>
      <c r="R13" s="17"/>
      <c r="S13" s="17">
        <v>0.13233902018820301</v>
      </c>
      <c r="T13" s="17">
        <v>0.153034926345817</v>
      </c>
      <c r="U13" s="17">
        <v>0.133296322976003</v>
      </c>
      <c r="V13" s="17">
        <v>8.5929188145311794E-2</v>
      </c>
      <c r="W13" s="17">
        <v>0.162518165622833</v>
      </c>
      <c r="X13" s="17">
        <v>0.120052532166753</v>
      </c>
      <c r="Y13" s="17">
        <v>0.121604843788263</v>
      </c>
      <c r="Z13" s="17">
        <v>9.57248236326603E-2</v>
      </c>
      <c r="AA13" s="17">
        <v>0.15419571100502599</v>
      </c>
      <c r="AB13" s="17"/>
      <c r="AC13" s="17">
        <v>0.117163426490138</v>
      </c>
      <c r="AD13" s="17">
        <v>0.12619504953865199</v>
      </c>
      <c r="AE13" s="17">
        <v>0.127961007054579</v>
      </c>
      <c r="AF13" s="17"/>
      <c r="AG13" s="17">
        <v>0.12848181016465099</v>
      </c>
      <c r="AH13" s="17">
        <v>0.13991057345232399</v>
      </c>
      <c r="AI13" s="17">
        <v>6.0369851076039399E-2</v>
      </c>
      <c r="AJ13" s="17">
        <v>0.101656791802411</v>
      </c>
      <c r="AK13" s="17">
        <v>0.114275391494326</v>
      </c>
      <c r="AL13" s="17"/>
      <c r="AM13" s="17">
        <v>0.122261874806598</v>
      </c>
      <c r="AN13" s="17">
        <v>0.151203750695066</v>
      </c>
      <c r="AO13" s="17">
        <v>9.1797315261369195E-2</v>
      </c>
      <c r="AP13" s="17"/>
      <c r="AQ13" s="17">
        <v>0.124372752586855</v>
      </c>
      <c r="AR13" s="17">
        <v>0.14868380343189799</v>
      </c>
      <c r="AS13" s="17"/>
      <c r="AT13" s="17">
        <v>0.11915570391122</v>
      </c>
      <c r="AU13" s="17">
        <v>0.13608951534254801</v>
      </c>
    </row>
    <row r="14" spans="2:47" x14ac:dyDescent="0.35">
      <c r="B14" s="18" t="s">
        <v>70</v>
      </c>
      <c r="C14" s="17">
        <v>8.8020317961571296E-2</v>
      </c>
      <c r="D14" s="17">
        <v>8.4843085159553105E-2</v>
      </c>
      <c r="E14" s="17">
        <v>9.1325990335731397E-2</v>
      </c>
      <c r="F14" s="17"/>
      <c r="G14" s="17">
        <v>6.9115579354199999E-2</v>
      </c>
      <c r="H14" s="17">
        <v>3.8707824535474798E-2</v>
      </c>
      <c r="I14" s="17">
        <v>6.7786569580980893E-2</v>
      </c>
      <c r="J14" s="17">
        <v>8.2591060811103206E-2</v>
      </c>
      <c r="K14" s="17">
        <v>0.114785718942421</v>
      </c>
      <c r="L14" s="17">
        <v>0.13213642276387</v>
      </c>
      <c r="M14" s="17"/>
      <c r="N14" s="17">
        <v>0.11208162335869799</v>
      </c>
      <c r="O14" s="17">
        <v>7.3928518068597404E-2</v>
      </c>
      <c r="P14" s="17">
        <v>6.4311408080598501E-2</v>
      </c>
      <c r="Q14" s="17">
        <v>9.4927685567462602E-2</v>
      </c>
      <c r="R14" s="17"/>
      <c r="S14" s="17">
        <v>7.25270341954279E-2</v>
      </c>
      <c r="T14" s="17">
        <v>9.14908973175102E-2</v>
      </c>
      <c r="U14" s="17">
        <v>0.111548472744685</v>
      </c>
      <c r="V14" s="17">
        <v>0.124734501984439</v>
      </c>
      <c r="W14" s="17">
        <v>6.4511516123818002E-2</v>
      </c>
      <c r="X14" s="17">
        <v>5.6427112136213597E-2</v>
      </c>
      <c r="Y14" s="17">
        <v>7.7510443685650895E-2</v>
      </c>
      <c r="Z14" s="17">
        <v>9.0588575005663793E-2</v>
      </c>
      <c r="AA14" s="17">
        <v>0.100877977590291</v>
      </c>
      <c r="AB14" s="17"/>
      <c r="AC14" s="17">
        <v>0.10397987597170701</v>
      </c>
      <c r="AD14" s="17">
        <v>7.80911214318325E-2</v>
      </c>
      <c r="AE14" s="17">
        <v>6.5645045432680904E-2</v>
      </c>
      <c r="AF14" s="17"/>
      <c r="AG14" s="17">
        <v>7.0106852886288998E-2</v>
      </c>
      <c r="AH14" s="17">
        <v>8.4100599490207997E-2</v>
      </c>
      <c r="AI14" s="17">
        <v>0.11929723071426</v>
      </c>
      <c r="AJ14" s="17">
        <v>0.21600469420705801</v>
      </c>
      <c r="AK14" s="17">
        <v>9.7099417043603906E-2</v>
      </c>
      <c r="AL14" s="17"/>
      <c r="AM14" s="17">
        <v>5.1556586523451103E-2</v>
      </c>
      <c r="AN14" s="17">
        <v>7.7852170023560693E-2</v>
      </c>
      <c r="AO14" s="17">
        <v>0.10313639244690601</v>
      </c>
      <c r="AP14" s="17"/>
      <c r="AQ14" s="17">
        <v>7.3466766056108204E-2</v>
      </c>
      <c r="AR14" s="17">
        <v>0.11894589863725499</v>
      </c>
      <c r="AS14" s="17"/>
      <c r="AT14" s="17">
        <v>5.8973998793315698E-2</v>
      </c>
      <c r="AU14" s="17">
        <v>9.7229623884439897E-2</v>
      </c>
    </row>
    <row r="15" spans="2:47" x14ac:dyDescent="0.35">
      <c r="B15" s="18" t="s">
        <v>99</v>
      </c>
      <c r="C15" s="21">
        <v>0.20744487588424401</v>
      </c>
      <c r="D15" s="21">
        <v>0.26029224018442298</v>
      </c>
      <c r="E15" s="21">
        <v>0.158871887574486</v>
      </c>
      <c r="F15" s="21"/>
      <c r="G15" s="21">
        <v>0.16499448516665099</v>
      </c>
      <c r="H15" s="21">
        <v>0.211031584217556</v>
      </c>
      <c r="I15" s="21">
        <v>0.218574156316132</v>
      </c>
      <c r="J15" s="21">
        <v>0.235306362695898</v>
      </c>
      <c r="K15" s="21">
        <v>0.207005050361383</v>
      </c>
      <c r="L15" s="21">
        <v>0.19635296264812899</v>
      </c>
      <c r="M15" s="21"/>
      <c r="N15" s="21">
        <v>0.26098238328498902</v>
      </c>
      <c r="O15" s="21">
        <v>0.17720474476793499</v>
      </c>
      <c r="P15" s="21">
        <v>0.24190946682041101</v>
      </c>
      <c r="Q15" s="21">
        <v>0.153435628846604</v>
      </c>
      <c r="R15" s="21"/>
      <c r="S15" s="21">
        <v>0.23185110638775999</v>
      </c>
      <c r="T15" s="21">
        <v>0.20096431640166901</v>
      </c>
      <c r="U15" s="21">
        <v>0.124248746150841</v>
      </c>
      <c r="V15" s="21">
        <v>0.16938728355812299</v>
      </c>
      <c r="W15" s="21">
        <v>0.26883197752953603</v>
      </c>
      <c r="X15" s="21">
        <v>0.19428178285206299</v>
      </c>
      <c r="Y15" s="21">
        <v>0.22511532646126001</v>
      </c>
      <c r="Z15" s="21">
        <v>0.26231858215475901</v>
      </c>
      <c r="AA15" s="21">
        <v>0.219779342505069</v>
      </c>
      <c r="AB15" s="21"/>
      <c r="AC15" s="21">
        <v>0.25449062022944402</v>
      </c>
      <c r="AD15" s="21">
        <v>0.19503602320490801</v>
      </c>
      <c r="AE15" s="21">
        <v>0.14320898746514399</v>
      </c>
      <c r="AF15" s="21"/>
      <c r="AG15" s="21">
        <v>0.27175940750963701</v>
      </c>
      <c r="AH15" s="21">
        <v>0.15229892619814001</v>
      </c>
      <c r="AI15" s="21">
        <v>0.215112300799183</v>
      </c>
      <c r="AJ15" s="21">
        <v>0.25660813642010299</v>
      </c>
      <c r="AK15" s="21">
        <v>0.15069669356533899</v>
      </c>
      <c r="AL15" s="21"/>
      <c r="AM15" s="21">
        <v>0.27566406095770701</v>
      </c>
      <c r="AN15" s="21">
        <v>0.17913041240540001</v>
      </c>
      <c r="AO15" s="21">
        <v>0.111098580423868</v>
      </c>
      <c r="AP15" s="21"/>
      <c r="AQ15" s="21">
        <v>0.21329152491428099</v>
      </c>
      <c r="AR15" s="21">
        <v>0.19625360027533401</v>
      </c>
      <c r="AS15" s="21"/>
      <c r="AT15" s="21">
        <v>0.20407027833753399</v>
      </c>
      <c r="AU15" s="21">
        <v>0.20851481183703</v>
      </c>
    </row>
    <row r="16" spans="2:47" x14ac:dyDescent="0.35">
      <c r="B16" s="18" t="s">
        <v>98</v>
      </c>
      <c r="C16" s="21">
        <v>0.41338223276333402</v>
      </c>
      <c r="D16" s="21">
        <v>0.368073816854604</v>
      </c>
      <c r="E16" s="21">
        <v>0.45497218041500498</v>
      </c>
      <c r="F16" s="21"/>
      <c r="G16" s="21">
        <v>0.47364657492676698</v>
      </c>
      <c r="H16" s="21">
        <v>0.47504432715922701</v>
      </c>
      <c r="I16" s="21">
        <v>0.42242125667851199</v>
      </c>
      <c r="J16" s="21">
        <v>0.37562159191605099</v>
      </c>
      <c r="K16" s="21">
        <v>0.36014690062000798</v>
      </c>
      <c r="L16" s="21">
        <v>0.39871542281648298</v>
      </c>
      <c r="M16" s="21"/>
      <c r="N16" s="21">
        <v>0.33721946209689402</v>
      </c>
      <c r="O16" s="21">
        <v>0.44364438408750301</v>
      </c>
      <c r="P16" s="21">
        <v>0.43507315729891199</v>
      </c>
      <c r="Q16" s="21">
        <v>0.44159080872073297</v>
      </c>
      <c r="R16" s="21"/>
      <c r="S16" s="21">
        <v>0.43297760541661301</v>
      </c>
      <c r="T16" s="21">
        <v>0.43593899343097797</v>
      </c>
      <c r="U16" s="21">
        <v>0.41541626111361302</v>
      </c>
      <c r="V16" s="21">
        <v>0.35200335297608498</v>
      </c>
      <c r="W16" s="21">
        <v>0.431860763305286</v>
      </c>
      <c r="X16" s="21">
        <v>0.41144723139032902</v>
      </c>
      <c r="Y16" s="21">
        <v>0.486681876722729</v>
      </c>
      <c r="Z16" s="21">
        <v>0.35294677770553901</v>
      </c>
      <c r="AA16" s="21">
        <v>0.36846810988378498</v>
      </c>
      <c r="AB16" s="21"/>
      <c r="AC16" s="21">
        <v>0.3993713526139</v>
      </c>
      <c r="AD16" s="21">
        <v>0.41368652514431697</v>
      </c>
      <c r="AE16" s="21">
        <v>0.44722538067307299</v>
      </c>
      <c r="AF16" s="21"/>
      <c r="AG16" s="21">
        <v>0.40351843910634999</v>
      </c>
      <c r="AH16" s="21">
        <v>0.46690270333829698</v>
      </c>
      <c r="AI16" s="21">
        <v>0.31666036463868202</v>
      </c>
      <c r="AJ16" s="21">
        <v>0.16550367250797801</v>
      </c>
      <c r="AK16" s="21">
        <v>0.40137196697399002</v>
      </c>
      <c r="AL16" s="21"/>
      <c r="AM16" s="21">
        <v>0.42634094442257803</v>
      </c>
      <c r="AN16" s="21">
        <v>0.46227637414033401</v>
      </c>
      <c r="AO16" s="21">
        <v>0.36829811949583302</v>
      </c>
      <c r="AP16" s="21"/>
      <c r="AQ16" s="21">
        <v>0.41853014011408202</v>
      </c>
      <c r="AR16" s="21">
        <v>0.40203278513407897</v>
      </c>
      <c r="AS16" s="21"/>
      <c r="AT16" s="21">
        <v>0.425801624461904</v>
      </c>
      <c r="AU16" s="21">
        <v>0.40944459175396702</v>
      </c>
    </row>
    <row r="17" spans="2:47" x14ac:dyDescent="0.35">
      <c r="B17" s="18" t="s">
        <v>100</v>
      </c>
      <c r="C17" s="22">
        <v>0.20593735687909001</v>
      </c>
      <c r="D17" s="22">
        <v>0.107781576670181</v>
      </c>
      <c r="E17" s="22">
        <v>0.29610029284051897</v>
      </c>
      <c r="F17" s="22"/>
      <c r="G17" s="22">
        <v>0.30865208976011599</v>
      </c>
      <c r="H17" s="22">
        <v>0.26401274294167099</v>
      </c>
      <c r="I17" s="22">
        <v>0.20384710036237999</v>
      </c>
      <c r="J17" s="22">
        <v>0.14031522922015199</v>
      </c>
      <c r="K17" s="22">
        <v>0.15314185025862501</v>
      </c>
      <c r="L17" s="22">
        <v>0.20236246016835399</v>
      </c>
      <c r="M17" s="22"/>
      <c r="N17" s="22">
        <v>7.6237078811904405E-2</v>
      </c>
      <c r="O17" s="22">
        <v>0.26643963931956799</v>
      </c>
      <c r="P17" s="22">
        <v>0.19316369047850099</v>
      </c>
      <c r="Q17" s="22">
        <v>0.28815517987412897</v>
      </c>
      <c r="R17" s="22"/>
      <c r="S17" s="22">
        <v>0.20112649902885299</v>
      </c>
      <c r="T17" s="22">
        <v>0.23497467702930999</v>
      </c>
      <c r="U17" s="22">
        <v>0.29116751496277299</v>
      </c>
      <c r="V17" s="22">
        <v>0.18261606941796299</v>
      </c>
      <c r="W17" s="22">
        <v>0.163028785775751</v>
      </c>
      <c r="X17" s="22">
        <v>0.217165448538266</v>
      </c>
      <c r="Y17" s="22">
        <v>0.26156655026146902</v>
      </c>
      <c r="Z17" s="22">
        <v>9.0628195550779195E-2</v>
      </c>
      <c r="AA17" s="22">
        <v>0.148688767378716</v>
      </c>
      <c r="AB17" s="22"/>
      <c r="AC17" s="22">
        <v>0.14488073238445601</v>
      </c>
      <c r="AD17" s="22">
        <v>0.21865050193940899</v>
      </c>
      <c r="AE17" s="22">
        <v>0.304016393207929</v>
      </c>
      <c r="AF17" s="22"/>
      <c r="AG17" s="22">
        <v>0.13175903159671301</v>
      </c>
      <c r="AH17" s="22">
        <v>0.31460377714015703</v>
      </c>
      <c r="AI17" s="22">
        <v>0.10154806383949901</v>
      </c>
      <c r="AJ17" s="22">
        <v>-9.1104463912124706E-2</v>
      </c>
      <c r="AK17" s="22">
        <v>0.25067527340865098</v>
      </c>
      <c r="AL17" s="22"/>
      <c r="AM17" s="22">
        <v>0.15067688346487099</v>
      </c>
      <c r="AN17" s="22">
        <v>0.283145961734934</v>
      </c>
      <c r="AO17" s="22">
        <v>0.25719953907196502</v>
      </c>
      <c r="AP17" s="22"/>
      <c r="AQ17" s="22">
        <v>0.20523861519980099</v>
      </c>
      <c r="AR17" s="22">
        <v>0.205779184858745</v>
      </c>
      <c r="AS17" s="22"/>
      <c r="AT17" s="22">
        <v>0.22173134612437101</v>
      </c>
      <c r="AU17" s="22">
        <v>0.200929779916937</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U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4.0324994636589999E-2</v>
      </c>
      <c r="D9" s="17">
        <v>3.1466365890781597E-2</v>
      </c>
      <c r="E9" s="17">
        <v>4.6433725766144102E-2</v>
      </c>
      <c r="F9" s="17"/>
      <c r="G9" s="17">
        <v>3.75031385780768E-2</v>
      </c>
      <c r="H9" s="17">
        <v>7.6515738383863899E-2</v>
      </c>
      <c r="I9" s="17">
        <v>5.02097542461689E-2</v>
      </c>
      <c r="J9" s="17">
        <v>4.2647048902673901E-2</v>
      </c>
      <c r="K9" s="17">
        <v>2.6741924654550098E-2</v>
      </c>
      <c r="L9" s="17">
        <v>1.5976261390449699E-2</v>
      </c>
      <c r="M9" s="17"/>
      <c r="N9" s="17">
        <v>4.8555138479296801E-2</v>
      </c>
      <c r="O9" s="17">
        <v>5.7397681863580602E-2</v>
      </c>
      <c r="P9" s="17">
        <v>2.7939585554062701E-2</v>
      </c>
      <c r="Q9" s="17">
        <v>2.5133764650598599E-2</v>
      </c>
      <c r="R9" s="17"/>
      <c r="S9" s="17">
        <v>6.11235850902931E-2</v>
      </c>
      <c r="T9" s="17">
        <v>2.45514817988488E-2</v>
      </c>
      <c r="U9" s="17">
        <v>3.5592388177082997E-2</v>
      </c>
      <c r="V9" s="17">
        <v>5.5672141193563E-2</v>
      </c>
      <c r="W9" s="17">
        <v>2.53169426862433E-2</v>
      </c>
      <c r="X9" s="17">
        <v>3.6287070386905401E-2</v>
      </c>
      <c r="Y9" s="17">
        <v>4.75949218297275E-2</v>
      </c>
      <c r="Z9" s="17">
        <v>2.9579827202936001E-2</v>
      </c>
      <c r="AA9" s="17">
        <v>3.7464595626315898E-2</v>
      </c>
      <c r="AB9" s="17"/>
      <c r="AC9" s="17">
        <v>3.4664346215138399E-2</v>
      </c>
      <c r="AD9" s="17">
        <v>4.5695280249871101E-2</v>
      </c>
      <c r="AE9" s="17">
        <v>4.4203095890029298E-2</v>
      </c>
      <c r="AF9" s="17"/>
      <c r="AG9" s="17">
        <v>3.02832350308384E-2</v>
      </c>
      <c r="AH9" s="17">
        <v>6.1784698249573701E-2</v>
      </c>
      <c r="AI9" s="17">
        <v>1.1236638560173E-2</v>
      </c>
      <c r="AJ9" s="17">
        <v>0</v>
      </c>
      <c r="AK9" s="17">
        <v>4.2100478478011502E-2</v>
      </c>
      <c r="AL9" s="17"/>
      <c r="AM9" s="17">
        <v>3.0686562700698201E-2</v>
      </c>
      <c r="AN9" s="17">
        <v>4.9007013952062799E-2</v>
      </c>
      <c r="AO9" s="17">
        <v>5.8169637312828301E-2</v>
      </c>
      <c r="AP9" s="17"/>
      <c r="AQ9" s="17">
        <v>3.74909099199741E-2</v>
      </c>
      <c r="AR9" s="17">
        <v>4.4055550060491701E-2</v>
      </c>
      <c r="AS9" s="17"/>
      <c r="AT9" s="17">
        <v>5.94228336490134E-2</v>
      </c>
      <c r="AU9" s="17">
        <v>3.4269912720279003E-2</v>
      </c>
    </row>
    <row r="10" spans="2:47" x14ac:dyDescent="0.35">
      <c r="B10" s="18" t="s">
        <v>96</v>
      </c>
      <c r="C10" s="17">
        <v>0.10149002972559799</v>
      </c>
      <c r="D10" s="17">
        <v>8.1915062775035102E-2</v>
      </c>
      <c r="E10" s="17">
        <v>0.120165690756403</v>
      </c>
      <c r="F10" s="17"/>
      <c r="G10" s="17">
        <v>0.18684180059743399</v>
      </c>
      <c r="H10" s="17">
        <v>0.12599968699661801</v>
      </c>
      <c r="I10" s="17">
        <v>6.7927489876040206E-2</v>
      </c>
      <c r="J10" s="17">
        <v>8.3774378561538299E-2</v>
      </c>
      <c r="K10" s="17">
        <v>9.9078614046984495E-2</v>
      </c>
      <c r="L10" s="17">
        <v>8.3336460786184396E-2</v>
      </c>
      <c r="M10" s="17"/>
      <c r="N10" s="17">
        <v>9.3117900883093893E-2</v>
      </c>
      <c r="O10" s="17">
        <v>9.4966386706584804E-2</v>
      </c>
      <c r="P10" s="17">
        <v>0.1093849079842</v>
      </c>
      <c r="Q10" s="17">
        <v>0.107225660949579</v>
      </c>
      <c r="R10" s="17"/>
      <c r="S10" s="17">
        <v>9.8026733841543895E-2</v>
      </c>
      <c r="T10" s="17">
        <v>0.134027808123551</v>
      </c>
      <c r="U10" s="17">
        <v>0.114029398384019</v>
      </c>
      <c r="V10" s="17">
        <v>0.122022041024149</v>
      </c>
      <c r="W10" s="17">
        <v>0.15469290609842401</v>
      </c>
      <c r="X10" s="17">
        <v>3.2150117993383999E-2</v>
      </c>
      <c r="Y10" s="17">
        <v>5.3636265621216497E-2</v>
      </c>
      <c r="Z10" s="17">
        <v>0.11043712433986801</v>
      </c>
      <c r="AA10" s="17">
        <v>9.1210311681119802E-2</v>
      </c>
      <c r="AB10" s="17"/>
      <c r="AC10" s="17">
        <v>7.3282628803305105E-2</v>
      </c>
      <c r="AD10" s="17">
        <v>0.112439982911528</v>
      </c>
      <c r="AE10" s="17">
        <v>0.108162873338033</v>
      </c>
      <c r="AF10" s="17"/>
      <c r="AG10" s="17">
        <v>8.5602179951817403E-2</v>
      </c>
      <c r="AH10" s="17">
        <v>0.120555391487699</v>
      </c>
      <c r="AI10" s="17">
        <v>8.9555363141395505E-2</v>
      </c>
      <c r="AJ10" s="17">
        <v>8.8317536224360393E-2</v>
      </c>
      <c r="AK10" s="17">
        <v>8.2930944652759894E-2</v>
      </c>
      <c r="AL10" s="17"/>
      <c r="AM10" s="17">
        <v>8.2055471348718406E-2</v>
      </c>
      <c r="AN10" s="17">
        <v>0.129760136077016</v>
      </c>
      <c r="AO10" s="17">
        <v>6.6025312545825901E-2</v>
      </c>
      <c r="AP10" s="17"/>
      <c r="AQ10" s="17">
        <v>9.3157448415063696E-2</v>
      </c>
      <c r="AR10" s="17">
        <v>0.116788806464125</v>
      </c>
      <c r="AS10" s="17"/>
      <c r="AT10" s="17">
        <v>7.3972511604802602E-2</v>
      </c>
      <c r="AU10" s="17">
        <v>0.110214620306061</v>
      </c>
    </row>
    <row r="11" spans="2:47" x14ac:dyDescent="0.35">
      <c r="B11" s="18" t="s">
        <v>95</v>
      </c>
      <c r="C11" s="17">
        <v>0.275447642001724</v>
      </c>
      <c r="D11" s="17">
        <v>0.27499549801693302</v>
      </c>
      <c r="E11" s="17">
        <v>0.27541255886414101</v>
      </c>
      <c r="F11" s="17"/>
      <c r="G11" s="17">
        <v>0.35685305353340702</v>
      </c>
      <c r="H11" s="17">
        <v>0.29427927262857301</v>
      </c>
      <c r="I11" s="17">
        <v>0.25249944651998302</v>
      </c>
      <c r="J11" s="17">
        <v>0.26467102889911598</v>
      </c>
      <c r="K11" s="17">
        <v>0.27753217543380898</v>
      </c>
      <c r="L11" s="17">
        <v>0.247680669183827</v>
      </c>
      <c r="M11" s="17"/>
      <c r="N11" s="17">
        <v>0.26080197166001301</v>
      </c>
      <c r="O11" s="17">
        <v>0.27165864284184899</v>
      </c>
      <c r="P11" s="17">
        <v>0.28694153258127802</v>
      </c>
      <c r="Q11" s="17">
        <v>0.28832104895114702</v>
      </c>
      <c r="R11" s="17"/>
      <c r="S11" s="17">
        <v>0.249566081364895</v>
      </c>
      <c r="T11" s="17">
        <v>0.244618936490891</v>
      </c>
      <c r="U11" s="17">
        <v>0.33214497534488502</v>
      </c>
      <c r="V11" s="17">
        <v>0.21519852395279199</v>
      </c>
      <c r="W11" s="17">
        <v>0.290759586946784</v>
      </c>
      <c r="X11" s="17">
        <v>0.205511581910615</v>
      </c>
      <c r="Y11" s="17">
        <v>0.31994907110697501</v>
      </c>
      <c r="Z11" s="17">
        <v>0.28505780043488199</v>
      </c>
      <c r="AA11" s="17">
        <v>0.36086737670084801</v>
      </c>
      <c r="AB11" s="17"/>
      <c r="AC11" s="17">
        <v>0.21814265547745301</v>
      </c>
      <c r="AD11" s="17">
        <v>0.300971018611635</v>
      </c>
      <c r="AE11" s="17">
        <v>0.32001864880590603</v>
      </c>
      <c r="AF11" s="17"/>
      <c r="AG11" s="17">
        <v>0.235423855789579</v>
      </c>
      <c r="AH11" s="17">
        <v>0.32601164432402602</v>
      </c>
      <c r="AI11" s="17">
        <v>0.26761208158191402</v>
      </c>
      <c r="AJ11" s="17">
        <v>0.237820146890103</v>
      </c>
      <c r="AK11" s="17">
        <v>0.28508131084307498</v>
      </c>
      <c r="AL11" s="17"/>
      <c r="AM11" s="17">
        <v>0.23484156273338799</v>
      </c>
      <c r="AN11" s="17">
        <v>0.32291344668166799</v>
      </c>
      <c r="AO11" s="17">
        <v>0.26236523295547398</v>
      </c>
      <c r="AP11" s="17"/>
      <c r="AQ11" s="17">
        <v>0.26768775856787502</v>
      </c>
      <c r="AR11" s="17">
        <v>0.29309703666994802</v>
      </c>
      <c r="AS11" s="17"/>
      <c r="AT11" s="17">
        <v>0.223103424752744</v>
      </c>
      <c r="AU11" s="17">
        <v>0.29204368321254198</v>
      </c>
    </row>
    <row r="12" spans="2:47" x14ac:dyDescent="0.35">
      <c r="B12" s="18" t="s">
        <v>94</v>
      </c>
      <c r="C12" s="17">
        <v>0.32014052067190701</v>
      </c>
      <c r="D12" s="17">
        <v>0.34032467214082002</v>
      </c>
      <c r="E12" s="17">
        <v>0.30251286241571501</v>
      </c>
      <c r="F12" s="17"/>
      <c r="G12" s="17">
        <v>0.22704402152810901</v>
      </c>
      <c r="H12" s="17">
        <v>0.310152790562293</v>
      </c>
      <c r="I12" s="17">
        <v>0.35446723758668802</v>
      </c>
      <c r="J12" s="17">
        <v>0.33242987151882702</v>
      </c>
      <c r="K12" s="17">
        <v>0.255548064086424</v>
      </c>
      <c r="L12" s="17">
        <v>0.38036077889905701</v>
      </c>
      <c r="M12" s="17"/>
      <c r="N12" s="17">
        <v>0.335617374830457</v>
      </c>
      <c r="O12" s="17">
        <v>0.36372438958595799</v>
      </c>
      <c r="P12" s="17">
        <v>0.28817597409610402</v>
      </c>
      <c r="Q12" s="17">
        <v>0.29019992182958099</v>
      </c>
      <c r="R12" s="17"/>
      <c r="S12" s="17">
        <v>0.319209846833514</v>
      </c>
      <c r="T12" s="17">
        <v>0.30687291198347599</v>
      </c>
      <c r="U12" s="17">
        <v>0.278201474820573</v>
      </c>
      <c r="V12" s="17">
        <v>0.35853803220876401</v>
      </c>
      <c r="W12" s="17">
        <v>0.34670792931217498</v>
      </c>
      <c r="X12" s="17">
        <v>0.45763671440669801</v>
      </c>
      <c r="Y12" s="17">
        <v>0.265386257489863</v>
      </c>
      <c r="Z12" s="17">
        <v>0.27194509975783099</v>
      </c>
      <c r="AA12" s="17">
        <v>0.268905891044803</v>
      </c>
      <c r="AB12" s="17"/>
      <c r="AC12" s="17">
        <v>0.38234218666409198</v>
      </c>
      <c r="AD12" s="17">
        <v>0.29187129723556099</v>
      </c>
      <c r="AE12" s="17">
        <v>0.27996832198842703</v>
      </c>
      <c r="AF12" s="17"/>
      <c r="AG12" s="17">
        <v>0.361783500978415</v>
      </c>
      <c r="AH12" s="17">
        <v>0.28559943328846599</v>
      </c>
      <c r="AI12" s="17">
        <v>0.39170353899718102</v>
      </c>
      <c r="AJ12" s="17">
        <v>0.19816122927521601</v>
      </c>
      <c r="AK12" s="17">
        <v>0.29322750953829901</v>
      </c>
      <c r="AL12" s="17"/>
      <c r="AM12" s="17">
        <v>0.35583717306106499</v>
      </c>
      <c r="AN12" s="17">
        <v>0.29595836794594199</v>
      </c>
      <c r="AO12" s="17">
        <v>0.35460654388705798</v>
      </c>
      <c r="AP12" s="17"/>
      <c r="AQ12" s="17">
        <v>0.33880694070101403</v>
      </c>
      <c r="AR12" s="17">
        <v>0.28267353695977898</v>
      </c>
      <c r="AS12" s="17"/>
      <c r="AT12" s="17">
        <v>0.37461839052844198</v>
      </c>
      <c r="AU12" s="17">
        <v>0.30286799238256201</v>
      </c>
    </row>
    <row r="13" spans="2:47" x14ac:dyDescent="0.35">
      <c r="B13" s="18" t="s">
        <v>93</v>
      </c>
      <c r="C13" s="17">
        <v>0.18945740929239599</v>
      </c>
      <c r="D13" s="17">
        <v>0.21480127664801099</v>
      </c>
      <c r="E13" s="17">
        <v>0.166508470246297</v>
      </c>
      <c r="F13" s="17"/>
      <c r="G13" s="17">
        <v>0.14407310303771001</v>
      </c>
      <c r="H13" s="17">
        <v>0.14762524342674899</v>
      </c>
      <c r="I13" s="17">
        <v>0.22400607679544099</v>
      </c>
      <c r="J13" s="17">
        <v>0.19232578073638801</v>
      </c>
      <c r="K13" s="17">
        <v>0.244357401001705</v>
      </c>
      <c r="L13" s="17">
        <v>0.17637823435843999</v>
      </c>
      <c r="M13" s="17"/>
      <c r="N13" s="17">
        <v>0.19814646047112999</v>
      </c>
      <c r="O13" s="17">
        <v>0.13732269412103101</v>
      </c>
      <c r="P13" s="17">
        <v>0.21508697197080701</v>
      </c>
      <c r="Q13" s="17">
        <v>0.21388862622190999</v>
      </c>
      <c r="R13" s="17"/>
      <c r="S13" s="17">
        <v>0.22300299822559499</v>
      </c>
      <c r="T13" s="17">
        <v>0.212563457671058</v>
      </c>
      <c r="U13" s="17">
        <v>0.157240219868194</v>
      </c>
      <c r="V13" s="17">
        <v>0.125822607355493</v>
      </c>
      <c r="W13" s="17">
        <v>0.158593847836455</v>
      </c>
      <c r="X13" s="17">
        <v>0.18719947680927099</v>
      </c>
      <c r="Y13" s="17">
        <v>0.22529246079114601</v>
      </c>
      <c r="Z13" s="17">
        <v>0.211579286067509</v>
      </c>
      <c r="AA13" s="17">
        <v>0.18631648910590501</v>
      </c>
      <c r="AB13" s="17"/>
      <c r="AC13" s="17">
        <v>0.21820404639788299</v>
      </c>
      <c r="AD13" s="17">
        <v>0.176941394012474</v>
      </c>
      <c r="AE13" s="17">
        <v>0.181237688398661</v>
      </c>
      <c r="AF13" s="17"/>
      <c r="AG13" s="17">
        <v>0.23599192586977499</v>
      </c>
      <c r="AH13" s="17">
        <v>0.13226732716947701</v>
      </c>
      <c r="AI13" s="17">
        <v>0.15404867243065701</v>
      </c>
      <c r="AJ13" s="17">
        <v>0.31279792713412602</v>
      </c>
      <c r="AK13" s="17">
        <v>0.198598151434696</v>
      </c>
      <c r="AL13" s="17"/>
      <c r="AM13" s="17">
        <v>0.25936798019204099</v>
      </c>
      <c r="AN13" s="17">
        <v>0.15565600837707599</v>
      </c>
      <c r="AO13" s="17">
        <v>0.211040416444427</v>
      </c>
      <c r="AP13" s="17"/>
      <c r="AQ13" s="17">
        <v>0.20535668563420401</v>
      </c>
      <c r="AR13" s="17">
        <v>0.15712212012645799</v>
      </c>
      <c r="AS13" s="17"/>
      <c r="AT13" s="17">
        <v>0.21915325016694301</v>
      </c>
      <c r="AU13" s="17">
        <v>0.18004216870145001</v>
      </c>
    </row>
    <row r="14" spans="2:47" x14ac:dyDescent="0.35">
      <c r="B14" s="18" t="s">
        <v>70</v>
      </c>
      <c r="C14" s="17">
        <v>7.3139403671784994E-2</v>
      </c>
      <c r="D14" s="17">
        <v>5.6497124528418798E-2</v>
      </c>
      <c r="E14" s="17">
        <v>8.8966691951298998E-2</v>
      </c>
      <c r="F14" s="17"/>
      <c r="G14" s="17">
        <v>4.7684882725262001E-2</v>
      </c>
      <c r="H14" s="17">
        <v>4.54272680019027E-2</v>
      </c>
      <c r="I14" s="17">
        <v>5.0889994975678803E-2</v>
      </c>
      <c r="J14" s="17">
        <v>8.4151891381456498E-2</v>
      </c>
      <c r="K14" s="17">
        <v>9.6741820776527404E-2</v>
      </c>
      <c r="L14" s="17">
        <v>9.6267595382042395E-2</v>
      </c>
      <c r="M14" s="17"/>
      <c r="N14" s="17">
        <v>6.3761153676008597E-2</v>
      </c>
      <c r="O14" s="17">
        <v>7.4930204880996207E-2</v>
      </c>
      <c r="P14" s="17">
        <v>7.2471027813547806E-2</v>
      </c>
      <c r="Q14" s="17">
        <v>7.5230977397184498E-2</v>
      </c>
      <c r="R14" s="17"/>
      <c r="S14" s="17">
        <v>4.9070754644159102E-2</v>
      </c>
      <c r="T14" s="17">
        <v>7.7365403932174906E-2</v>
      </c>
      <c r="U14" s="17">
        <v>8.2791543405246207E-2</v>
      </c>
      <c r="V14" s="17">
        <v>0.12274665426523799</v>
      </c>
      <c r="W14" s="17">
        <v>2.3928787119918901E-2</v>
      </c>
      <c r="X14" s="17">
        <v>8.1215038493127306E-2</v>
      </c>
      <c r="Y14" s="17">
        <v>8.8141023161071197E-2</v>
      </c>
      <c r="Z14" s="17">
        <v>9.1400862196974103E-2</v>
      </c>
      <c r="AA14" s="17">
        <v>5.5235335841008398E-2</v>
      </c>
      <c r="AB14" s="17"/>
      <c r="AC14" s="17">
        <v>7.3364136442128802E-2</v>
      </c>
      <c r="AD14" s="17">
        <v>7.2081026978931304E-2</v>
      </c>
      <c r="AE14" s="17">
        <v>6.6409371578944304E-2</v>
      </c>
      <c r="AF14" s="17"/>
      <c r="AG14" s="17">
        <v>5.0915302379574798E-2</v>
      </c>
      <c r="AH14" s="17">
        <v>7.3781505480758194E-2</v>
      </c>
      <c r="AI14" s="17">
        <v>8.5843705288679906E-2</v>
      </c>
      <c r="AJ14" s="17">
        <v>0.16290316047619499</v>
      </c>
      <c r="AK14" s="17">
        <v>9.8061605053158404E-2</v>
      </c>
      <c r="AL14" s="17"/>
      <c r="AM14" s="17">
        <v>3.7211249964088998E-2</v>
      </c>
      <c r="AN14" s="17">
        <v>4.6705026966234901E-2</v>
      </c>
      <c r="AO14" s="17">
        <v>4.7792856854387E-2</v>
      </c>
      <c r="AP14" s="17"/>
      <c r="AQ14" s="17">
        <v>5.7500256761868797E-2</v>
      </c>
      <c r="AR14" s="17">
        <v>0.106262949719198</v>
      </c>
      <c r="AS14" s="17"/>
      <c r="AT14" s="17">
        <v>4.9729589298054697E-2</v>
      </c>
      <c r="AU14" s="17">
        <v>8.0561622677105996E-2</v>
      </c>
    </row>
    <row r="15" spans="2:47" x14ac:dyDescent="0.35">
      <c r="B15" s="18" t="s">
        <v>99</v>
      </c>
      <c r="C15" s="21">
        <v>0.14181502436218801</v>
      </c>
      <c r="D15" s="21">
        <v>0.11338142866581701</v>
      </c>
      <c r="E15" s="21">
        <v>0.16659941652254801</v>
      </c>
      <c r="F15" s="21"/>
      <c r="G15" s="21">
        <v>0.22434493917551099</v>
      </c>
      <c r="H15" s="21">
        <v>0.20251542538048201</v>
      </c>
      <c r="I15" s="21">
        <v>0.118137244122209</v>
      </c>
      <c r="J15" s="21">
        <v>0.12642142746421201</v>
      </c>
      <c r="K15" s="21">
        <v>0.12582053870153501</v>
      </c>
      <c r="L15" s="21">
        <v>9.9312722176634102E-2</v>
      </c>
      <c r="M15" s="21"/>
      <c r="N15" s="21">
        <v>0.14167303936239101</v>
      </c>
      <c r="O15" s="21">
        <v>0.15236406857016499</v>
      </c>
      <c r="P15" s="21">
        <v>0.13732449353826301</v>
      </c>
      <c r="Q15" s="21">
        <v>0.13235942560017699</v>
      </c>
      <c r="R15" s="21"/>
      <c r="S15" s="21">
        <v>0.15915031893183701</v>
      </c>
      <c r="T15" s="21">
        <v>0.158579289922399</v>
      </c>
      <c r="U15" s="21">
        <v>0.149621786561102</v>
      </c>
      <c r="V15" s="21">
        <v>0.17769418221771199</v>
      </c>
      <c r="W15" s="21">
        <v>0.180009848784667</v>
      </c>
      <c r="X15" s="21">
        <v>6.8437188380289296E-2</v>
      </c>
      <c r="Y15" s="21">
        <v>0.101231187450944</v>
      </c>
      <c r="Z15" s="21">
        <v>0.140016951542804</v>
      </c>
      <c r="AA15" s="21">
        <v>0.128674907307436</v>
      </c>
      <c r="AB15" s="21"/>
      <c r="AC15" s="21">
        <v>0.107946975018443</v>
      </c>
      <c r="AD15" s="21">
        <v>0.158135263161399</v>
      </c>
      <c r="AE15" s="21">
        <v>0.152365969228062</v>
      </c>
      <c r="AF15" s="21"/>
      <c r="AG15" s="21">
        <v>0.115885414982656</v>
      </c>
      <c r="AH15" s="21">
        <v>0.182340089737273</v>
      </c>
      <c r="AI15" s="21">
        <v>0.100792001701569</v>
      </c>
      <c r="AJ15" s="21">
        <v>8.8317536224360393E-2</v>
      </c>
      <c r="AK15" s="21">
        <v>0.12503142313077101</v>
      </c>
      <c r="AL15" s="21"/>
      <c r="AM15" s="21">
        <v>0.112742034049417</v>
      </c>
      <c r="AN15" s="21">
        <v>0.178767150029079</v>
      </c>
      <c r="AO15" s="21">
        <v>0.12419494985865399</v>
      </c>
      <c r="AP15" s="21"/>
      <c r="AQ15" s="21">
        <v>0.13064835833503799</v>
      </c>
      <c r="AR15" s="21">
        <v>0.16084435652461701</v>
      </c>
      <c r="AS15" s="21"/>
      <c r="AT15" s="21">
        <v>0.13339534525381599</v>
      </c>
      <c r="AU15" s="21">
        <v>0.14448453302634001</v>
      </c>
    </row>
    <row r="16" spans="2:47" x14ac:dyDescent="0.35">
      <c r="B16" s="18" t="s">
        <v>98</v>
      </c>
      <c r="C16" s="21">
        <v>0.50959792996430298</v>
      </c>
      <c r="D16" s="21">
        <v>0.55512594878883104</v>
      </c>
      <c r="E16" s="21">
        <v>0.46902133266201201</v>
      </c>
      <c r="F16" s="21"/>
      <c r="G16" s="21">
        <v>0.37111712456582002</v>
      </c>
      <c r="H16" s="21">
        <v>0.45777803398904199</v>
      </c>
      <c r="I16" s="21">
        <v>0.57847331438212901</v>
      </c>
      <c r="J16" s="21">
        <v>0.52475565225521503</v>
      </c>
      <c r="K16" s="21">
        <v>0.499905465088129</v>
      </c>
      <c r="L16" s="21">
        <v>0.55673901325749597</v>
      </c>
      <c r="M16" s="21"/>
      <c r="N16" s="21">
        <v>0.533763835301588</v>
      </c>
      <c r="O16" s="21">
        <v>0.50104708370698903</v>
      </c>
      <c r="P16" s="21">
        <v>0.50326294606691102</v>
      </c>
      <c r="Q16" s="21">
        <v>0.50408854805149195</v>
      </c>
      <c r="R16" s="21"/>
      <c r="S16" s="21">
        <v>0.54221284505910905</v>
      </c>
      <c r="T16" s="21">
        <v>0.51943636965453499</v>
      </c>
      <c r="U16" s="21">
        <v>0.43544169468876698</v>
      </c>
      <c r="V16" s="21">
        <v>0.48436063956425801</v>
      </c>
      <c r="W16" s="21">
        <v>0.50530177714862901</v>
      </c>
      <c r="X16" s="21">
        <v>0.64483619121596902</v>
      </c>
      <c r="Y16" s="21">
        <v>0.49067871828101001</v>
      </c>
      <c r="Z16" s="21">
        <v>0.48352438582534002</v>
      </c>
      <c r="AA16" s="21">
        <v>0.45522238015070798</v>
      </c>
      <c r="AB16" s="21"/>
      <c r="AC16" s="21">
        <v>0.60054623306197497</v>
      </c>
      <c r="AD16" s="21">
        <v>0.46881269124803499</v>
      </c>
      <c r="AE16" s="21">
        <v>0.46120601038708697</v>
      </c>
      <c r="AF16" s="21"/>
      <c r="AG16" s="21">
        <v>0.59777542684818996</v>
      </c>
      <c r="AH16" s="21">
        <v>0.41786676045794302</v>
      </c>
      <c r="AI16" s="21">
        <v>0.54575221142783803</v>
      </c>
      <c r="AJ16" s="21">
        <v>0.51095915640934197</v>
      </c>
      <c r="AK16" s="21">
        <v>0.49182566097299502</v>
      </c>
      <c r="AL16" s="21"/>
      <c r="AM16" s="21">
        <v>0.61520515325310698</v>
      </c>
      <c r="AN16" s="21">
        <v>0.45161437632301799</v>
      </c>
      <c r="AO16" s="21">
        <v>0.56564696033148498</v>
      </c>
      <c r="AP16" s="21"/>
      <c r="AQ16" s="21">
        <v>0.54416362633521798</v>
      </c>
      <c r="AR16" s="21">
        <v>0.43979565708623602</v>
      </c>
      <c r="AS16" s="21"/>
      <c r="AT16" s="21">
        <v>0.59377164069538502</v>
      </c>
      <c r="AU16" s="21">
        <v>0.48291016108401202</v>
      </c>
    </row>
    <row r="17" spans="2:47" x14ac:dyDescent="0.35">
      <c r="B17" s="18" t="s">
        <v>100</v>
      </c>
      <c r="C17" s="22">
        <v>0.36778290560211502</v>
      </c>
      <c r="D17" s="22">
        <v>0.44174452012301502</v>
      </c>
      <c r="E17" s="22">
        <v>0.30242191613946401</v>
      </c>
      <c r="F17" s="22"/>
      <c r="G17" s="22">
        <v>0.14677218539030901</v>
      </c>
      <c r="H17" s="22">
        <v>0.25526260860855998</v>
      </c>
      <c r="I17" s="22">
        <v>0.46033607025992002</v>
      </c>
      <c r="J17" s="22">
        <v>0.398334224791003</v>
      </c>
      <c r="K17" s="22">
        <v>0.37408492638659402</v>
      </c>
      <c r="L17" s="22">
        <v>0.45742629108086202</v>
      </c>
      <c r="M17" s="22"/>
      <c r="N17" s="22">
        <v>0.39209079593919699</v>
      </c>
      <c r="O17" s="22">
        <v>0.34868301513682398</v>
      </c>
      <c r="P17" s="22">
        <v>0.36593845252864898</v>
      </c>
      <c r="Q17" s="22">
        <v>0.37172912245131401</v>
      </c>
      <c r="R17" s="22"/>
      <c r="S17" s="22">
        <v>0.38306252612727199</v>
      </c>
      <c r="T17" s="22">
        <v>0.36085707973213499</v>
      </c>
      <c r="U17" s="22">
        <v>0.285819908127665</v>
      </c>
      <c r="V17" s="22">
        <v>0.30666645734654602</v>
      </c>
      <c r="W17" s="22">
        <v>0.32529192836396198</v>
      </c>
      <c r="X17" s="22">
        <v>0.57639900283567902</v>
      </c>
      <c r="Y17" s="22">
        <v>0.389447530830066</v>
      </c>
      <c r="Z17" s="22">
        <v>0.343507434282535</v>
      </c>
      <c r="AA17" s="22">
        <v>0.32654747284327301</v>
      </c>
      <c r="AB17" s="22"/>
      <c r="AC17" s="22">
        <v>0.492599258043532</v>
      </c>
      <c r="AD17" s="22">
        <v>0.31067742808663601</v>
      </c>
      <c r="AE17" s="22">
        <v>0.30884004115902502</v>
      </c>
      <c r="AF17" s="22"/>
      <c r="AG17" s="22">
        <v>0.48189001186553498</v>
      </c>
      <c r="AH17" s="22">
        <v>0.23552667072066999</v>
      </c>
      <c r="AI17" s="22">
        <v>0.44496020972626998</v>
      </c>
      <c r="AJ17" s="22">
        <v>0.42264162018498203</v>
      </c>
      <c r="AK17" s="22">
        <v>0.36679423784222298</v>
      </c>
      <c r="AL17" s="22"/>
      <c r="AM17" s="22">
        <v>0.50246311920369002</v>
      </c>
      <c r="AN17" s="22">
        <v>0.27284722629393898</v>
      </c>
      <c r="AO17" s="22">
        <v>0.441452010472831</v>
      </c>
      <c r="AP17" s="22"/>
      <c r="AQ17" s="22">
        <v>0.41351526800018101</v>
      </c>
      <c r="AR17" s="22">
        <v>0.27895130056161899</v>
      </c>
      <c r="AS17" s="22"/>
      <c r="AT17" s="22">
        <v>0.46037629544156899</v>
      </c>
      <c r="AU17" s="22">
        <v>0.33842562805767201</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U22"/>
  <sheetViews>
    <sheetView showGridLines="0" workbookViewId="0">
      <pane xSplit="2" topLeftCell="C1" activePane="topRight" state="frozen"/>
      <selection activeCell="AF8" sqref="AF8"/>
      <selection pane="topRight" activeCell="C16" sqref="C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4.2498709300581999E-2</v>
      </c>
      <c r="D9" s="17">
        <v>3.9309365229668797E-2</v>
      </c>
      <c r="E9" s="17">
        <v>4.3319682035155703E-2</v>
      </c>
      <c r="F9" s="17"/>
      <c r="G9" s="17">
        <v>4.8608711888300002E-2</v>
      </c>
      <c r="H9" s="17">
        <v>5.3632848033662799E-2</v>
      </c>
      <c r="I9" s="17">
        <v>3.71477386857786E-2</v>
      </c>
      <c r="J9" s="17">
        <v>6.7235627896282596E-2</v>
      </c>
      <c r="K9" s="17">
        <v>4.2421521993311999E-2</v>
      </c>
      <c r="L9" s="17">
        <v>1.7708020926173101E-2</v>
      </c>
      <c r="M9" s="17"/>
      <c r="N9" s="17">
        <v>2.68163481940592E-2</v>
      </c>
      <c r="O9" s="17">
        <v>4.0630833355494403E-2</v>
      </c>
      <c r="P9" s="17">
        <v>5.0810835930163299E-2</v>
      </c>
      <c r="Q9" s="17">
        <v>5.05709779692467E-2</v>
      </c>
      <c r="R9" s="17"/>
      <c r="S9" s="17">
        <v>3.3796662822979599E-2</v>
      </c>
      <c r="T9" s="17">
        <v>3.5146859239752803E-2</v>
      </c>
      <c r="U9" s="17">
        <v>5.2596866202317898E-2</v>
      </c>
      <c r="V9" s="17">
        <v>7.7702654267115798E-2</v>
      </c>
      <c r="W9" s="17">
        <v>5.8068861538954297E-2</v>
      </c>
      <c r="X9" s="17">
        <v>1.6673243386931699E-2</v>
      </c>
      <c r="Y9" s="17">
        <v>3.8571844509523598E-2</v>
      </c>
      <c r="Z9" s="17">
        <v>1.29802628617047E-2</v>
      </c>
      <c r="AA9" s="17">
        <v>4.8967539397603101E-2</v>
      </c>
      <c r="AB9" s="17"/>
      <c r="AC9" s="17">
        <v>4.0022074157431399E-2</v>
      </c>
      <c r="AD9" s="17">
        <v>4.5194604595318801E-2</v>
      </c>
      <c r="AE9" s="17">
        <v>4.3208121351901899E-2</v>
      </c>
      <c r="AF9" s="17"/>
      <c r="AG9" s="17">
        <v>3.4887556780511697E-2</v>
      </c>
      <c r="AH9" s="17">
        <v>6.1038794027851298E-2</v>
      </c>
      <c r="AI9" s="17">
        <v>0</v>
      </c>
      <c r="AJ9" s="17">
        <v>0</v>
      </c>
      <c r="AK9" s="17">
        <v>3.3043262797662599E-2</v>
      </c>
      <c r="AL9" s="17"/>
      <c r="AM9" s="17">
        <v>2.7055780859658499E-2</v>
      </c>
      <c r="AN9" s="17">
        <v>5.39576703375148E-2</v>
      </c>
      <c r="AO9" s="17">
        <v>2.6996944024410299E-2</v>
      </c>
      <c r="AP9" s="17"/>
      <c r="AQ9" s="17">
        <v>3.3174320534231798E-2</v>
      </c>
      <c r="AR9" s="17">
        <v>5.9832610880473897E-2</v>
      </c>
      <c r="AS9" s="17"/>
      <c r="AT9" s="17">
        <v>3.9548861447372803E-2</v>
      </c>
      <c r="AU9" s="17">
        <v>4.3433975870805899E-2</v>
      </c>
    </row>
    <row r="10" spans="2:47" x14ac:dyDescent="0.35">
      <c r="B10" s="18" t="s">
        <v>96</v>
      </c>
      <c r="C10" s="17">
        <v>0.12711586139689099</v>
      </c>
      <c r="D10" s="17">
        <v>0.111929253508268</v>
      </c>
      <c r="E10" s="17">
        <v>0.14179031704553999</v>
      </c>
      <c r="F10" s="17"/>
      <c r="G10" s="17">
        <v>0.118177028229053</v>
      </c>
      <c r="H10" s="17">
        <v>0.16393605632564501</v>
      </c>
      <c r="I10" s="17">
        <v>8.9063597934538205E-2</v>
      </c>
      <c r="J10" s="17">
        <v>0.12747372867995099</v>
      </c>
      <c r="K10" s="17">
        <v>0.14433586326909201</v>
      </c>
      <c r="L10" s="17">
        <v>0.119069921334075</v>
      </c>
      <c r="M10" s="17"/>
      <c r="N10" s="17">
        <v>0.13827507855662199</v>
      </c>
      <c r="O10" s="17">
        <v>0.12521527282594</v>
      </c>
      <c r="P10" s="17">
        <v>8.8495240860537505E-2</v>
      </c>
      <c r="Q10" s="17">
        <v>0.148157805125433</v>
      </c>
      <c r="R10" s="17"/>
      <c r="S10" s="17">
        <v>9.7086543033257006E-2</v>
      </c>
      <c r="T10" s="17">
        <v>0.13748459703693999</v>
      </c>
      <c r="U10" s="17">
        <v>0.15555485185778001</v>
      </c>
      <c r="V10" s="17">
        <v>0.11789323215780401</v>
      </c>
      <c r="W10" s="17">
        <v>0.150997978286145</v>
      </c>
      <c r="X10" s="17">
        <v>9.40738295149353E-2</v>
      </c>
      <c r="Y10" s="17">
        <v>0.19546780305567599</v>
      </c>
      <c r="Z10" s="17">
        <v>0.105027576880007</v>
      </c>
      <c r="AA10" s="17">
        <v>0.10328406974853201</v>
      </c>
      <c r="AB10" s="17"/>
      <c r="AC10" s="17">
        <v>0.12658798383671099</v>
      </c>
      <c r="AD10" s="17">
        <v>0.12028967284860199</v>
      </c>
      <c r="AE10" s="17">
        <v>0.130900580494173</v>
      </c>
      <c r="AF10" s="17"/>
      <c r="AG10" s="17">
        <v>0.112944558096525</v>
      </c>
      <c r="AH10" s="17">
        <v>0.15572553746391701</v>
      </c>
      <c r="AI10" s="17">
        <v>0.10111383577485</v>
      </c>
      <c r="AJ10" s="17">
        <v>8.8832646287850495E-2</v>
      </c>
      <c r="AK10" s="17">
        <v>0.14469794271971301</v>
      </c>
      <c r="AL10" s="17"/>
      <c r="AM10" s="17">
        <v>0.10973526637118999</v>
      </c>
      <c r="AN10" s="17">
        <v>0.13867415770587699</v>
      </c>
      <c r="AO10" s="17">
        <v>0.14284939355173901</v>
      </c>
      <c r="AP10" s="17"/>
      <c r="AQ10" s="17">
        <v>0.12715589061097701</v>
      </c>
      <c r="AR10" s="17">
        <v>0.12767731452983799</v>
      </c>
      <c r="AS10" s="17"/>
      <c r="AT10" s="17">
        <v>9.2611831313818199E-2</v>
      </c>
      <c r="AU10" s="17">
        <v>0.138055566588665</v>
      </c>
    </row>
    <row r="11" spans="2:47" x14ac:dyDescent="0.35">
      <c r="B11" s="18" t="s">
        <v>95</v>
      </c>
      <c r="C11" s="17">
        <v>0.27632390868019902</v>
      </c>
      <c r="D11" s="17">
        <v>0.27046136459751102</v>
      </c>
      <c r="E11" s="17">
        <v>0.28134643848164997</v>
      </c>
      <c r="F11" s="17"/>
      <c r="G11" s="17">
        <v>0.30260145337578098</v>
      </c>
      <c r="H11" s="17">
        <v>0.19280187232808599</v>
      </c>
      <c r="I11" s="17">
        <v>0.24223456259308099</v>
      </c>
      <c r="J11" s="17">
        <v>0.28213723618658398</v>
      </c>
      <c r="K11" s="17">
        <v>0.28313972329301301</v>
      </c>
      <c r="L11" s="17">
        <v>0.340301276966398</v>
      </c>
      <c r="M11" s="17"/>
      <c r="N11" s="17">
        <v>0.24380112504905899</v>
      </c>
      <c r="O11" s="17">
        <v>0.27335387426908497</v>
      </c>
      <c r="P11" s="17">
        <v>0.297067542568901</v>
      </c>
      <c r="Q11" s="17">
        <v>0.29947264670391799</v>
      </c>
      <c r="R11" s="17"/>
      <c r="S11" s="17">
        <v>0.22310130911411</v>
      </c>
      <c r="T11" s="17">
        <v>0.28029647106572197</v>
      </c>
      <c r="U11" s="17">
        <v>0.314749455410956</v>
      </c>
      <c r="V11" s="17">
        <v>0.30746160255586402</v>
      </c>
      <c r="W11" s="17">
        <v>0.29374838264778902</v>
      </c>
      <c r="X11" s="17">
        <v>0.196799043831512</v>
      </c>
      <c r="Y11" s="17">
        <v>0.25931865449477698</v>
      </c>
      <c r="Z11" s="17">
        <v>0.43348772030314198</v>
      </c>
      <c r="AA11" s="17">
        <v>0.28569909007453698</v>
      </c>
      <c r="AB11" s="17"/>
      <c r="AC11" s="17">
        <v>0.23762714649939301</v>
      </c>
      <c r="AD11" s="17">
        <v>0.30472684771939901</v>
      </c>
      <c r="AE11" s="17">
        <v>0.24770107076492501</v>
      </c>
      <c r="AF11" s="17"/>
      <c r="AG11" s="17">
        <v>0.25249380901540103</v>
      </c>
      <c r="AH11" s="17">
        <v>0.28327748729228103</v>
      </c>
      <c r="AI11" s="17">
        <v>0.35990964439215301</v>
      </c>
      <c r="AJ11" s="17">
        <v>0.17165519119418499</v>
      </c>
      <c r="AK11" s="17">
        <v>0.28829741624766098</v>
      </c>
      <c r="AL11" s="17"/>
      <c r="AM11" s="17">
        <v>0.21149980848598299</v>
      </c>
      <c r="AN11" s="17">
        <v>0.27472232352218301</v>
      </c>
      <c r="AO11" s="17">
        <v>0.38518246641951798</v>
      </c>
      <c r="AP11" s="17"/>
      <c r="AQ11" s="17">
        <v>0.27717486576178102</v>
      </c>
      <c r="AR11" s="17">
        <v>0.27594450895707101</v>
      </c>
      <c r="AS11" s="17"/>
      <c r="AT11" s="17">
        <v>0.22594100930977101</v>
      </c>
      <c r="AU11" s="17">
        <v>0.292298102549503</v>
      </c>
    </row>
    <row r="12" spans="2:47" x14ac:dyDescent="0.35">
      <c r="B12" s="18" t="s">
        <v>94</v>
      </c>
      <c r="C12" s="17">
        <v>0.33411500449185599</v>
      </c>
      <c r="D12" s="17">
        <v>0.35339208858402799</v>
      </c>
      <c r="E12" s="17">
        <v>0.31738830107954702</v>
      </c>
      <c r="F12" s="17"/>
      <c r="G12" s="17">
        <v>0.35261503854704701</v>
      </c>
      <c r="H12" s="17">
        <v>0.37603049959210399</v>
      </c>
      <c r="I12" s="17">
        <v>0.3837718366101</v>
      </c>
      <c r="J12" s="17">
        <v>0.36706804516349201</v>
      </c>
      <c r="K12" s="17">
        <v>0.26572461717233398</v>
      </c>
      <c r="L12" s="17">
        <v>0.28356488249483403</v>
      </c>
      <c r="M12" s="17"/>
      <c r="N12" s="17">
        <v>0.37363754302702201</v>
      </c>
      <c r="O12" s="17">
        <v>0.35858674388908202</v>
      </c>
      <c r="P12" s="17">
        <v>0.30749844006357502</v>
      </c>
      <c r="Q12" s="17">
        <v>0.29358672602526598</v>
      </c>
      <c r="R12" s="17"/>
      <c r="S12" s="17">
        <v>0.39260716525693301</v>
      </c>
      <c r="T12" s="17">
        <v>0.35874870727945102</v>
      </c>
      <c r="U12" s="17">
        <v>0.25118979391725899</v>
      </c>
      <c r="V12" s="17">
        <v>0.262531870916829</v>
      </c>
      <c r="W12" s="17">
        <v>0.31819349436365502</v>
      </c>
      <c r="X12" s="17">
        <v>0.45708601340267202</v>
      </c>
      <c r="Y12" s="17">
        <v>0.29866818803169398</v>
      </c>
      <c r="Z12" s="17">
        <v>0.26621079621400001</v>
      </c>
      <c r="AA12" s="17">
        <v>0.32195259255153102</v>
      </c>
      <c r="AB12" s="17"/>
      <c r="AC12" s="17">
        <v>0.35513905698544701</v>
      </c>
      <c r="AD12" s="17">
        <v>0.31079921221235901</v>
      </c>
      <c r="AE12" s="17">
        <v>0.37985689241704701</v>
      </c>
      <c r="AF12" s="17"/>
      <c r="AG12" s="17">
        <v>0.371182596986953</v>
      </c>
      <c r="AH12" s="17">
        <v>0.32534794883345902</v>
      </c>
      <c r="AI12" s="17">
        <v>0.30683026583538098</v>
      </c>
      <c r="AJ12" s="17">
        <v>0.35264372119549398</v>
      </c>
      <c r="AK12" s="17">
        <v>0.30439007444682098</v>
      </c>
      <c r="AL12" s="17"/>
      <c r="AM12" s="17">
        <v>0.39817157259404601</v>
      </c>
      <c r="AN12" s="17">
        <v>0.35038091750528799</v>
      </c>
      <c r="AO12" s="17">
        <v>0.24690484137128799</v>
      </c>
      <c r="AP12" s="17"/>
      <c r="AQ12" s="17">
        <v>0.35617034472930897</v>
      </c>
      <c r="AR12" s="17">
        <v>0.28962171795191699</v>
      </c>
      <c r="AS12" s="17"/>
      <c r="AT12" s="17">
        <v>0.41615115856385798</v>
      </c>
      <c r="AU12" s="17">
        <v>0.308104960492534</v>
      </c>
    </row>
    <row r="13" spans="2:47" x14ac:dyDescent="0.35">
      <c r="B13" s="18" t="s">
        <v>93</v>
      </c>
      <c r="C13" s="17">
        <v>0.14652203508987999</v>
      </c>
      <c r="D13" s="17">
        <v>0.15518352991368101</v>
      </c>
      <c r="E13" s="17">
        <v>0.13899265494316601</v>
      </c>
      <c r="F13" s="17"/>
      <c r="G13" s="17">
        <v>0.11355345633809701</v>
      </c>
      <c r="H13" s="17">
        <v>0.16787917376675701</v>
      </c>
      <c r="I13" s="17">
        <v>0.20794646907489001</v>
      </c>
      <c r="J13" s="17">
        <v>0.10756128577650299</v>
      </c>
      <c r="K13" s="17">
        <v>0.155891608620713</v>
      </c>
      <c r="L13" s="17">
        <v>0.124267433260165</v>
      </c>
      <c r="M13" s="17"/>
      <c r="N13" s="17">
        <v>0.15236448236955399</v>
      </c>
      <c r="O13" s="17">
        <v>0.126481007903852</v>
      </c>
      <c r="P13" s="17">
        <v>0.17219779171615501</v>
      </c>
      <c r="Q13" s="17">
        <v>0.14022294292172499</v>
      </c>
      <c r="R13" s="17"/>
      <c r="S13" s="17">
        <v>0.18749965025707499</v>
      </c>
      <c r="T13" s="17">
        <v>0.1341628985727</v>
      </c>
      <c r="U13" s="17">
        <v>0.115540977853239</v>
      </c>
      <c r="V13" s="17">
        <v>0.107181355697543</v>
      </c>
      <c r="W13" s="17">
        <v>0.12582099412009801</v>
      </c>
      <c r="X13" s="17">
        <v>0.163199693476546</v>
      </c>
      <c r="Y13" s="17">
        <v>0.13755236323779499</v>
      </c>
      <c r="Z13" s="17">
        <v>0.15199821887470899</v>
      </c>
      <c r="AA13" s="17">
        <v>0.17526557830412001</v>
      </c>
      <c r="AB13" s="17"/>
      <c r="AC13" s="17">
        <v>0.16348567029882499</v>
      </c>
      <c r="AD13" s="17">
        <v>0.14139905448055401</v>
      </c>
      <c r="AE13" s="17">
        <v>0.137274420097938</v>
      </c>
      <c r="AF13" s="17"/>
      <c r="AG13" s="17">
        <v>0.17084951355507899</v>
      </c>
      <c r="AH13" s="17">
        <v>0.120786964588888</v>
      </c>
      <c r="AI13" s="17">
        <v>0.10891866048906799</v>
      </c>
      <c r="AJ13" s="17">
        <v>0.170863747115412</v>
      </c>
      <c r="AK13" s="17">
        <v>0.13916427737102199</v>
      </c>
      <c r="AL13" s="17"/>
      <c r="AM13" s="17">
        <v>0.207859404217201</v>
      </c>
      <c r="AN13" s="17">
        <v>0.12947754364894901</v>
      </c>
      <c r="AO13" s="17">
        <v>0.13869730877686801</v>
      </c>
      <c r="AP13" s="17"/>
      <c r="AQ13" s="17">
        <v>0.15856830075405701</v>
      </c>
      <c r="AR13" s="17">
        <v>0.11937103361326699</v>
      </c>
      <c r="AS13" s="17"/>
      <c r="AT13" s="17">
        <v>0.18800290962853</v>
      </c>
      <c r="AU13" s="17">
        <v>0.13337028042651999</v>
      </c>
    </row>
    <row r="14" spans="2:47" x14ac:dyDescent="0.35">
      <c r="B14" s="18" t="s">
        <v>70</v>
      </c>
      <c r="C14" s="17">
        <v>7.3424481040591502E-2</v>
      </c>
      <c r="D14" s="17">
        <v>6.9724398166843199E-2</v>
      </c>
      <c r="E14" s="17">
        <v>7.7162606414941104E-2</v>
      </c>
      <c r="F14" s="17"/>
      <c r="G14" s="17">
        <v>6.4444311621720804E-2</v>
      </c>
      <c r="H14" s="17">
        <v>4.5719549953746198E-2</v>
      </c>
      <c r="I14" s="17">
        <v>3.9835795101612302E-2</v>
      </c>
      <c r="J14" s="17">
        <v>4.8524076297186698E-2</v>
      </c>
      <c r="K14" s="17">
        <v>0.108486665651537</v>
      </c>
      <c r="L14" s="17">
        <v>0.115088465018356</v>
      </c>
      <c r="M14" s="17"/>
      <c r="N14" s="17">
        <v>6.5105422803683505E-2</v>
      </c>
      <c r="O14" s="17">
        <v>7.5732267756545693E-2</v>
      </c>
      <c r="P14" s="17">
        <v>8.3930148860668297E-2</v>
      </c>
      <c r="Q14" s="17">
        <v>6.7988901254412301E-2</v>
      </c>
      <c r="R14" s="17"/>
      <c r="S14" s="17">
        <v>6.5908669515646001E-2</v>
      </c>
      <c r="T14" s="17">
        <v>5.4160466805434203E-2</v>
      </c>
      <c r="U14" s="17">
        <v>0.11036805475844701</v>
      </c>
      <c r="V14" s="17">
        <v>0.12722928440484399</v>
      </c>
      <c r="W14" s="17">
        <v>5.3170289043358798E-2</v>
      </c>
      <c r="X14" s="17">
        <v>7.2168176387403304E-2</v>
      </c>
      <c r="Y14" s="17">
        <v>7.0421146670534604E-2</v>
      </c>
      <c r="Z14" s="17">
        <v>3.0295424866437201E-2</v>
      </c>
      <c r="AA14" s="17">
        <v>6.4831129923677303E-2</v>
      </c>
      <c r="AB14" s="17"/>
      <c r="AC14" s="17">
        <v>7.7138068222192699E-2</v>
      </c>
      <c r="AD14" s="17">
        <v>7.7590608143767198E-2</v>
      </c>
      <c r="AE14" s="17">
        <v>6.10589148740142E-2</v>
      </c>
      <c r="AF14" s="17"/>
      <c r="AG14" s="17">
        <v>5.7641965565529897E-2</v>
      </c>
      <c r="AH14" s="17">
        <v>5.3823267793604003E-2</v>
      </c>
      <c r="AI14" s="17">
        <v>0.12322759350854801</v>
      </c>
      <c r="AJ14" s="17">
        <v>0.21600469420705801</v>
      </c>
      <c r="AK14" s="17">
        <v>9.0407026417120104E-2</v>
      </c>
      <c r="AL14" s="17"/>
      <c r="AM14" s="17">
        <v>4.5678167471920897E-2</v>
      </c>
      <c r="AN14" s="17">
        <v>5.2787387280187698E-2</v>
      </c>
      <c r="AO14" s="17">
        <v>5.9369045856176798E-2</v>
      </c>
      <c r="AP14" s="17"/>
      <c r="AQ14" s="17">
        <v>4.7756277609644203E-2</v>
      </c>
      <c r="AR14" s="17">
        <v>0.12755281406743199</v>
      </c>
      <c r="AS14" s="17"/>
      <c r="AT14" s="17">
        <v>3.7744229736650398E-2</v>
      </c>
      <c r="AU14" s="17">
        <v>8.4737114071971806E-2</v>
      </c>
    </row>
    <row r="15" spans="2:47" x14ac:dyDescent="0.35">
      <c r="B15" s="18" t="s">
        <v>99</v>
      </c>
      <c r="C15" s="21">
        <v>0.16961457069747299</v>
      </c>
      <c r="D15" s="21">
        <v>0.15123861873793601</v>
      </c>
      <c r="E15" s="21">
        <v>0.185109999080696</v>
      </c>
      <c r="F15" s="21"/>
      <c r="G15" s="21">
        <v>0.166785740117353</v>
      </c>
      <c r="H15" s="21">
        <v>0.21756890435930701</v>
      </c>
      <c r="I15" s="21">
        <v>0.126211336620317</v>
      </c>
      <c r="J15" s="21">
        <v>0.19470935657623401</v>
      </c>
      <c r="K15" s="21">
        <v>0.18675738526240401</v>
      </c>
      <c r="L15" s="21">
        <v>0.136777942260248</v>
      </c>
      <c r="M15" s="21"/>
      <c r="N15" s="21">
        <v>0.165091426750682</v>
      </c>
      <c r="O15" s="21">
        <v>0.165846106181434</v>
      </c>
      <c r="P15" s="21">
        <v>0.13930607679070101</v>
      </c>
      <c r="Q15" s="21">
        <v>0.19872878309467901</v>
      </c>
      <c r="R15" s="21"/>
      <c r="S15" s="21">
        <v>0.130883205856237</v>
      </c>
      <c r="T15" s="21">
        <v>0.17263145627669299</v>
      </c>
      <c r="U15" s="21">
        <v>0.208151718060098</v>
      </c>
      <c r="V15" s="21">
        <v>0.19559588642492001</v>
      </c>
      <c r="W15" s="21">
        <v>0.20906683982509899</v>
      </c>
      <c r="X15" s="21">
        <v>0.110747072901867</v>
      </c>
      <c r="Y15" s="21">
        <v>0.23403964756519899</v>
      </c>
      <c r="Z15" s="21">
        <v>0.118007839741712</v>
      </c>
      <c r="AA15" s="21">
        <v>0.152251609146135</v>
      </c>
      <c r="AB15" s="21"/>
      <c r="AC15" s="21">
        <v>0.166610057994143</v>
      </c>
      <c r="AD15" s="21">
        <v>0.165484277443921</v>
      </c>
      <c r="AE15" s="21">
        <v>0.17410870184607499</v>
      </c>
      <c r="AF15" s="21"/>
      <c r="AG15" s="21">
        <v>0.14783211487703701</v>
      </c>
      <c r="AH15" s="21">
        <v>0.21676433149176799</v>
      </c>
      <c r="AI15" s="21">
        <v>0.10111383577485</v>
      </c>
      <c r="AJ15" s="21">
        <v>8.8832646287850495E-2</v>
      </c>
      <c r="AK15" s="21">
        <v>0.17774120551737599</v>
      </c>
      <c r="AL15" s="21"/>
      <c r="AM15" s="21">
        <v>0.13679104723084901</v>
      </c>
      <c r="AN15" s="21">
        <v>0.19263182804339199</v>
      </c>
      <c r="AO15" s="21">
        <v>0.16984633757615</v>
      </c>
      <c r="AP15" s="21"/>
      <c r="AQ15" s="21">
        <v>0.16033021114520901</v>
      </c>
      <c r="AR15" s="21">
        <v>0.187509925410312</v>
      </c>
      <c r="AS15" s="21"/>
      <c r="AT15" s="21">
        <v>0.132160692761191</v>
      </c>
      <c r="AU15" s="21">
        <v>0.18148954245947099</v>
      </c>
    </row>
    <row r="16" spans="2:47" x14ac:dyDescent="0.35">
      <c r="B16" s="18" t="s">
        <v>98</v>
      </c>
      <c r="C16" s="21">
        <v>0.48063703958173598</v>
      </c>
      <c r="D16" s="21">
        <v>0.50857561849770905</v>
      </c>
      <c r="E16" s="21">
        <v>0.456380956022713</v>
      </c>
      <c r="F16" s="21"/>
      <c r="G16" s="21">
        <v>0.466168494885145</v>
      </c>
      <c r="H16" s="21">
        <v>0.54390967335886098</v>
      </c>
      <c r="I16" s="21">
        <v>0.59171830568498995</v>
      </c>
      <c r="J16" s="21">
        <v>0.47462933093999499</v>
      </c>
      <c r="K16" s="21">
        <v>0.42161622579304697</v>
      </c>
      <c r="L16" s="21">
        <v>0.40783231575499901</v>
      </c>
      <c r="M16" s="21"/>
      <c r="N16" s="21">
        <v>0.52600202539657603</v>
      </c>
      <c r="O16" s="21">
        <v>0.48506775179293499</v>
      </c>
      <c r="P16" s="21">
        <v>0.47969623177972898</v>
      </c>
      <c r="Q16" s="21">
        <v>0.43380966894699002</v>
      </c>
      <c r="R16" s="21"/>
      <c r="S16" s="21">
        <v>0.580106815514008</v>
      </c>
      <c r="T16" s="21">
        <v>0.49291160585214999</v>
      </c>
      <c r="U16" s="21">
        <v>0.36673077177049801</v>
      </c>
      <c r="V16" s="21">
        <v>0.369713226614372</v>
      </c>
      <c r="W16" s="21">
        <v>0.44401448848375302</v>
      </c>
      <c r="X16" s="21">
        <v>0.62028570687921802</v>
      </c>
      <c r="Y16" s="21">
        <v>0.436220551269489</v>
      </c>
      <c r="Z16" s="21">
        <v>0.418209015088709</v>
      </c>
      <c r="AA16" s="21">
        <v>0.49721817085565001</v>
      </c>
      <c r="AB16" s="21"/>
      <c r="AC16" s="21">
        <v>0.518624727284272</v>
      </c>
      <c r="AD16" s="21">
        <v>0.45219826669291302</v>
      </c>
      <c r="AE16" s="21">
        <v>0.51713131251498601</v>
      </c>
      <c r="AF16" s="21"/>
      <c r="AG16" s="21">
        <v>0.54203211054203204</v>
      </c>
      <c r="AH16" s="21">
        <v>0.44613491342234701</v>
      </c>
      <c r="AI16" s="21">
        <v>0.41574892632444999</v>
      </c>
      <c r="AJ16" s="21">
        <v>0.523507468310907</v>
      </c>
      <c r="AK16" s="21">
        <v>0.44355435181784397</v>
      </c>
      <c r="AL16" s="21"/>
      <c r="AM16" s="21">
        <v>0.60603097681124696</v>
      </c>
      <c r="AN16" s="21">
        <v>0.47985846115423703</v>
      </c>
      <c r="AO16" s="21">
        <v>0.38560215014815602</v>
      </c>
      <c r="AP16" s="21"/>
      <c r="AQ16" s="21">
        <v>0.51473864548336601</v>
      </c>
      <c r="AR16" s="21">
        <v>0.408992751565184</v>
      </c>
      <c r="AS16" s="21"/>
      <c r="AT16" s="21">
        <v>0.60415406819238804</v>
      </c>
      <c r="AU16" s="21">
        <v>0.44147524091905499</v>
      </c>
    </row>
    <row r="17" spans="2:47" x14ac:dyDescent="0.35">
      <c r="B17" s="18" t="s">
        <v>100</v>
      </c>
      <c r="C17" s="22">
        <v>0.31102246888426299</v>
      </c>
      <c r="D17" s="22">
        <v>0.35733699975977301</v>
      </c>
      <c r="E17" s="22">
        <v>0.27127095694201703</v>
      </c>
      <c r="F17" s="22"/>
      <c r="G17" s="22">
        <v>0.29938275476779203</v>
      </c>
      <c r="H17" s="22">
        <v>0.326340768999553</v>
      </c>
      <c r="I17" s="22">
        <v>0.46550696906467298</v>
      </c>
      <c r="J17" s="22">
        <v>0.27991997436376098</v>
      </c>
      <c r="K17" s="22">
        <v>0.23485884053064299</v>
      </c>
      <c r="L17" s="22">
        <v>0.27105437349474998</v>
      </c>
      <c r="M17" s="22"/>
      <c r="N17" s="22">
        <v>0.36091059864589498</v>
      </c>
      <c r="O17" s="22">
        <v>0.31922164561150101</v>
      </c>
      <c r="P17" s="22">
        <v>0.34039015498902903</v>
      </c>
      <c r="Q17" s="22">
        <v>0.23508088585231099</v>
      </c>
      <c r="R17" s="22"/>
      <c r="S17" s="22">
        <v>0.44922360965777097</v>
      </c>
      <c r="T17" s="22">
        <v>0.32028014957545697</v>
      </c>
      <c r="U17" s="22">
        <v>0.15857905371039999</v>
      </c>
      <c r="V17" s="22">
        <v>0.17411734018945299</v>
      </c>
      <c r="W17" s="22">
        <v>0.234947648658654</v>
      </c>
      <c r="X17" s="22">
        <v>0.509538633977351</v>
      </c>
      <c r="Y17" s="22">
        <v>0.20218090370429001</v>
      </c>
      <c r="Z17" s="22">
        <v>0.30020117534699697</v>
      </c>
      <c r="AA17" s="22">
        <v>0.34496656170951501</v>
      </c>
      <c r="AB17" s="22"/>
      <c r="AC17" s="22">
        <v>0.35201466929012898</v>
      </c>
      <c r="AD17" s="22">
        <v>0.286713989248993</v>
      </c>
      <c r="AE17" s="22">
        <v>0.34302261066891099</v>
      </c>
      <c r="AF17" s="22"/>
      <c r="AG17" s="22">
        <v>0.39419999566499497</v>
      </c>
      <c r="AH17" s="22">
        <v>0.22937058193057899</v>
      </c>
      <c r="AI17" s="22">
        <v>0.31463509054959998</v>
      </c>
      <c r="AJ17" s="22">
        <v>0.43467482202305602</v>
      </c>
      <c r="AK17" s="22">
        <v>0.26581314630046798</v>
      </c>
      <c r="AL17" s="22"/>
      <c r="AM17" s="22">
        <v>0.46923992958039801</v>
      </c>
      <c r="AN17" s="22">
        <v>0.28722663311084501</v>
      </c>
      <c r="AO17" s="22">
        <v>0.21575581257200599</v>
      </c>
      <c r="AP17" s="22"/>
      <c r="AQ17" s="22">
        <v>0.354408434338158</v>
      </c>
      <c r="AR17" s="22">
        <v>0.221482826154872</v>
      </c>
      <c r="AS17" s="22"/>
      <c r="AT17" s="22">
        <v>0.47199337543119702</v>
      </c>
      <c r="AU17" s="22">
        <v>0.25998569845958402</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U22"/>
  <sheetViews>
    <sheetView showGridLines="0" workbookViewId="0">
      <pane xSplit="2" topLeftCell="C1" activePane="topRight" state="frozen"/>
      <selection activeCell="AF8" sqref="AF8"/>
      <selection pane="topRight" activeCell="G12" sqref="G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2.29430016068943E-2</v>
      </c>
      <c r="D9" s="17">
        <v>2.1194473121865599E-2</v>
      </c>
      <c r="E9" s="17">
        <v>2.4664424193648199E-2</v>
      </c>
      <c r="F9" s="17"/>
      <c r="G9" s="17">
        <v>4.15388478619012E-2</v>
      </c>
      <c r="H9" s="17">
        <v>3.3288906097550697E-2</v>
      </c>
      <c r="I9" s="17">
        <v>2.53115345813258E-2</v>
      </c>
      <c r="J9" s="17">
        <v>2.72653146432516E-2</v>
      </c>
      <c r="K9" s="17">
        <v>1.65174635562245E-2</v>
      </c>
      <c r="L9" s="17">
        <v>6.7089323102473598E-3</v>
      </c>
      <c r="M9" s="17"/>
      <c r="N9" s="17">
        <v>1.6441187876534001E-2</v>
      </c>
      <c r="O9" s="17">
        <v>2.7324144443594899E-2</v>
      </c>
      <c r="P9" s="17">
        <v>2.3698213262464501E-2</v>
      </c>
      <c r="Q9" s="17">
        <v>2.5008241565181999E-2</v>
      </c>
      <c r="R9" s="17"/>
      <c r="S9" s="17">
        <v>4.01170659063117E-2</v>
      </c>
      <c r="T9" s="17">
        <v>1.3235719011549201E-2</v>
      </c>
      <c r="U9" s="17">
        <v>1.4297773302516E-2</v>
      </c>
      <c r="V9" s="17">
        <v>6.08613171941427E-2</v>
      </c>
      <c r="W9" s="17">
        <v>9.2366397296293895E-3</v>
      </c>
      <c r="X9" s="17">
        <v>1.9613826999973698E-2</v>
      </c>
      <c r="Y9" s="17">
        <v>0</v>
      </c>
      <c r="Z9" s="17">
        <v>3.1110236638345799E-2</v>
      </c>
      <c r="AA9" s="17">
        <v>1.51215724529517E-2</v>
      </c>
      <c r="AB9" s="17"/>
      <c r="AC9" s="17">
        <v>2.5363295458166801E-2</v>
      </c>
      <c r="AD9" s="17">
        <v>1.76826621250568E-2</v>
      </c>
      <c r="AE9" s="17">
        <v>2.4754267374501902E-2</v>
      </c>
      <c r="AF9" s="17"/>
      <c r="AG9" s="17">
        <v>2.40142705388629E-2</v>
      </c>
      <c r="AH9" s="17">
        <v>2.3937070963743201E-2</v>
      </c>
      <c r="AI9" s="17">
        <v>0</v>
      </c>
      <c r="AJ9" s="17">
        <v>0</v>
      </c>
      <c r="AK9" s="17">
        <v>3.6056146552091703E-2</v>
      </c>
      <c r="AL9" s="17"/>
      <c r="AM9" s="17">
        <v>2.54499691611801E-2</v>
      </c>
      <c r="AN9" s="17">
        <v>2.43310968020417E-2</v>
      </c>
      <c r="AO9" s="17">
        <v>1.6126387412299499E-2</v>
      </c>
      <c r="AP9" s="17"/>
      <c r="AQ9" s="17">
        <v>2.70685877358149E-2</v>
      </c>
      <c r="AR9" s="17">
        <v>1.44194643526388E-2</v>
      </c>
      <c r="AS9" s="17"/>
      <c r="AT9" s="17">
        <v>2.6326083761789298E-2</v>
      </c>
      <c r="AU9" s="17">
        <v>2.1870375559299399E-2</v>
      </c>
    </row>
    <row r="10" spans="2:47" x14ac:dyDescent="0.35">
      <c r="B10" s="18" t="s">
        <v>96</v>
      </c>
      <c r="C10" s="17">
        <v>9.1586102471299696E-2</v>
      </c>
      <c r="D10" s="17">
        <v>9.9718406810388793E-2</v>
      </c>
      <c r="E10" s="17">
        <v>8.2018957449091406E-2</v>
      </c>
      <c r="F10" s="17"/>
      <c r="G10" s="17">
        <v>9.2231235039485507E-2</v>
      </c>
      <c r="H10" s="17">
        <v>0.169109197910251</v>
      </c>
      <c r="I10" s="17">
        <v>9.4929094077277204E-2</v>
      </c>
      <c r="J10" s="17">
        <v>6.4415959319898103E-2</v>
      </c>
      <c r="K10" s="17">
        <v>7.2940040242358103E-2</v>
      </c>
      <c r="L10" s="17">
        <v>6.4898848649355606E-2</v>
      </c>
      <c r="M10" s="17"/>
      <c r="N10" s="17">
        <v>0.103142470162019</v>
      </c>
      <c r="O10" s="17">
        <v>9.9441082756305907E-2</v>
      </c>
      <c r="P10" s="17">
        <v>7.1081064686146403E-2</v>
      </c>
      <c r="Q10" s="17">
        <v>9.0095809452891695E-2</v>
      </c>
      <c r="R10" s="17"/>
      <c r="S10" s="17">
        <v>0.11585603625266799</v>
      </c>
      <c r="T10" s="17">
        <v>7.5392079702314693E-2</v>
      </c>
      <c r="U10" s="17">
        <v>0.12396334204529801</v>
      </c>
      <c r="V10" s="17">
        <v>8.7274732750353995E-2</v>
      </c>
      <c r="W10" s="17">
        <v>6.1153099353484501E-2</v>
      </c>
      <c r="X10" s="17">
        <v>3.5217593227416299E-2</v>
      </c>
      <c r="Y10" s="17">
        <v>0.144491494286693</v>
      </c>
      <c r="Z10" s="17">
        <v>7.3414239577511003E-2</v>
      </c>
      <c r="AA10" s="17">
        <v>9.3401508578827896E-2</v>
      </c>
      <c r="AB10" s="17"/>
      <c r="AC10" s="17">
        <v>9.3185072842964595E-2</v>
      </c>
      <c r="AD10" s="17">
        <v>8.7397668926550195E-2</v>
      </c>
      <c r="AE10" s="17">
        <v>9.6845301209236095E-2</v>
      </c>
      <c r="AF10" s="17"/>
      <c r="AG10" s="17">
        <v>6.7212059307075703E-2</v>
      </c>
      <c r="AH10" s="17">
        <v>0.13158422788291299</v>
      </c>
      <c r="AI10" s="17">
        <v>6.3384177177655501E-2</v>
      </c>
      <c r="AJ10" s="17">
        <v>6.6779232866731902E-2</v>
      </c>
      <c r="AK10" s="17">
        <v>9.9282477684717999E-2</v>
      </c>
      <c r="AL10" s="17"/>
      <c r="AM10" s="17">
        <v>8.2566125641833896E-2</v>
      </c>
      <c r="AN10" s="17">
        <v>0.126804366511693</v>
      </c>
      <c r="AO10" s="17">
        <v>5.9987429371767098E-2</v>
      </c>
      <c r="AP10" s="17"/>
      <c r="AQ10" s="17">
        <v>8.2211324517650994E-2</v>
      </c>
      <c r="AR10" s="17">
        <v>0.10927471620620401</v>
      </c>
      <c r="AS10" s="17"/>
      <c r="AT10" s="17">
        <v>6.8910728729952006E-2</v>
      </c>
      <c r="AU10" s="17">
        <v>9.8775462764760805E-2</v>
      </c>
    </row>
    <row r="11" spans="2:47" x14ac:dyDescent="0.35">
      <c r="B11" s="18" t="s">
        <v>95</v>
      </c>
      <c r="C11" s="17">
        <v>0.22453266646635001</v>
      </c>
      <c r="D11" s="17">
        <v>0.22921254017400899</v>
      </c>
      <c r="E11" s="17">
        <v>0.22102200658794</v>
      </c>
      <c r="F11" s="17"/>
      <c r="G11" s="17">
        <v>0.34341982304056001</v>
      </c>
      <c r="H11" s="17">
        <v>0.25226989540823402</v>
      </c>
      <c r="I11" s="17">
        <v>0.23660670509760701</v>
      </c>
      <c r="J11" s="17">
        <v>0.14098373596772701</v>
      </c>
      <c r="K11" s="17">
        <v>0.18622748119100699</v>
      </c>
      <c r="L11" s="17">
        <v>0.22877587091465101</v>
      </c>
      <c r="M11" s="17"/>
      <c r="N11" s="17">
        <v>0.214784563795685</v>
      </c>
      <c r="O11" s="17">
        <v>0.226994465192322</v>
      </c>
      <c r="P11" s="17">
        <v>0.20100756923659399</v>
      </c>
      <c r="Q11" s="17">
        <v>0.25577016981335798</v>
      </c>
      <c r="R11" s="17"/>
      <c r="S11" s="17">
        <v>0.25826230743308098</v>
      </c>
      <c r="T11" s="17">
        <v>0.21044837364819399</v>
      </c>
      <c r="U11" s="17">
        <v>0.209396779282332</v>
      </c>
      <c r="V11" s="17">
        <v>0.226982318201401</v>
      </c>
      <c r="W11" s="17">
        <v>0.18541659869513499</v>
      </c>
      <c r="X11" s="17">
        <v>0.152234478517</v>
      </c>
      <c r="Y11" s="17">
        <v>0.21701756420207199</v>
      </c>
      <c r="Z11" s="17">
        <v>0.25078260608680403</v>
      </c>
      <c r="AA11" s="17">
        <v>0.29158685163888098</v>
      </c>
      <c r="AB11" s="17"/>
      <c r="AC11" s="17">
        <v>0.17203668482384499</v>
      </c>
      <c r="AD11" s="17">
        <v>0.235685858024098</v>
      </c>
      <c r="AE11" s="17">
        <v>0.25671043215126799</v>
      </c>
      <c r="AF11" s="17"/>
      <c r="AG11" s="17">
        <v>0.187217098862697</v>
      </c>
      <c r="AH11" s="17">
        <v>0.22767469853029201</v>
      </c>
      <c r="AI11" s="17">
        <v>0.22546483434636599</v>
      </c>
      <c r="AJ11" s="17">
        <v>0.17165519119418499</v>
      </c>
      <c r="AK11" s="17">
        <v>0.237645677934753</v>
      </c>
      <c r="AL11" s="17"/>
      <c r="AM11" s="17">
        <v>0.210849358794611</v>
      </c>
      <c r="AN11" s="17">
        <v>0.222423056641847</v>
      </c>
      <c r="AO11" s="17">
        <v>0.28349732485916002</v>
      </c>
      <c r="AP11" s="17"/>
      <c r="AQ11" s="17">
        <v>0.205797222817867</v>
      </c>
      <c r="AR11" s="17">
        <v>0.264909153108075</v>
      </c>
      <c r="AS11" s="17"/>
      <c r="AT11" s="17">
        <v>0.20003410445042299</v>
      </c>
      <c r="AU11" s="17">
        <v>0.23230007929990401</v>
      </c>
    </row>
    <row r="12" spans="2:47" x14ac:dyDescent="0.35">
      <c r="B12" s="18" t="s">
        <v>94</v>
      </c>
      <c r="C12" s="17">
        <v>0.35551350526501102</v>
      </c>
      <c r="D12" s="17">
        <v>0.33641016101187299</v>
      </c>
      <c r="E12" s="17">
        <v>0.37320895637249302</v>
      </c>
      <c r="F12" s="17"/>
      <c r="G12" s="17">
        <v>0.34066512462953902</v>
      </c>
      <c r="H12" s="17">
        <v>0.32008745269619798</v>
      </c>
      <c r="I12" s="17">
        <v>0.27127742955922002</v>
      </c>
      <c r="J12" s="17">
        <v>0.45735541111449801</v>
      </c>
      <c r="K12" s="17">
        <v>0.34221115644238198</v>
      </c>
      <c r="L12" s="17">
        <v>0.38296127962544002</v>
      </c>
      <c r="M12" s="17"/>
      <c r="N12" s="17">
        <v>0.32101245544217</v>
      </c>
      <c r="O12" s="17">
        <v>0.36728582740654903</v>
      </c>
      <c r="P12" s="17">
        <v>0.37255192174111701</v>
      </c>
      <c r="Q12" s="17">
        <v>0.36971294533494897</v>
      </c>
      <c r="R12" s="17"/>
      <c r="S12" s="17">
        <v>0.26825803695259598</v>
      </c>
      <c r="T12" s="17">
        <v>0.39439812263862301</v>
      </c>
      <c r="U12" s="17">
        <v>0.42772838148988501</v>
      </c>
      <c r="V12" s="17">
        <v>0.336479255642055</v>
      </c>
      <c r="W12" s="17">
        <v>0.40365237805378801</v>
      </c>
      <c r="X12" s="17">
        <v>0.38357876329394502</v>
      </c>
      <c r="Y12" s="17">
        <v>0.36847302967798001</v>
      </c>
      <c r="Z12" s="17">
        <v>0.33871223396663802</v>
      </c>
      <c r="AA12" s="17">
        <v>0.31325241380694702</v>
      </c>
      <c r="AB12" s="17"/>
      <c r="AC12" s="17">
        <v>0.36286556570772899</v>
      </c>
      <c r="AD12" s="17">
        <v>0.34022064353596998</v>
      </c>
      <c r="AE12" s="17">
        <v>0.41949560844494099</v>
      </c>
      <c r="AF12" s="17"/>
      <c r="AG12" s="17">
        <v>0.34026805913693797</v>
      </c>
      <c r="AH12" s="17">
        <v>0.38346150930686201</v>
      </c>
      <c r="AI12" s="17">
        <v>0.40129884423079398</v>
      </c>
      <c r="AJ12" s="17">
        <v>0.316569634672413</v>
      </c>
      <c r="AK12" s="17">
        <v>0.38813729491202098</v>
      </c>
      <c r="AL12" s="17"/>
      <c r="AM12" s="17">
        <v>0.327847429280403</v>
      </c>
      <c r="AN12" s="17">
        <v>0.374658366713709</v>
      </c>
      <c r="AO12" s="17">
        <v>0.35868640503106097</v>
      </c>
      <c r="AP12" s="17"/>
      <c r="AQ12" s="17">
        <v>0.370891764652655</v>
      </c>
      <c r="AR12" s="17">
        <v>0.32244539314855603</v>
      </c>
      <c r="AS12" s="17"/>
      <c r="AT12" s="17">
        <v>0.36769831852893903</v>
      </c>
      <c r="AU12" s="17">
        <v>0.35165023872474799</v>
      </c>
    </row>
    <row r="13" spans="2:47" x14ac:dyDescent="0.35">
      <c r="B13" s="18" t="s">
        <v>93</v>
      </c>
      <c r="C13" s="17">
        <v>0.23689266295738501</v>
      </c>
      <c r="D13" s="17">
        <v>0.25750221464558098</v>
      </c>
      <c r="E13" s="17">
        <v>0.21854832518930301</v>
      </c>
      <c r="F13" s="17"/>
      <c r="G13" s="17">
        <v>0.13913037392199201</v>
      </c>
      <c r="H13" s="17">
        <v>0.196211869048836</v>
      </c>
      <c r="I13" s="17">
        <v>0.32778360190906503</v>
      </c>
      <c r="J13" s="17">
        <v>0.24507329016641599</v>
      </c>
      <c r="K13" s="17">
        <v>0.25665207269827001</v>
      </c>
      <c r="L13" s="17">
        <v>0.22711362493419801</v>
      </c>
      <c r="M13" s="17"/>
      <c r="N13" s="17">
        <v>0.27648033946633399</v>
      </c>
      <c r="O13" s="17">
        <v>0.20663767677443401</v>
      </c>
      <c r="P13" s="17">
        <v>0.27421872554202897</v>
      </c>
      <c r="Q13" s="17">
        <v>0.19574150905853999</v>
      </c>
      <c r="R13" s="17"/>
      <c r="S13" s="17">
        <v>0.26145066658219501</v>
      </c>
      <c r="T13" s="17">
        <v>0.23897115039352301</v>
      </c>
      <c r="U13" s="17">
        <v>0.119819605724981</v>
      </c>
      <c r="V13" s="17">
        <v>0.16950282497526301</v>
      </c>
      <c r="W13" s="17">
        <v>0.29633552671989899</v>
      </c>
      <c r="X13" s="17">
        <v>0.371557932217356</v>
      </c>
      <c r="Y13" s="17">
        <v>0.21772406224669699</v>
      </c>
      <c r="Z13" s="17">
        <v>0.22380293198035001</v>
      </c>
      <c r="AA13" s="17">
        <v>0.22486392397895999</v>
      </c>
      <c r="AB13" s="17"/>
      <c r="AC13" s="17">
        <v>0.28381683242460198</v>
      </c>
      <c r="AD13" s="17">
        <v>0.23178684354194801</v>
      </c>
      <c r="AE13" s="17">
        <v>0.17292398379608201</v>
      </c>
      <c r="AF13" s="17"/>
      <c r="AG13" s="17">
        <v>0.325563170426723</v>
      </c>
      <c r="AH13" s="17">
        <v>0.17685256562280399</v>
      </c>
      <c r="AI13" s="17">
        <v>0.18740346151647</v>
      </c>
      <c r="AJ13" s="17">
        <v>0.380333042837043</v>
      </c>
      <c r="AK13" s="17">
        <v>0.15003003240190799</v>
      </c>
      <c r="AL13" s="17"/>
      <c r="AM13" s="17">
        <v>0.32133024613900402</v>
      </c>
      <c r="AN13" s="17">
        <v>0.19968241830525399</v>
      </c>
      <c r="AO13" s="17">
        <v>0.22264310440196</v>
      </c>
      <c r="AP13" s="17"/>
      <c r="AQ13" s="17">
        <v>0.26301405381954801</v>
      </c>
      <c r="AR13" s="17">
        <v>0.18339052030040601</v>
      </c>
      <c r="AS13" s="17"/>
      <c r="AT13" s="17">
        <v>0.30846310617431699</v>
      </c>
      <c r="AU13" s="17">
        <v>0.21420083399268899</v>
      </c>
    </row>
    <row r="14" spans="2:47" x14ac:dyDescent="0.35">
      <c r="B14" s="18" t="s">
        <v>70</v>
      </c>
      <c r="C14" s="17">
        <v>6.8532061233060201E-2</v>
      </c>
      <c r="D14" s="17">
        <v>5.5962204236281697E-2</v>
      </c>
      <c r="E14" s="17">
        <v>8.0537330207524793E-2</v>
      </c>
      <c r="F14" s="17"/>
      <c r="G14" s="17">
        <v>4.3014595506522299E-2</v>
      </c>
      <c r="H14" s="17">
        <v>2.90326788389315E-2</v>
      </c>
      <c r="I14" s="17">
        <v>4.4091634775505199E-2</v>
      </c>
      <c r="J14" s="17">
        <v>6.4906288788209296E-2</v>
      </c>
      <c r="K14" s="17">
        <v>0.125451785869759</v>
      </c>
      <c r="L14" s="17">
        <v>8.9541443566107395E-2</v>
      </c>
      <c r="M14" s="17"/>
      <c r="N14" s="17">
        <v>6.8138983257258104E-2</v>
      </c>
      <c r="O14" s="17">
        <v>7.2316803426795195E-2</v>
      </c>
      <c r="P14" s="17">
        <v>5.7442505531648903E-2</v>
      </c>
      <c r="Q14" s="17">
        <v>6.3671324775078697E-2</v>
      </c>
      <c r="R14" s="17"/>
      <c r="S14" s="17">
        <v>5.60558868731479E-2</v>
      </c>
      <c r="T14" s="17">
        <v>6.7554554605795694E-2</v>
      </c>
      <c r="U14" s="17">
        <v>0.104794118154988</v>
      </c>
      <c r="V14" s="17">
        <v>0.118899551236784</v>
      </c>
      <c r="W14" s="17">
        <v>4.4205757448064903E-2</v>
      </c>
      <c r="X14" s="17">
        <v>3.77974057443086E-2</v>
      </c>
      <c r="Y14" s="17">
        <v>5.2293849586557903E-2</v>
      </c>
      <c r="Z14" s="17">
        <v>8.2177751750351399E-2</v>
      </c>
      <c r="AA14" s="17">
        <v>6.1773729543432798E-2</v>
      </c>
      <c r="AB14" s="17"/>
      <c r="AC14" s="17">
        <v>6.2732548742693101E-2</v>
      </c>
      <c r="AD14" s="17">
        <v>8.7226323846377296E-2</v>
      </c>
      <c r="AE14" s="17">
        <v>2.9270407023971601E-2</v>
      </c>
      <c r="AF14" s="17"/>
      <c r="AG14" s="17">
        <v>5.5725341727703201E-2</v>
      </c>
      <c r="AH14" s="17">
        <v>5.64899276933854E-2</v>
      </c>
      <c r="AI14" s="17">
        <v>0.122448682728714</v>
      </c>
      <c r="AJ14" s="17">
        <v>6.46628984296269E-2</v>
      </c>
      <c r="AK14" s="17">
        <v>8.8848370514509001E-2</v>
      </c>
      <c r="AL14" s="17"/>
      <c r="AM14" s="17">
        <v>3.1956870982968497E-2</v>
      </c>
      <c r="AN14" s="17">
        <v>5.2100695025454898E-2</v>
      </c>
      <c r="AO14" s="17">
        <v>5.9059348923752801E-2</v>
      </c>
      <c r="AP14" s="17"/>
      <c r="AQ14" s="17">
        <v>5.1017046456464397E-2</v>
      </c>
      <c r="AR14" s="17">
        <v>0.10556075288411999</v>
      </c>
      <c r="AS14" s="17"/>
      <c r="AT14" s="17">
        <v>2.8567658354579299E-2</v>
      </c>
      <c r="AU14" s="17">
        <v>8.1203009658598904E-2</v>
      </c>
    </row>
    <row r="15" spans="2:47" x14ac:dyDescent="0.35">
      <c r="B15" s="18" t="s">
        <v>99</v>
      </c>
      <c r="C15" s="21">
        <v>0.114529104078194</v>
      </c>
      <c r="D15" s="21">
        <v>0.120912879932254</v>
      </c>
      <c r="E15" s="21">
        <v>0.10668338164273999</v>
      </c>
      <c r="F15" s="21"/>
      <c r="G15" s="21">
        <v>0.13377008290138701</v>
      </c>
      <c r="H15" s="21">
        <v>0.20239810400780101</v>
      </c>
      <c r="I15" s="21">
        <v>0.12024062865860299</v>
      </c>
      <c r="J15" s="21">
        <v>9.1681273963149706E-2</v>
      </c>
      <c r="K15" s="21">
        <v>8.9457503798582597E-2</v>
      </c>
      <c r="L15" s="21">
        <v>7.1607780959603004E-2</v>
      </c>
      <c r="M15" s="21"/>
      <c r="N15" s="21">
        <v>0.119583658038553</v>
      </c>
      <c r="O15" s="21">
        <v>0.12676522719990099</v>
      </c>
      <c r="P15" s="21">
        <v>9.4779277948610893E-2</v>
      </c>
      <c r="Q15" s="21">
        <v>0.115104051018074</v>
      </c>
      <c r="R15" s="21"/>
      <c r="S15" s="21">
        <v>0.15597310215898</v>
      </c>
      <c r="T15" s="21">
        <v>8.8627798713863906E-2</v>
      </c>
      <c r="U15" s="21">
        <v>0.13826111534781399</v>
      </c>
      <c r="V15" s="21">
        <v>0.148136049944497</v>
      </c>
      <c r="W15" s="21">
        <v>7.0389739083113897E-2</v>
      </c>
      <c r="X15" s="21">
        <v>5.4831420227390001E-2</v>
      </c>
      <c r="Y15" s="21">
        <v>0.144491494286693</v>
      </c>
      <c r="Z15" s="21">
        <v>0.104524476215857</v>
      </c>
      <c r="AA15" s="21">
        <v>0.10852308103178</v>
      </c>
      <c r="AB15" s="21"/>
      <c r="AC15" s="21">
        <v>0.118548368301131</v>
      </c>
      <c r="AD15" s="21">
        <v>0.105080331051607</v>
      </c>
      <c r="AE15" s="21">
        <v>0.12159956858373799</v>
      </c>
      <c r="AF15" s="21"/>
      <c r="AG15" s="21">
        <v>9.1226329845938606E-2</v>
      </c>
      <c r="AH15" s="21">
        <v>0.155521298846657</v>
      </c>
      <c r="AI15" s="21">
        <v>6.3384177177655501E-2</v>
      </c>
      <c r="AJ15" s="21">
        <v>6.6779232866731902E-2</v>
      </c>
      <c r="AK15" s="21">
        <v>0.13533862423681001</v>
      </c>
      <c r="AL15" s="21"/>
      <c r="AM15" s="21">
        <v>0.108016094803014</v>
      </c>
      <c r="AN15" s="21">
        <v>0.15113546331373501</v>
      </c>
      <c r="AO15" s="21">
        <v>7.6113816784066604E-2</v>
      </c>
      <c r="AP15" s="21"/>
      <c r="AQ15" s="21">
        <v>0.10927991225346601</v>
      </c>
      <c r="AR15" s="21">
        <v>0.123694180558843</v>
      </c>
      <c r="AS15" s="21"/>
      <c r="AT15" s="21">
        <v>9.5236812491741304E-2</v>
      </c>
      <c r="AU15" s="21">
        <v>0.12064583832406001</v>
      </c>
    </row>
    <row r="16" spans="2:47" x14ac:dyDescent="0.35">
      <c r="B16" s="18" t="s">
        <v>98</v>
      </c>
      <c r="C16" s="21">
        <v>0.592406168222396</v>
      </c>
      <c r="D16" s="21">
        <v>0.59391237565745403</v>
      </c>
      <c r="E16" s="21">
        <v>0.59175728156179597</v>
      </c>
      <c r="F16" s="21"/>
      <c r="G16" s="21">
        <v>0.47979549855153097</v>
      </c>
      <c r="H16" s="21">
        <v>0.51629932174503401</v>
      </c>
      <c r="I16" s="21">
        <v>0.59906103146828504</v>
      </c>
      <c r="J16" s="21">
        <v>0.70242870128091395</v>
      </c>
      <c r="K16" s="21">
        <v>0.59886322914065104</v>
      </c>
      <c r="L16" s="21">
        <v>0.61007490455963798</v>
      </c>
      <c r="M16" s="21"/>
      <c r="N16" s="21">
        <v>0.59749279490850304</v>
      </c>
      <c r="O16" s="21">
        <v>0.57392350418098204</v>
      </c>
      <c r="P16" s="21">
        <v>0.64677064728314604</v>
      </c>
      <c r="Q16" s="21">
        <v>0.56545445439348896</v>
      </c>
      <c r="R16" s="21"/>
      <c r="S16" s="21">
        <v>0.52970870353479105</v>
      </c>
      <c r="T16" s="21">
        <v>0.63336927303214696</v>
      </c>
      <c r="U16" s="21">
        <v>0.54754798721486697</v>
      </c>
      <c r="V16" s="21">
        <v>0.50598208061731798</v>
      </c>
      <c r="W16" s="21">
        <v>0.699987904773686</v>
      </c>
      <c r="X16" s="21">
        <v>0.75513669551130203</v>
      </c>
      <c r="Y16" s="21">
        <v>0.58619709192467695</v>
      </c>
      <c r="Z16" s="21">
        <v>0.56251516594698803</v>
      </c>
      <c r="AA16" s="21">
        <v>0.53811633778590595</v>
      </c>
      <c r="AB16" s="21"/>
      <c r="AC16" s="21">
        <v>0.64668239813232997</v>
      </c>
      <c r="AD16" s="21">
        <v>0.57200748707791804</v>
      </c>
      <c r="AE16" s="21">
        <v>0.59241959224102303</v>
      </c>
      <c r="AF16" s="21"/>
      <c r="AG16" s="21">
        <v>0.66583122956366103</v>
      </c>
      <c r="AH16" s="21">
        <v>0.56031407492966601</v>
      </c>
      <c r="AI16" s="21">
        <v>0.58870230574726501</v>
      </c>
      <c r="AJ16" s="21">
        <v>0.696902677509456</v>
      </c>
      <c r="AK16" s="21">
        <v>0.53816732731392802</v>
      </c>
      <c r="AL16" s="21"/>
      <c r="AM16" s="21">
        <v>0.64917767541940596</v>
      </c>
      <c r="AN16" s="21">
        <v>0.57434078501896302</v>
      </c>
      <c r="AO16" s="21">
        <v>0.58132950943302097</v>
      </c>
      <c r="AP16" s="21"/>
      <c r="AQ16" s="21">
        <v>0.63390581847220195</v>
      </c>
      <c r="AR16" s="21">
        <v>0.50583591344896195</v>
      </c>
      <c r="AS16" s="21"/>
      <c r="AT16" s="21">
        <v>0.67616142470325602</v>
      </c>
      <c r="AU16" s="21">
        <v>0.56585107271743695</v>
      </c>
    </row>
    <row r="17" spans="2:47" x14ac:dyDescent="0.35">
      <c r="B17" s="18" t="s">
        <v>100</v>
      </c>
      <c r="C17" s="22">
        <v>0.477877064144202</v>
      </c>
      <c r="D17" s="22">
        <v>0.4729994957252</v>
      </c>
      <c r="E17" s="22">
        <v>0.48507389991905597</v>
      </c>
      <c r="F17" s="22"/>
      <c r="G17" s="22">
        <v>0.346025415650144</v>
      </c>
      <c r="H17" s="22">
        <v>0.31390121773723201</v>
      </c>
      <c r="I17" s="22">
        <v>0.47882040280968202</v>
      </c>
      <c r="J17" s="22">
        <v>0.61074742731776399</v>
      </c>
      <c r="K17" s="22">
        <v>0.50940572534206896</v>
      </c>
      <c r="L17" s="22">
        <v>0.53846712360003501</v>
      </c>
      <c r="M17" s="22"/>
      <c r="N17" s="22">
        <v>0.47790913686995001</v>
      </c>
      <c r="O17" s="22">
        <v>0.44715827698108102</v>
      </c>
      <c r="P17" s="22">
        <v>0.55199136933453496</v>
      </c>
      <c r="Q17" s="22">
        <v>0.45035040337541499</v>
      </c>
      <c r="R17" s="22"/>
      <c r="S17" s="22">
        <v>0.37373560137581202</v>
      </c>
      <c r="T17" s="22">
        <v>0.54474147431828301</v>
      </c>
      <c r="U17" s="22">
        <v>0.40928687186705198</v>
      </c>
      <c r="V17" s="22">
        <v>0.357846030672822</v>
      </c>
      <c r="W17" s="22">
        <v>0.62959816569057203</v>
      </c>
      <c r="X17" s="22">
        <v>0.70030527528391195</v>
      </c>
      <c r="Y17" s="22">
        <v>0.441705597637984</v>
      </c>
      <c r="Z17" s="22">
        <v>0.457990689731131</v>
      </c>
      <c r="AA17" s="22">
        <v>0.42959325675412702</v>
      </c>
      <c r="AB17" s="22"/>
      <c r="AC17" s="22">
        <v>0.52813402983119895</v>
      </c>
      <c r="AD17" s="22">
        <v>0.46692715602631102</v>
      </c>
      <c r="AE17" s="22">
        <v>0.47082002365728498</v>
      </c>
      <c r="AF17" s="22"/>
      <c r="AG17" s="22">
        <v>0.57460489971772299</v>
      </c>
      <c r="AH17" s="22">
        <v>0.40479277608301001</v>
      </c>
      <c r="AI17" s="22">
        <v>0.52531812856960902</v>
      </c>
      <c r="AJ17" s="22">
        <v>0.63012344464272396</v>
      </c>
      <c r="AK17" s="22">
        <v>0.40282870307711799</v>
      </c>
      <c r="AL17" s="22"/>
      <c r="AM17" s="22">
        <v>0.54116158061639197</v>
      </c>
      <c r="AN17" s="22">
        <v>0.42320532170522901</v>
      </c>
      <c r="AO17" s="22">
        <v>0.50521569264895405</v>
      </c>
      <c r="AP17" s="22"/>
      <c r="AQ17" s="22">
        <v>0.52462590621873695</v>
      </c>
      <c r="AR17" s="22">
        <v>0.38214173289011899</v>
      </c>
      <c r="AS17" s="22"/>
      <c r="AT17" s="22">
        <v>0.58092461221151503</v>
      </c>
      <c r="AU17" s="22">
        <v>0.445205234393376</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U17"/>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527</v>
      </c>
      <c r="D7" s="10">
        <v>239</v>
      </c>
      <c r="E7" s="10">
        <v>287</v>
      </c>
      <c r="F7" s="10"/>
      <c r="G7" s="10">
        <v>58</v>
      </c>
      <c r="H7" s="10">
        <v>78</v>
      </c>
      <c r="I7" s="10">
        <v>69</v>
      </c>
      <c r="J7" s="10">
        <v>101</v>
      </c>
      <c r="K7" s="10">
        <v>83</v>
      </c>
      <c r="L7" s="10">
        <v>138</v>
      </c>
      <c r="M7" s="10"/>
      <c r="N7" s="10">
        <v>135</v>
      </c>
      <c r="O7" s="10">
        <v>145</v>
      </c>
      <c r="P7" s="10">
        <v>119</v>
      </c>
      <c r="Q7" s="10">
        <v>126</v>
      </c>
      <c r="R7" s="10"/>
      <c r="S7" s="10">
        <v>92</v>
      </c>
      <c r="T7" s="10">
        <v>88</v>
      </c>
      <c r="U7" s="10">
        <v>60</v>
      </c>
      <c r="V7" s="10">
        <v>61</v>
      </c>
      <c r="W7" s="10">
        <v>47</v>
      </c>
      <c r="X7" s="10">
        <v>26</v>
      </c>
      <c r="Y7" s="10">
        <v>45</v>
      </c>
      <c r="Z7" s="10">
        <v>34</v>
      </c>
      <c r="AA7" s="10">
        <v>74</v>
      </c>
      <c r="AB7" s="10"/>
      <c r="AC7" s="10">
        <v>207</v>
      </c>
      <c r="AD7" s="10">
        <v>210</v>
      </c>
      <c r="AE7" s="10">
        <v>62</v>
      </c>
      <c r="AF7" s="10"/>
      <c r="AG7" s="10">
        <v>214</v>
      </c>
      <c r="AH7" s="10">
        <v>141</v>
      </c>
      <c r="AI7" s="10">
        <v>43</v>
      </c>
      <c r="AJ7" s="10">
        <v>6</v>
      </c>
      <c r="AK7" s="10">
        <v>66</v>
      </c>
      <c r="AL7" s="10"/>
      <c r="AM7" s="10">
        <v>115</v>
      </c>
      <c r="AN7" s="10">
        <v>217</v>
      </c>
      <c r="AO7" s="10">
        <v>38</v>
      </c>
      <c r="AP7" s="10"/>
      <c r="AQ7" s="10">
        <v>349</v>
      </c>
      <c r="AR7" s="10">
        <v>176</v>
      </c>
      <c r="AS7" s="10"/>
      <c r="AT7" s="10">
        <v>120</v>
      </c>
      <c r="AU7" s="10">
        <v>407</v>
      </c>
    </row>
    <row r="8" spans="2:47" ht="30" customHeight="1" x14ac:dyDescent="0.35">
      <c r="B8" s="11" t="s">
        <v>20</v>
      </c>
      <c r="C8" s="11">
        <v>526</v>
      </c>
      <c r="D8" s="11">
        <v>249</v>
      </c>
      <c r="E8" s="11">
        <v>276</v>
      </c>
      <c r="F8" s="11"/>
      <c r="G8" s="11">
        <v>53</v>
      </c>
      <c r="H8" s="11">
        <v>91</v>
      </c>
      <c r="I8" s="11">
        <v>73</v>
      </c>
      <c r="J8" s="11">
        <v>93</v>
      </c>
      <c r="K8" s="11">
        <v>85</v>
      </c>
      <c r="L8" s="11">
        <v>132</v>
      </c>
      <c r="M8" s="11"/>
      <c r="N8" s="11">
        <v>122</v>
      </c>
      <c r="O8" s="11">
        <v>138</v>
      </c>
      <c r="P8" s="11">
        <v>118</v>
      </c>
      <c r="Q8" s="11">
        <v>145</v>
      </c>
      <c r="R8" s="11"/>
      <c r="S8" s="11">
        <v>82</v>
      </c>
      <c r="T8" s="11">
        <v>85</v>
      </c>
      <c r="U8" s="11">
        <v>57</v>
      </c>
      <c r="V8" s="11">
        <v>58</v>
      </c>
      <c r="W8" s="11">
        <v>44</v>
      </c>
      <c r="X8" s="11">
        <v>55</v>
      </c>
      <c r="Y8" s="11">
        <v>47</v>
      </c>
      <c r="Z8" s="11">
        <v>29</v>
      </c>
      <c r="AA8" s="11">
        <v>69</v>
      </c>
      <c r="AB8" s="11"/>
      <c r="AC8" s="11">
        <v>209</v>
      </c>
      <c r="AD8" s="11">
        <v>205</v>
      </c>
      <c r="AE8" s="11">
        <v>67</v>
      </c>
      <c r="AF8" s="11"/>
      <c r="AG8" s="11">
        <v>211</v>
      </c>
      <c r="AH8" s="11">
        <v>138</v>
      </c>
      <c r="AI8" s="11">
        <v>41</v>
      </c>
      <c r="AJ8" s="11">
        <v>5</v>
      </c>
      <c r="AK8" s="11">
        <v>76</v>
      </c>
      <c r="AL8" s="11"/>
      <c r="AM8" s="11">
        <v>117</v>
      </c>
      <c r="AN8" s="11">
        <v>211</v>
      </c>
      <c r="AO8" s="11">
        <v>37</v>
      </c>
      <c r="AP8" s="11"/>
      <c r="AQ8" s="11">
        <v>351</v>
      </c>
      <c r="AR8" s="11">
        <v>173</v>
      </c>
      <c r="AS8" s="11"/>
      <c r="AT8" s="11">
        <v>128</v>
      </c>
      <c r="AU8" s="11">
        <v>398</v>
      </c>
    </row>
    <row r="9" spans="2:47" ht="58" x14ac:dyDescent="0.35">
      <c r="B9" s="18" t="s">
        <v>370</v>
      </c>
      <c r="C9" s="17">
        <v>0.46896835674453702</v>
      </c>
      <c r="D9" s="17">
        <v>0.46892615723834502</v>
      </c>
      <c r="E9" s="17">
        <v>0.46749281031564999</v>
      </c>
      <c r="F9" s="17"/>
      <c r="G9" s="17">
        <v>0.27871375460931402</v>
      </c>
      <c r="H9" s="17">
        <v>0.343259882482848</v>
      </c>
      <c r="I9" s="17">
        <v>0.50241802819441495</v>
      </c>
      <c r="J9" s="17">
        <v>0.57042695102423402</v>
      </c>
      <c r="K9" s="17">
        <v>0.63125111918444399</v>
      </c>
      <c r="L9" s="17">
        <v>0.43720295577795998</v>
      </c>
      <c r="M9" s="17"/>
      <c r="N9" s="17">
        <v>0.53426725965328903</v>
      </c>
      <c r="O9" s="17">
        <v>0.49335640603917402</v>
      </c>
      <c r="P9" s="17">
        <v>0.42817871616688902</v>
      </c>
      <c r="Q9" s="17">
        <v>0.43037764807852102</v>
      </c>
      <c r="R9" s="17"/>
      <c r="S9" s="17">
        <v>0.39816509966624197</v>
      </c>
      <c r="T9" s="17">
        <v>0.47008881956496901</v>
      </c>
      <c r="U9" s="17">
        <v>0.44897717872329002</v>
      </c>
      <c r="V9" s="17">
        <v>0.504857954885924</v>
      </c>
      <c r="W9" s="17">
        <v>0.52663791414592998</v>
      </c>
      <c r="X9" s="17">
        <v>0.46621684763593901</v>
      </c>
      <c r="Y9" s="17">
        <v>0.59375424413334998</v>
      </c>
      <c r="Z9" s="17">
        <v>0.42466860756514802</v>
      </c>
      <c r="AA9" s="17">
        <v>0.43671684032761299</v>
      </c>
      <c r="AB9" s="17"/>
      <c r="AC9" s="17">
        <v>0.55920582492413196</v>
      </c>
      <c r="AD9" s="17">
        <v>0.44440763116006299</v>
      </c>
      <c r="AE9" s="17">
        <v>0.40343701375878199</v>
      </c>
      <c r="AF9" s="17"/>
      <c r="AG9" s="17">
        <v>0.55305697825782896</v>
      </c>
      <c r="AH9" s="17">
        <v>0.41660251299066797</v>
      </c>
      <c r="AI9" s="17">
        <v>0.488817118844245</v>
      </c>
      <c r="AJ9" s="17">
        <v>1</v>
      </c>
      <c r="AK9" s="17">
        <v>0.39701983386682399</v>
      </c>
      <c r="AL9" s="17"/>
      <c r="AM9" s="17">
        <v>0.45155588600743501</v>
      </c>
      <c r="AN9" s="17">
        <v>0.44619663570385898</v>
      </c>
      <c r="AO9" s="17">
        <v>0.44422322666455999</v>
      </c>
      <c r="AP9" s="17"/>
      <c r="AQ9" s="17">
        <v>0.50516518498523599</v>
      </c>
      <c r="AR9" s="17">
        <v>0.39534583975248599</v>
      </c>
      <c r="AS9" s="17"/>
      <c r="AT9" s="17">
        <v>0.52349621902327703</v>
      </c>
      <c r="AU9" s="17">
        <v>0.45142258749483299</v>
      </c>
    </row>
    <row r="10" spans="2:47" ht="72.5" x14ac:dyDescent="0.35">
      <c r="B10" s="18" t="s">
        <v>371</v>
      </c>
      <c r="C10" s="17">
        <v>0.37642966878398398</v>
      </c>
      <c r="D10" s="17">
        <v>0.38247368112154201</v>
      </c>
      <c r="E10" s="17">
        <v>0.37205456925993502</v>
      </c>
      <c r="F10" s="17"/>
      <c r="G10" s="17">
        <v>0.51061412470501399</v>
      </c>
      <c r="H10" s="17">
        <v>0.52541594746706699</v>
      </c>
      <c r="I10" s="17">
        <v>0.33296364175836002</v>
      </c>
      <c r="J10" s="17">
        <v>0.30950241672766599</v>
      </c>
      <c r="K10" s="17">
        <v>0.24143227131277101</v>
      </c>
      <c r="L10" s="17">
        <v>0.37824007226460599</v>
      </c>
      <c r="M10" s="17"/>
      <c r="N10" s="17">
        <v>0.34298923372419499</v>
      </c>
      <c r="O10" s="17">
        <v>0.425056638386962</v>
      </c>
      <c r="P10" s="17">
        <v>0.40005584405952799</v>
      </c>
      <c r="Q10" s="17">
        <v>0.344256932439511</v>
      </c>
      <c r="R10" s="17"/>
      <c r="S10" s="17">
        <v>0.48302315408449897</v>
      </c>
      <c r="T10" s="17">
        <v>0.32346050075914301</v>
      </c>
      <c r="U10" s="17">
        <v>0.41791925091200799</v>
      </c>
      <c r="V10" s="17">
        <v>0.33225190867421001</v>
      </c>
      <c r="W10" s="17">
        <v>0.366096144668487</v>
      </c>
      <c r="X10" s="17">
        <v>0.366168081764145</v>
      </c>
      <c r="Y10" s="17">
        <v>0.29879200071277801</v>
      </c>
      <c r="Z10" s="17">
        <v>0.45095912704408098</v>
      </c>
      <c r="AA10" s="17">
        <v>0.35490816724143998</v>
      </c>
      <c r="AB10" s="17"/>
      <c r="AC10" s="17">
        <v>0.30276560197757801</v>
      </c>
      <c r="AD10" s="17">
        <v>0.41322689033633803</v>
      </c>
      <c r="AE10" s="17">
        <v>0.44139289047033098</v>
      </c>
      <c r="AF10" s="17"/>
      <c r="AG10" s="17">
        <v>0.32542248026390702</v>
      </c>
      <c r="AH10" s="17">
        <v>0.43210164296841003</v>
      </c>
      <c r="AI10" s="17">
        <v>0.36527727218609002</v>
      </c>
      <c r="AJ10" s="17">
        <v>0</v>
      </c>
      <c r="AK10" s="17">
        <v>0.42840650131003699</v>
      </c>
      <c r="AL10" s="17"/>
      <c r="AM10" s="17">
        <v>0.400217440920001</v>
      </c>
      <c r="AN10" s="17">
        <v>0.41933990474342298</v>
      </c>
      <c r="AO10" s="17">
        <v>0.36309949814611803</v>
      </c>
      <c r="AP10" s="17"/>
      <c r="AQ10" s="17">
        <v>0.34812088742858199</v>
      </c>
      <c r="AR10" s="17">
        <v>0.43254410380679498</v>
      </c>
      <c r="AS10" s="17"/>
      <c r="AT10" s="17">
        <v>0.32163163339790302</v>
      </c>
      <c r="AU10" s="17">
        <v>0.39406237331412602</v>
      </c>
    </row>
    <row r="11" spans="2:47" ht="58" x14ac:dyDescent="0.35">
      <c r="B11" s="18" t="s">
        <v>372</v>
      </c>
      <c r="C11" s="17">
        <v>7.5467809832277299E-2</v>
      </c>
      <c r="D11" s="17">
        <v>5.6954199089735397E-2</v>
      </c>
      <c r="E11" s="17">
        <v>9.2370940936399706E-2</v>
      </c>
      <c r="F11" s="17"/>
      <c r="G11" s="17">
        <v>0.108807101839065</v>
      </c>
      <c r="H11" s="17">
        <v>4.60970262022386E-2</v>
      </c>
      <c r="I11" s="17">
        <v>9.0981155963789098E-2</v>
      </c>
      <c r="J11" s="17">
        <v>6.8663080051240402E-2</v>
      </c>
      <c r="K11" s="17">
        <v>5.3924780637127502E-2</v>
      </c>
      <c r="L11" s="17">
        <v>9.2431045931479702E-2</v>
      </c>
      <c r="M11" s="17"/>
      <c r="N11" s="17">
        <v>6.3772633558016101E-2</v>
      </c>
      <c r="O11" s="17">
        <v>6.3347971114310897E-2</v>
      </c>
      <c r="P11" s="17">
        <v>7.2661983228955396E-2</v>
      </c>
      <c r="Q11" s="17">
        <v>0.100169048925781</v>
      </c>
      <c r="R11" s="17"/>
      <c r="S11" s="17">
        <v>7.1800451023399298E-2</v>
      </c>
      <c r="T11" s="17">
        <v>5.9148595375205899E-2</v>
      </c>
      <c r="U11" s="17">
        <v>6.5370644596500702E-2</v>
      </c>
      <c r="V11" s="17">
        <v>8.0393955059230304E-2</v>
      </c>
      <c r="W11" s="17">
        <v>7.1652216421960693E-2</v>
      </c>
      <c r="X11" s="17">
        <v>7.3590968851039301E-2</v>
      </c>
      <c r="Y11" s="17">
        <v>4.6613859748618799E-2</v>
      </c>
      <c r="Z11" s="17">
        <v>9.0300582494148601E-2</v>
      </c>
      <c r="AA11" s="17">
        <v>0.121438712993095</v>
      </c>
      <c r="AB11" s="17"/>
      <c r="AC11" s="17">
        <v>4.6336372162532599E-2</v>
      </c>
      <c r="AD11" s="17">
        <v>8.1707171500787698E-2</v>
      </c>
      <c r="AE11" s="17">
        <v>9.2283295474298394E-2</v>
      </c>
      <c r="AF11" s="17"/>
      <c r="AG11" s="17">
        <v>5.40872211251609E-2</v>
      </c>
      <c r="AH11" s="17">
        <v>7.2662461416739793E-2</v>
      </c>
      <c r="AI11" s="17">
        <v>7.8566928059911306E-2</v>
      </c>
      <c r="AJ11" s="17">
        <v>0</v>
      </c>
      <c r="AK11" s="17">
        <v>0.100623601156606</v>
      </c>
      <c r="AL11" s="17"/>
      <c r="AM11" s="17">
        <v>7.8425128982664696E-2</v>
      </c>
      <c r="AN11" s="17">
        <v>7.8127555227233705E-2</v>
      </c>
      <c r="AO11" s="17">
        <v>6.3105868053379602E-2</v>
      </c>
      <c r="AP11" s="17"/>
      <c r="AQ11" s="17">
        <v>8.4129137934912807E-2</v>
      </c>
      <c r="AR11" s="17">
        <v>5.8584551772050797E-2</v>
      </c>
      <c r="AS11" s="17"/>
      <c r="AT11" s="17">
        <v>7.3658767983405801E-2</v>
      </c>
      <c r="AU11" s="17">
        <v>7.6049916474952906E-2</v>
      </c>
    </row>
    <row r="12" spans="2:47" x14ac:dyDescent="0.35">
      <c r="B12" s="18" t="s">
        <v>70</v>
      </c>
      <c r="C12" s="19">
        <v>7.9134164639201796E-2</v>
      </c>
      <c r="D12" s="19">
        <v>9.1645962550378504E-2</v>
      </c>
      <c r="E12" s="19">
        <v>6.8081679488015898E-2</v>
      </c>
      <c r="F12" s="19"/>
      <c r="G12" s="19">
        <v>0.10186501884660699</v>
      </c>
      <c r="H12" s="19">
        <v>8.5227143847845604E-2</v>
      </c>
      <c r="I12" s="19">
        <v>7.36371740834358E-2</v>
      </c>
      <c r="J12" s="19">
        <v>5.1407552196859198E-2</v>
      </c>
      <c r="K12" s="19">
        <v>7.3391828865658204E-2</v>
      </c>
      <c r="L12" s="19">
        <v>9.2125926025953597E-2</v>
      </c>
      <c r="M12" s="19"/>
      <c r="N12" s="19">
        <v>5.8970873064500197E-2</v>
      </c>
      <c r="O12" s="19">
        <v>1.8238984459552601E-2</v>
      </c>
      <c r="P12" s="19">
        <v>9.9103456544627599E-2</v>
      </c>
      <c r="Q12" s="19">
        <v>0.12519637055618699</v>
      </c>
      <c r="R12" s="19"/>
      <c r="S12" s="19">
        <v>4.7011295225859499E-2</v>
      </c>
      <c r="T12" s="19">
        <v>0.14730208430068301</v>
      </c>
      <c r="U12" s="19">
        <v>6.7732925768201502E-2</v>
      </c>
      <c r="V12" s="19">
        <v>8.24961813806359E-2</v>
      </c>
      <c r="W12" s="19">
        <v>3.5613724763622498E-2</v>
      </c>
      <c r="X12" s="19">
        <v>9.4024101748876696E-2</v>
      </c>
      <c r="Y12" s="19">
        <v>6.0839895405253301E-2</v>
      </c>
      <c r="Z12" s="19">
        <v>3.4071682896622699E-2</v>
      </c>
      <c r="AA12" s="19">
        <v>8.6936279437852398E-2</v>
      </c>
      <c r="AB12" s="19"/>
      <c r="AC12" s="19">
        <v>9.1692200935757695E-2</v>
      </c>
      <c r="AD12" s="19">
        <v>6.0658307002811503E-2</v>
      </c>
      <c r="AE12" s="19">
        <v>6.2886800296588094E-2</v>
      </c>
      <c r="AF12" s="19"/>
      <c r="AG12" s="19">
        <v>6.7433320353102899E-2</v>
      </c>
      <c r="AH12" s="19">
        <v>7.8633382624182402E-2</v>
      </c>
      <c r="AI12" s="19">
        <v>6.7338680909753507E-2</v>
      </c>
      <c r="AJ12" s="19">
        <v>0</v>
      </c>
      <c r="AK12" s="19">
        <v>7.3950063666532395E-2</v>
      </c>
      <c r="AL12" s="19"/>
      <c r="AM12" s="19">
        <v>6.9801544089899706E-2</v>
      </c>
      <c r="AN12" s="19">
        <v>5.63359043254852E-2</v>
      </c>
      <c r="AO12" s="19">
        <v>0.12957140713594301</v>
      </c>
      <c r="AP12" s="19"/>
      <c r="AQ12" s="19">
        <v>6.2584789651268999E-2</v>
      </c>
      <c r="AR12" s="19">
        <v>0.113525504668668</v>
      </c>
      <c r="AS12" s="19"/>
      <c r="AT12" s="19">
        <v>8.1213379595413707E-2</v>
      </c>
      <c r="AU12" s="19">
        <v>7.8465122716088506E-2</v>
      </c>
    </row>
    <row r="13" spans="2:47" x14ac:dyDescent="0.35">
      <c r="B13" s="16" t="s">
        <v>289</v>
      </c>
    </row>
    <row r="14" spans="2:47" x14ac:dyDescent="0.35">
      <c r="B14" t="s">
        <v>77</v>
      </c>
    </row>
    <row r="15" spans="2:47" x14ac:dyDescent="0.35">
      <c r="B15" t="s">
        <v>78</v>
      </c>
    </row>
    <row r="17" spans="2:2" x14ac:dyDescent="0.35">
      <c r="B17"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U17"/>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482</v>
      </c>
      <c r="D7" s="10">
        <v>224</v>
      </c>
      <c r="E7" s="10">
        <v>257</v>
      </c>
      <c r="F7" s="10"/>
      <c r="G7" s="10">
        <v>58</v>
      </c>
      <c r="H7" s="10">
        <v>72</v>
      </c>
      <c r="I7" s="10">
        <v>88</v>
      </c>
      <c r="J7" s="10">
        <v>82</v>
      </c>
      <c r="K7" s="10">
        <v>74</v>
      </c>
      <c r="L7" s="10">
        <v>108</v>
      </c>
      <c r="M7" s="10"/>
      <c r="N7" s="10">
        <v>161</v>
      </c>
      <c r="O7" s="10">
        <v>125</v>
      </c>
      <c r="P7" s="10">
        <v>102</v>
      </c>
      <c r="Q7" s="10">
        <v>93</v>
      </c>
      <c r="R7" s="10"/>
      <c r="S7" s="10">
        <v>83</v>
      </c>
      <c r="T7" s="10">
        <v>82</v>
      </c>
      <c r="U7" s="10">
        <v>48</v>
      </c>
      <c r="V7" s="10">
        <v>59</v>
      </c>
      <c r="W7" s="10">
        <v>46</v>
      </c>
      <c r="X7" s="10">
        <v>25</v>
      </c>
      <c r="Y7" s="10">
        <v>49</v>
      </c>
      <c r="Z7" s="10">
        <v>26</v>
      </c>
      <c r="AA7" s="10">
        <v>64</v>
      </c>
      <c r="AB7" s="10"/>
      <c r="AC7" s="10">
        <v>198</v>
      </c>
      <c r="AD7" s="10">
        <v>193</v>
      </c>
      <c r="AE7" s="10">
        <v>49</v>
      </c>
      <c r="AF7" s="10"/>
      <c r="AG7" s="10">
        <v>200</v>
      </c>
      <c r="AH7" s="10">
        <v>134</v>
      </c>
      <c r="AI7" s="10">
        <v>36</v>
      </c>
      <c r="AJ7" s="10">
        <v>8</v>
      </c>
      <c r="AK7" s="10">
        <v>61</v>
      </c>
      <c r="AL7" s="10"/>
      <c r="AM7" s="10">
        <v>110</v>
      </c>
      <c r="AN7" s="10">
        <v>164</v>
      </c>
      <c r="AO7" s="10">
        <v>38</v>
      </c>
      <c r="AP7" s="10"/>
      <c r="AQ7" s="10">
        <v>326</v>
      </c>
      <c r="AR7" s="10">
        <v>156</v>
      </c>
      <c r="AS7" s="10"/>
      <c r="AT7" s="10">
        <v>108</v>
      </c>
      <c r="AU7" s="10">
        <v>374</v>
      </c>
    </row>
    <row r="8" spans="2:47" ht="30" customHeight="1" x14ac:dyDescent="0.35">
      <c r="B8" s="11" t="s">
        <v>20</v>
      </c>
      <c r="C8" s="11">
        <v>483</v>
      </c>
      <c r="D8" s="11">
        <v>237</v>
      </c>
      <c r="E8" s="11">
        <v>245</v>
      </c>
      <c r="F8" s="11"/>
      <c r="G8" s="11">
        <v>53</v>
      </c>
      <c r="H8" s="11">
        <v>81</v>
      </c>
      <c r="I8" s="11">
        <v>92</v>
      </c>
      <c r="J8" s="11">
        <v>76</v>
      </c>
      <c r="K8" s="11">
        <v>76</v>
      </c>
      <c r="L8" s="11">
        <v>104</v>
      </c>
      <c r="M8" s="11"/>
      <c r="N8" s="11">
        <v>149</v>
      </c>
      <c r="O8" s="11">
        <v>123</v>
      </c>
      <c r="P8" s="11">
        <v>103</v>
      </c>
      <c r="Q8" s="11">
        <v>107</v>
      </c>
      <c r="R8" s="11"/>
      <c r="S8" s="11">
        <v>76</v>
      </c>
      <c r="T8" s="11">
        <v>79</v>
      </c>
      <c r="U8" s="11">
        <v>47</v>
      </c>
      <c r="V8" s="11">
        <v>54</v>
      </c>
      <c r="W8" s="11">
        <v>43</v>
      </c>
      <c r="X8" s="11">
        <v>51</v>
      </c>
      <c r="Y8" s="11">
        <v>52</v>
      </c>
      <c r="Z8" s="11">
        <v>20</v>
      </c>
      <c r="AA8" s="11">
        <v>62</v>
      </c>
      <c r="AB8" s="11"/>
      <c r="AC8" s="11">
        <v>203</v>
      </c>
      <c r="AD8" s="11">
        <v>188</v>
      </c>
      <c r="AE8" s="11">
        <v>52</v>
      </c>
      <c r="AF8" s="11"/>
      <c r="AG8" s="11">
        <v>212</v>
      </c>
      <c r="AH8" s="11">
        <v>131</v>
      </c>
      <c r="AI8" s="11">
        <v>32</v>
      </c>
      <c r="AJ8" s="11">
        <v>8</v>
      </c>
      <c r="AK8" s="11">
        <v>60</v>
      </c>
      <c r="AL8" s="11"/>
      <c r="AM8" s="11">
        <v>118</v>
      </c>
      <c r="AN8" s="11">
        <v>160</v>
      </c>
      <c r="AO8" s="11">
        <v>36</v>
      </c>
      <c r="AP8" s="11"/>
      <c r="AQ8" s="11">
        <v>330</v>
      </c>
      <c r="AR8" s="11">
        <v>153</v>
      </c>
      <c r="AS8" s="11"/>
      <c r="AT8" s="11">
        <v>115</v>
      </c>
      <c r="AU8" s="11">
        <v>368</v>
      </c>
    </row>
    <row r="9" spans="2:47" ht="87" x14ac:dyDescent="0.35">
      <c r="B9" s="18" t="s">
        <v>374</v>
      </c>
      <c r="C9" s="17">
        <v>0.69906240360624095</v>
      </c>
      <c r="D9" s="17">
        <v>0.66925922415493699</v>
      </c>
      <c r="E9" s="17">
        <v>0.72642936089474097</v>
      </c>
      <c r="F9" s="17"/>
      <c r="G9" s="17">
        <v>0.81586749453759699</v>
      </c>
      <c r="H9" s="17">
        <v>0.72314861224525995</v>
      </c>
      <c r="I9" s="17">
        <v>0.77145619091922202</v>
      </c>
      <c r="J9" s="17">
        <v>0.75702031885502497</v>
      </c>
      <c r="K9" s="17">
        <v>0.65103487388125303</v>
      </c>
      <c r="L9" s="17">
        <v>0.54859587414500599</v>
      </c>
      <c r="M9" s="17"/>
      <c r="N9" s="17">
        <v>0.66382593620077401</v>
      </c>
      <c r="O9" s="17">
        <v>0.72473921686531295</v>
      </c>
      <c r="P9" s="17">
        <v>0.67819735225649602</v>
      </c>
      <c r="Q9" s="17">
        <v>0.73579129392627896</v>
      </c>
      <c r="R9" s="17"/>
      <c r="S9" s="17">
        <v>0.72514311969585199</v>
      </c>
      <c r="T9" s="17">
        <v>0.64832525755997505</v>
      </c>
      <c r="U9" s="17">
        <v>0.73212922137932102</v>
      </c>
      <c r="V9" s="17">
        <v>0.59769943961417704</v>
      </c>
      <c r="W9" s="17">
        <v>0.73091392341791595</v>
      </c>
      <c r="X9" s="17">
        <v>0.74647267552830199</v>
      </c>
      <c r="Y9" s="17">
        <v>0.70474535046305098</v>
      </c>
      <c r="Z9" s="17">
        <v>0.70120227528711199</v>
      </c>
      <c r="AA9" s="17">
        <v>0.72755074186125701</v>
      </c>
      <c r="AB9" s="17"/>
      <c r="AC9" s="17">
        <v>0.61607047275967397</v>
      </c>
      <c r="AD9" s="17">
        <v>0.72683087482044795</v>
      </c>
      <c r="AE9" s="17">
        <v>0.79634615157256095</v>
      </c>
      <c r="AF9" s="17"/>
      <c r="AG9" s="17">
        <v>0.62729974690475698</v>
      </c>
      <c r="AH9" s="17">
        <v>0.80233798371680598</v>
      </c>
      <c r="AI9" s="17">
        <v>0.660896314895558</v>
      </c>
      <c r="AJ9" s="17">
        <v>0.50062122181662705</v>
      </c>
      <c r="AK9" s="17">
        <v>0.74350734973255095</v>
      </c>
      <c r="AL9" s="17"/>
      <c r="AM9" s="17">
        <v>0.65602978102369403</v>
      </c>
      <c r="AN9" s="17">
        <v>0.81044508147217298</v>
      </c>
      <c r="AO9" s="17">
        <v>0.72577935961929496</v>
      </c>
      <c r="AP9" s="17"/>
      <c r="AQ9" s="17">
        <v>0.70432175966883104</v>
      </c>
      <c r="AR9" s="17">
        <v>0.68773934854320096</v>
      </c>
      <c r="AS9" s="17"/>
      <c r="AT9" s="17">
        <v>0.71673078142223601</v>
      </c>
      <c r="AU9" s="17">
        <v>0.69356305679213104</v>
      </c>
    </row>
    <row r="10" spans="2:47" ht="72.5" x14ac:dyDescent="0.35">
      <c r="B10" s="18" t="s">
        <v>375</v>
      </c>
      <c r="C10" s="17">
        <v>0.161485404958225</v>
      </c>
      <c r="D10" s="17">
        <v>0.19507483586310501</v>
      </c>
      <c r="E10" s="17">
        <v>0.12976486869047299</v>
      </c>
      <c r="F10" s="17"/>
      <c r="G10" s="17">
        <v>0.125804694962108</v>
      </c>
      <c r="H10" s="17">
        <v>0.21329405785844799</v>
      </c>
      <c r="I10" s="17">
        <v>0.111250584161282</v>
      </c>
      <c r="J10" s="17">
        <v>0.158879519405108</v>
      </c>
      <c r="K10" s="17">
        <v>0.155899936277968</v>
      </c>
      <c r="L10" s="17">
        <v>0.18997416750225901</v>
      </c>
      <c r="M10" s="17"/>
      <c r="N10" s="17">
        <v>0.17989743549007201</v>
      </c>
      <c r="O10" s="17">
        <v>0.133554666352171</v>
      </c>
      <c r="P10" s="17">
        <v>0.197404466649692</v>
      </c>
      <c r="Q10" s="17">
        <v>0.13488638107053999</v>
      </c>
      <c r="R10" s="17"/>
      <c r="S10" s="17">
        <v>0.18875490488174501</v>
      </c>
      <c r="T10" s="17">
        <v>0.17315782924636799</v>
      </c>
      <c r="U10" s="17">
        <v>0.129219145052724</v>
      </c>
      <c r="V10" s="17">
        <v>0.172629229640472</v>
      </c>
      <c r="W10" s="17">
        <v>0.16461718996351499</v>
      </c>
      <c r="X10" s="17">
        <v>0.18160620558380999</v>
      </c>
      <c r="Y10" s="17">
        <v>8.1475778250215194E-2</v>
      </c>
      <c r="Z10" s="17">
        <v>0.11615899906997899</v>
      </c>
      <c r="AA10" s="17">
        <v>0.19161463926296199</v>
      </c>
      <c r="AB10" s="17"/>
      <c r="AC10" s="17">
        <v>0.232357583069321</v>
      </c>
      <c r="AD10" s="17">
        <v>0.13555396343471399</v>
      </c>
      <c r="AE10" s="17">
        <v>8.7277407422818795E-2</v>
      </c>
      <c r="AF10" s="17"/>
      <c r="AG10" s="17">
        <v>0.20406424412448601</v>
      </c>
      <c r="AH10" s="17">
        <v>9.7256925799380001E-2</v>
      </c>
      <c r="AI10" s="17">
        <v>0.18618931634383601</v>
      </c>
      <c r="AJ10" s="17">
        <v>0.25117555106580303</v>
      </c>
      <c r="AK10" s="17">
        <v>0.12747480275548101</v>
      </c>
      <c r="AL10" s="17"/>
      <c r="AM10" s="17">
        <v>0.201170507838031</v>
      </c>
      <c r="AN10" s="17">
        <v>0.106385456075204</v>
      </c>
      <c r="AO10" s="17">
        <v>0.12251549286859199</v>
      </c>
      <c r="AP10" s="17"/>
      <c r="AQ10" s="17">
        <v>0.17600030124438701</v>
      </c>
      <c r="AR10" s="17">
        <v>0.13023576756410099</v>
      </c>
      <c r="AS10" s="17"/>
      <c r="AT10" s="17">
        <v>0.16819810790824599</v>
      </c>
      <c r="AU10" s="17">
        <v>0.159396051766511</v>
      </c>
    </row>
    <row r="11" spans="2:47" x14ac:dyDescent="0.35">
      <c r="B11" s="18" t="s">
        <v>72</v>
      </c>
      <c r="C11" s="17">
        <v>5.0542450418074501E-2</v>
      </c>
      <c r="D11" s="17">
        <v>6.0973110314680203E-2</v>
      </c>
      <c r="E11" s="17">
        <v>4.0694098730431401E-2</v>
      </c>
      <c r="F11" s="17"/>
      <c r="G11" s="17">
        <v>1.91012937698548E-2</v>
      </c>
      <c r="H11" s="17">
        <v>1.35260493788625E-2</v>
      </c>
      <c r="I11" s="17">
        <v>2.20802767460089E-2</v>
      </c>
      <c r="J11" s="17">
        <v>2.1442416827395099E-2</v>
      </c>
      <c r="K11" s="17">
        <v>9.3878142586186805E-2</v>
      </c>
      <c r="L11" s="17">
        <v>0.11052068744209199</v>
      </c>
      <c r="M11" s="17"/>
      <c r="N11" s="17">
        <v>7.0410848235825496E-2</v>
      </c>
      <c r="O11" s="17">
        <v>6.2971808129176493E-2</v>
      </c>
      <c r="P11" s="17">
        <v>3.93389734197368E-2</v>
      </c>
      <c r="Q11" s="17">
        <v>2.0081186622681602E-2</v>
      </c>
      <c r="R11" s="17"/>
      <c r="S11" s="17">
        <v>4.6997561214439203E-2</v>
      </c>
      <c r="T11" s="17">
        <v>4.2277041580786101E-2</v>
      </c>
      <c r="U11" s="17">
        <v>6.2760483722245394E-2</v>
      </c>
      <c r="V11" s="17">
        <v>5.2231197254123403E-2</v>
      </c>
      <c r="W11" s="17">
        <v>5.86096553506208E-2</v>
      </c>
      <c r="X11" s="17">
        <v>2.8175434299832901E-2</v>
      </c>
      <c r="Y11" s="17">
        <v>9.7250403673618799E-2</v>
      </c>
      <c r="Z11" s="17">
        <v>9.2485378142737204E-2</v>
      </c>
      <c r="AA11" s="17">
        <v>1.43947035413874E-2</v>
      </c>
      <c r="AB11" s="17"/>
      <c r="AC11" s="17">
        <v>7.9043000455478102E-2</v>
      </c>
      <c r="AD11" s="17">
        <v>3.1346603585336398E-2</v>
      </c>
      <c r="AE11" s="17">
        <v>0</v>
      </c>
      <c r="AF11" s="17"/>
      <c r="AG11" s="17">
        <v>6.6242982003232906E-2</v>
      </c>
      <c r="AH11" s="17">
        <v>2.5032334006547301E-2</v>
      </c>
      <c r="AI11" s="17">
        <v>2.9041642505739099E-2</v>
      </c>
      <c r="AJ11" s="17">
        <v>0.24820322711757001</v>
      </c>
      <c r="AK11" s="17">
        <v>2.8342957282586598E-2</v>
      </c>
      <c r="AL11" s="17"/>
      <c r="AM11" s="17">
        <v>5.4841502377601402E-2</v>
      </c>
      <c r="AN11" s="17">
        <v>3.1461200892198803E-2</v>
      </c>
      <c r="AO11" s="17">
        <v>2.52764157163359E-2</v>
      </c>
      <c r="AP11" s="17"/>
      <c r="AQ11" s="17">
        <v>3.8000113799108601E-2</v>
      </c>
      <c r="AR11" s="17">
        <v>7.7545293820502195E-2</v>
      </c>
      <c r="AS11" s="17"/>
      <c r="AT11" s="17">
        <v>0</v>
      </c>
      <c r="AU11" s="17">
        <v>6.6273971816281294E-2</v>
      </c>
    </row>
    <row r="12" spans="2:47" x14ac:dyDescent="0.35">
      <c r="B12" s="18" t="s">
        <v>70</v>
      </c>
      <c r="C12" s="19">
        <v>8.8909741017459701E-2</v>
      </c>
      <c r="D12" s="19">
        <v>7.4692829667277097E-2</v>
      </c>
      <c r="E12" s="19">
        <v>0.10311167168435501</v>
      </c>
      <c r="F12" s="19"/>
      <c r="G12" s="19">
        <v>3.9226516730440197E-2</v>
      </c>
      <c r="H12" s="19">
        <v>5.0031280517429701E-2</v>
      </c>
      <c r="I12" s="19">
        <v>9.5212948173487494E-2</v>
      </c>
      <c r="J12" s="19">
        <v>6.2657744912472293E-2</v>
      </c>
      <c r="K12" s="19">
        <v>9.9187047254591904E-2</v>
      </c>
      <c r="L12" s="19">
        <v>0.15090927091064399</v>
      </c>
      <c r="M12" s="19"/>
      <c r="N12" s="19">
        <v>8.5865780073328998E-2</v>
      </c>
      <c r="O12" s="19">
        <v>7.8734308653339205E-2</v>
      </c>
      <c r="P12" s="19">
        <v>8.5059207674075293E-2</v>
      </c>
      <c r="Q12" s="19">
        <v>0.10924113838049899</v>
      </c>
      <c r="R12" s="19"/>
      <c r="S12" s="19">
        <v>3.9104414207963199E-2</v>
      </c>
      <c r="T12" s="19">
        <v>0.13623987161287099</v>
      </c>
      <c r="U12" s="19">
        <v>7.5891149845709494E-2</v>
      </c>
      <c r="V12" s="19">
        <v>0.177440133491228</v>
      </c>
      <c r="W12" s="19">
        <v>4.5859231267948899E-2</v>
      </c>
      <c r="X12" s="19">
        <v>4.3745684588054702E-2</v>
      </c>
      <c r="Y12" s="19">
        <v>0.116528467613115</v>
      </c>
      <c r="Z12" s="19">
        <v>9.0153347500171496E-2</v>
      </c>
      <c r="AA12" s="19">
        <v>6.6439915334393904E-2</v>
      </c>
      <c r="AB12" s="19"/>
      <c r="AC12" s="19">
        <v>7.25289437155269E-2</v>
      </c>
      <c r="AD12" s="19">
        <v>0.10626855815950199</v>
      </c>
      <c r="AE12" s="19">
        <v>0.116376441004621</v>
      </c>
      <c r="AF12" s="19"/>
      <c r="AG12" s="19">
        <v>0.102393026967524</v>
      </c>
      <c r="AH12" s="19">
        <v>7.5372756477266503E-2</v>
      </c>
      <c r="AI12" s="19">
        <v>0.123872726254867</v>
      </c>
      <c r="AJ12" s="19">
        <v>0</v>
      </c>
      <c r="AK12" s="19">
        <v>0.100674890229382</v>
      </c>
      <c r="AL12" s="19"/>
      <c r="AM12" s="19">
        <v>8.7958208760673104E-2</v>
      </c>
      <c r="AN12" s="19">
        <v>5.1708261560424802E-2</v>
      </c>
      <c r="AO12" s="19">
        <v>0.12642873179577699</v>
      </c>
      <c r="AP12" s="19"/>
      <c r="AQ12" s="19">
        <v>8.1677825287672701E-2</v>
      </c>
      <c r="AR12" s="19">
        <v>0.104479590072196</v>
      </c>
      <c r="AS12" s="19"/>
      <c r="AT12" s="19">
        <v>0.115071110669518</v>
      </c>
      <c r="AU12" s="19">
        <v>8.0766919625076594E-2</v>
      </c>
    </row>
    <row r="13" spans="2:47" x14ac:dyDescent="0.35">
      <c r="B13" s="16" t="s">
        <v>289</v>
      </c>
    </row>
    <row r="14" spans="2:47" x14ac:dyDescent="0.35">
      <c r="B14" t="s">
        <v>77</v>
      </c>
    </row>
    <row r="15" spans="2:47" x14ac:dyDescent="0.35">
      <c r="B15" t="s">
        <v>78</v>
      </c>
    </row>
    <row r="17" spans="2:2" x14ac:dyDescent="0.35">
      <c r="B17"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9"/>
  <sheetViews>
    <sheetView showGridLines="0" workbookViewId="0">
      <pane xSplit="2" topLeftCell="C1" activePane="topRight" state="frozen"/>
      <selection activeCell="AF8" sqref="AF8"/>
      <selection pane="topRight" activeCell="F10" sqref="F10"/>
    </sheetView>
  </sheetViews>
  <sheetFormatPr defaultColWidth="10.90625" defaultRowHeight="14.5" x14ac:dyDescent="0.35"/>
  <cols>
    <col min="2" max="2" width="25.7265625" customWidth="1"/>
    <col min="3" max="13" width="20.7265625" customWidth="1"/>
  </cols>
  <sheetData>
    <row r="2" spans="2:13" ht="40" customHeight="1" x14ac:dyDescent="0.35">
      <c r="D2" s="32" t="s">
        <v>392</v>
      </c>
      <c r="E2" s="28"/>
      <c r="F2" s="28"/>
      <c r="G2" s="28"/>
      <c r="H2" s="28"/>
      <c r="I2" s="28"/>
      <c r="J2" s="28"/>
      <c r="K2" s="28"/>
      <c r="L2" s="28"/>
      <c r="M2" s="28"/>
    </row>
    <row r="6" spans="2:13" ht="50" customHeight="1" x14ac:dyDescent="0.35">
      <c r="B6" s="20" t="s">
        <v>15</v>
      </c>
      <c r="C6" s="20" t="s">
        <v>377</v>
      </c>
      <c r="D6" s="20" t="s">
        <v>378</v>
      </c>
      <c r="E6" s="20" t="s">
        <v>379</v>
      </c>
      <c r="F6" s="20" t="s">
        <v>380</v>
      </c>
      <c r="G6" s="20" t="s">
        <v>381</v>
      </c>
      <c r="H6" s="20" t="s">
        <v>382</v>
      </c>
      <c r="I6" s="20" t="s">
        <v>383</v>
      </c>
      <c r="J6" s="20" t="s">
        <v>384</v>
      </c>
      <c r="K6" s="20" t="s">
        <v>385</v>
      </c>
      <c r="L6" s="20" t="s">
        <v>386</v>
      </c>
    </row>
    <row r="7" spans="2:13" ht="43.5" x14ac:dyDescent="0.35">
      <c r="B7" s="18" t="s">
        <v>387</v>
      </c>
      <c r="C7" s="17">
        <v>0.22547366978434399</v>
      </c>
      <c r="D7" s="17">
        <v>0.60826638228148999</v>
      </c>
      <c r="E7" s="17">
        <v>0.102271693182338</v>
      </c>
      <c r="F7" s="17">
        <v>0.34811084869786002</v>
      </c>
      <c r="G7" s="17">
        <v>0.168970342975031</v>
      </c>
      <c r="H7" s="17">
        <v>3.7132583861012897E-2</v>
      </c>
      <c r="I7" s="17">
        <v>2.71505710274807E-2</v>
      </c>
      <c r="J7" s="17">
        <v>4.6397371977991403E-2</v>
      </c>
      <c r="K7" s="17">
        <v>0.54698190940594305</v>
      </c>
      <c r="L7" s="17">
        <v>0.51887594956473104</v>
      </c>
    </row>
    <row r="8" spans="2:13" ht="29" x14ac:dyDescent="0.35">
      <c r="B8" s="18" t="s">
        <v>388</v>
      </c>
      <c r="C8" s="17">
        <v>0.40059845119166598</v>
      </c>
      <c r="D8" s="17">
        <v>0.22044079784531101</v>
      </c>
      <c r="E8" s="17">
        <v>0.351231052088399</v>
      </c>
      <c r="F8" s="17">
        <v>0.40523381496650801</v>
      </c>
      <c r="G8" s="17">
        <v>0.39903694336553902</v>
      </c>
      <c r="H8" s="17">
        <v>0.15374165948831101</v>
      </c>
      <c r="I8" s="17">
        <v>7.0890548286063004E-2</v>
      </c>
      <c r="J8" s="17">
        <v>0.12174331482183801</v>
      </c>
      <c r="K8" s="17">
        <v>0.26809360270882499</v>
      </c>
      <c r="L8" s="17">
        <v>0.276466086007157</v>
      </c>
    </row>
    <row r="9" spans="2:13" ht="43.5" x14ac:dyDescent="0.35">
      <c r="B9" s="18" t="s">
        <v>389</v>
      </c>
      <c r="C9" s="17">
        <v>0.198758884924918</v>
      </c>
      <c r="D9" s="17">
        <v>4.8535759018391897E-2</v>
      </c>
      <c r="E9" s="17">
        <v>0.30301966864495899</v>
      </c>
      <c r="F9" s="17">
        <v>0.117627751280954</v>
      </c>
      <c r="G9" s="17">
        <v>0.18658484233120101</v>
      </c>
      <c r="H9" s="17">
        <v>0.56446442738948899</v>
      </c>
      <c r="I9" s="17">
        <v>0.52638513353373995</v>
      </c>
      <c r="J9" s="17">
        <v>0.24474171727948801</v>
      </c>
      <c r="K9" s="17">
        <v>5.2362137835669599E-2</v>
      </c>
      <c r="L9" s="17">
        <v>5.04499694030697E-2</v>
      </c>
    </row>
    <row r="10" spans="2:13" ht="87" x14ac:dyDescent="0.35">
      <c r="B10" s="18" t="s">
        <v>390</v>
      </c>
      <c r="C10" s="17">
        <v>0.130904808057102</v>
      </c>
      <c r="D10" s="17">
        <v>8.4250562641629001E-2</v>
      </c>
      <c r="E10" s="17">
        <v>0.20082236644010801</v>
      </c>
      <c r="F10" s="17">
        <v>8.5731863388466195E-2</v>
      </c>
      <c r="G10" s="17">
        <v>0.17004766497110399</v>
      </c>
      <c r="H10" s="17">
        <v>0.20284025552224899</v>
      </c>
      <c r="I10" s="17">
        <v>0.25163025309149301</v>
      </c>
      <c r="J10" s="17">
        <v>0.50141309903634201</v>
      </c>
      <c r="K10" s="17">
        <v>8.6897173508029904E-2</v>
      </c>
      <c r="L10" s="17">
        <v>0.106080113946635</v>
      </c>
    </row>
    <row r="11" spans="2:13" ht="29" x14ac:dyDescent="0.35">
      <c r="B11" s="18" t="s">
        <v>391</v>
      </c>
      <c r="C11" s="17">
        <v>1.7746026823548999E-3</v>
      </c>
      <c r="D11" s="17">
        <v>3.0357437561674902E-3</v>
      </c>
      <c r="E11" s="17">
        <v>3.50601802272034E-3</v>
      </c>
      <c r="F11" s="17">
        <v>3.2300169116446201E-3</v>
      </c>
      <c r="G11" s="17">
        <v>9.0908192248174997E-3</v>
      </c>
      <c r="H11" s="17">
        <v>8.1966197459102594E-3</v>
      </c>
      <c r="I11" s="17">
        <v>8.0480200965766205E-2</v>
      </c>
      <c r="J11" s="17">
        <v>1.4645723189687E-2</v>
      </c>
      <c r="K11" s="17">
        <v>1.84320037627004E-3</v>
      </c>
      <c r="L11" s="17">
        <v>4.7096408616499504E-3</v>
      </c>
    </row>
    <row r="12" spans="2:13" x14ac:dyDescent="0.35">
      <c r="B12" s="18" t="s">
        <v>70</v>
      </c>
      <c r="C12" s="17">
        <v>4.2489583359614599E-2</v>
      </c>
      <c r="D12" s="17">
        <v>3.5470754457010603E-2</v>
      </c>
      <c r="E12" s="17">
        <v>3.9149201621475699E-2</v>
      </c>
      <c r="F12" s="17">
        <v>4.0065704754567999E-2</v>
      </c>
      <c r="G12" s="17">
        <v>6.6269387132307497E-2</v>
      </c>
      <c r="H12" s="17">
        <v>3.36244539930277E-2</v>
      </c>
      <c r="I12" s="17">
        <v>4.34632930954576E-2</v>
      </c>
      <c r="J12" s="17">
        <v>7.1058773694653896E-2</v>
      </c>
      <c r="K12" s="17">
        <v>4.3821976165262802E-2</v>
      </c>
      <c r="L12" s="17">
        <v>4.3418240216756797E-2</v>
      </c>
    </row>
    <row r="13" spans="2:13" x14ac:dyDescent="0.35">
      <c r="B13" s="16"/>
      <c r="C13" s="16"/>
      <c r="D13" s="16"/>
      <c r="E13" s="16"/>
      <c r="F13" s="16"/>
      <c r="G13" s="16"/>
      <c r="H13" s="16"/>
      <c r="I13" s="16"/>
      <c r="J13" s="16"/>
      <c r="K13" s="16"/>
      <c r="L13" s="16"/>
    </row>
    <row r="14" spans="2:13" x14ac:dyDescent="0.35">
      <c r="B14" t="s">
        <v>77</v>
      </c>
    </row>
    <row r="15" spans="2:13" x14ac:dyDescent="0.35">
      <c r="B15" t="s">
        <v>78</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U19"/>
  <sheetViews>
    <sheetView showGridLines="0" topLeftCell="A2" workbookViewId="0">
      <pane xSplit="2" topLeftCell="C1" activePane="topRight" state="frozen"/>
      <selection activeCell="AF8" sqref="AF8"/>
      <selection pane="topRight" activeCell="T21" sqref="T20:T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0.22547366978434399</v>
      </c>
      <c r="D9" s="17">
        <v>0.230901442071136</v>
      </c>
      <c r="E9" s="17">
        <v>0.221267951948598</v>
      </c>
      <c r="F9" s="17"/>
      <c r="G9" s="17">
        <v>0.14310434709263301</v>
      </c>
      <c r="H9" s="17">
        <v>0.16027324532046999</v>
      </c>
      <c r="I9" s="17">
        <v>0.25517265314459098</v>
      </c>
      <c r="J9" s="17">
        <v>0.22014581592281801</v>
      </c>
      <c r="K9" s="17">
        <v>0.312581874706372</v>
      </c>
      <c r="L9" s="17">
        <v>0.23324555621669099</v>
      </c>
      <c r="M9" s="17"/>
      <c r="N9" s="17">
        <v>0.182493354681067</v>
      </c>
      <c r="O9" s="17">
        <v>0.228854344456108</v>
      </c>
      <c r="P9" s="17">
        <v>0.26204055434415702</v>
      </c>
      <c r="Q9" s="17">
        <v>0.23515632619288401</v>
      </c>
      <c r="R9" s="17"/>
      <c r="S9" s="17">
        <v>0.243161052948346</v>
      </c>
      <c r="T9" s="17">
        <v>0.215046739056442</v>
      </c>
      <c r="U9" s="17">
        <v>0.16077166466083401</v>
      </c>
      <c r="V9" s="17">
        <v>0.197572566472804</v>
      </c>
      <c r="W9" s="17">
        <v>0.195874156202162</v>
      </c>
      <c r="X9" s="17">
        <v>0.25172773487107603</v>
      </c>
      <c r="Y9" s="17">
        <v>0.23344544811974799</v>
      </c>
      <c r="Z9" s="17">
        <v>0.26302554425464503</v>
      </c>
      <c r="AA9" s="17">
        <v>0.270064885367096</v>
      </c>
      <c r="AB9" s="17"/>
      <c r="AC9" s="17">
        <v>0.28799710104201898</v>
      </c>
      <c r="AD9" s="17">
        <v>0.178897771598622</v>
      </c>
      <c r="AE9" s="17">
        <v>0.20078235126268401</v>
      </c>
      <c r="AF9" s="17"/>
      <c r="AG9" s="17">
        <v>0.263753670998504</v>
      </c>
      <c r="AH9" s="17">
        <v>0.17318264665553701</v>
      </c>
      <c r="AI9" s="17">
        <v>0.20809932081219201</v>
      </c>
      <c r="AJ9" s="17">
        <v>0.217500734350701</v>
      </c>
      <c r="AK9" s="17">
        <v>0.223214799463193</v>
      </c>
      <c r="AL9" s="17"/>
      <c r="AM9" s="17">
        <v>0.311863749070797</v>
      </c>
      <c r="AN9" s="17">
        <v>0.18000310633111799</v>
      </c>
      <c r="AO9" s="17">
        <v>0.17800733445934899</v>
      </c>
      <c r="AP9" s="17"/>
      <c r="AQ9" s="17">
        <v>0.23847040699709099</v>
      </c>
      <c r="AR9" s="17">
        <v>0.19939985082571399</v>
      </c>
      <c r="AS9" s="17"/>
      <c r="AT9" s="17">
        <v>0.195944759527691</v>
      </c>
      <c r="AU9" s="17">
        <v>0.23483598404341399</v>
      </c>
    </row>
    <row r="10" spans="2:47" ht="29" x14ac:dyDescent="0.35">
      <c r="B10" s="18" t="s">
        <v>388</v>
      </c>
      <c r="C10" s="17">
        <v>0.40059845119166598</v>
      </c>
      <c r="D10" s="17">
        <v>0.42091708848155002</v>
      </c>
      <c r="E10" s="17">
        <v>0.38315374151304499</v>
      </c>
      <c r="F10" s="17"/>
      <c r="G10" s="17">
        <v>0.30052190937546602</v>
      </c>
      <c r="H10" s="17">
        <v>0.41224034261818898</v>
      </c>
      <c r="I10" s="17">
        <v>0.35350493181209602</v>
      </c>
      <c r="J10" s="17">
        <v>0.434304343387518</v>
      </c>
      <c r="K10" s="17">
        <v>0.36783981912812302</v>
      </c>
      <c r="L10" s="17">
        <v>0.46825778421126202</v>
      </c>
      <c r="M10" s="17"/>
      <c r="N10" s="17">
        <v>0.43593761666117298</v>
      </c>
      <c r="O10" s="17">
        <v>0.35048814555886798</v>
      </c>
      <c r="P10" s="17">
        <v>0.40978035231010501</v>
      </c>
      <c r="Q10" s="17">
        <v>0.40690254033634998</v>
      </c>
      <c r="R10" s="17"/>
      <c r="S10" s="17">
        <v>0.327428680246593</v>
      </c>
      <c r="T10" s="17">
        <v>0.40098280175360401</v>
      </c>
      <c r="U10" s="17">
        <v>0.459861439707968</v>
      </c>
      <c r="V10" s="17">
        <v>0.36758882026408202</v>
      </c>
      <c r="W10" s="17">
        <v>0.42170665648808697</v>
      </c>
      <c r="X10" s="17">
        <v>0.431837424389305</v>
      </c>
      <c r="Y10" s="17">
        <v>0.37750644887978102</v>
      </c>
      <c r="Z10" s="17">
        <v>0.41654001564342102</v>
      </c>
      <c r="AA10" s="17">
        <v>0.44192900647226602</v>
      </c>
      <c r="AB10" s="17"/>
      <c r="AC10" s="17">
        <v>0.40615993501634001</v>
      </c>
      <c r="AD10" s="17">
        <v>0.435601179801059</v>
      </c>
      <c r="AE10" s="17">
        <v>0.33959054225158702</v>
      </c>
      <c r="AF10" s="17"/>
      <c r="AG10" s="17">
        <v>0.44400861392392998</v>
      </c>
      <c r="AH10" s="17">
        <v>0.37739281727744001</v>
      </c>
      <c r="AI10" s="17">
        <v>0.436276430696101</v>
      </c>
      <c r="AJ10" s="17">
        <v>0.40432115406510299</v>
      </c>
      <c r="AK10" s="17">
        <v>0.35680905443646499</v>
      </c>
      <c r="AL10" s="17"/>
      <c r="AM10" s="17">
        <v>0.406980824452706</v>
      </c>
      <c r="AN10" s="17">
        <v>0.394482408039385</v>
      </c>
      <c r="AO10" s="17">
        <v>0.48603147401596403</v>
      </c>
      <c r="AP10" s="17"/>
      <c r="AQ10" s="17">
        <v>0.41287620016726001</v>
      </c>
      <c r="AR10" s="17">
        <v>0.37691936672521598</v>
      </c>
      <c r="AS10" s="17"/>
      <c r="AT10" s="17">
        <v>0.42084869371467898</v>
      </c>
      <c r="AU10" s="17">
        <v>0.39417799298054401</v>
      </c>
    </row>
    <row r="11" spans="2:47" ht="43.5" x14ac:dyDescent="0.35">
      <c r="B11" s="18" t="s">
        <v>389</v>
      </c>
      <c r="C11" s="17">
        <v>0.198758884924918</v>
      </c>
      <c r="D11" s="17">
        <v>0.22025231276312801</v>
      </c>
      <c r="E11" s="17">
        <v>0.17944259839160001</v>
      </c>
      <c r="F11" s="17"/>
      <c r="G11" s="17">
        <v>0.32517476714814297</v>
      </c>
      <c r="H11" s="17">
        <v>0.23021751833586701</v>
      </c>
      <c r="I11" s="17">
        <v>0.21153128903645099</v>
      </c>
      <c r="J11" s="17">
        <v>0.16174907619485299</v>
      </c>
      <c r="K11" s="17">
        <v>0.15331127045120799</v>
      </c>
      <c r="L11" s="17">
        <v>0.16787695269182801</v>
      </c>
      <c r="M11" s="17"/>
      <c r="N11" s="17">
        <v>0.22670896109476099</v>
      </c>
      <c r="O11" s="17">
        <v>0.203211049804806</v>
      </c>
      <c r="P11" s="17">
        <v>0.17854416276292501</v>
      </c>
      <c r="Q11" s="17">
        <v>0.184184458642764</v>
      </c>
      <c r="R11" s="17"/>
      <c r="S11" s="17">
        <v>0.24447166342860499</v>
      </c>
      <c r="T11" s="17">
        <v>0.20126751790939101</v>
      </c>
      <c r="U11" s="17">
        <v>0.23003611511020899</v>
      </c>
      <c r="V11" s="17">
        <v>0.23311431468541899</v>
      </c>
      <c r="W11" s="17">
        <v>0.22594055818416001</v>
      </c>
      <c r="X11" s="17">
        <v>0.17722688066644601</v>
      </c>
      <c r="Y11" s="17">
        <v>0.20362569134241301</v>
      </c>
      <c r="Z11" s="17">
        <v>0.14006994331165101</v>
      </c>
      <c r="AA11" s="17">
        <v>0.10444480966636401</v>
      </c>
      <c r="AB11" s="17"/>
      <c r="AC11" s="17">
        <v>0.17304741494876799</v>
      </c>
      <c r="AD11" s="17">
        <v>0.17658216658512699</v>
      </c>
      <c r="AE11" s="17">
        <v>0.29329148167516</v>
      </c>
      <c r="AF11" s="17"/>
      <c r="AG11" s="17">
        <v>0.16109331657395401</v>
      </c>
      <c r="AH11" s="17">
        <v>0.22385618137613</v>
      </c>
      <c r="AI11" s="17">
        <v>0.21844634468336899</v>
      </c>
      <c r="AJ11" s="17">
        <v>0.20652292039001099</v>
      </c>
      <c r="AK11" s="17">
        <v>0.245449196783184</v>
      </c>
      <c r="AL11" s="17"/>
      <c r="AM11" s="17">
        <v>0.14962615367221799</v>
      </c>
      <c r="AN11" s="17">
        <v>0.23387590794576599</v>
      </c>
      <c r="AO11" s="17">
        <v>0.21721491137559701</v>
      </c>
      <c r="AP11" s="17"/>
      <c r="AQ11" s="17">
        <v>0.195263406020557</v>
      </c>
      <c r="AR11" s="17">
        <v>0.20467882980966501</v>
      </c>
      <c r="AS11" s="17"/>
      <c r="AT11" s="17">
        <v>0.23948540668663201</v>
      </c>
      <c r="AU11" s="17">
        <v>0.18584630223568399</v>
      </c>
    </row>
    <row r="12" spans="2:47" ht="87" x14ac:dyDescent="0.35">
      <c r="B12" s="18" t="s">
        <v>390</v>
      </c>
      <c r="C12" s="17">
        <v>0.130904808057102</v>
      </c>
      <c r="D12" s="17">
        <v>7.9069117658553303E-2</v>
      </c>
      <c r="E12" s="17">
        <v>0.17599507880582499</v>
      </c>
      <c r="F12" s="17"/>
      <c r="G12" s="17">
        <v>0.187090470463084</v>
      </c>
      <c r="H12" s="17">
        <v>0.14178207934822501</v>
      </c>
      <c r="I12" s="17">
        <v>0.155893396968694</v>
      </c>
      <c r="J12" s="17">
        <v>0.13650457535490801</v>
      </c>
      <c r="K12" s="17">
        <v>0.107761406587719</v>
      </c>
      <c r="L12" s="17">
        <v>9.2049111789439197E-2</v>
      </c>
      <c r="M12" s="17"/>
      <c r="N12" s="17">
        <v>0.108765060032985</v>
      </c>
      <c r="O12" s="17">
        <v>0.191163784599861</v>
      </c>
      <c r="P12" s="17">
        <v>0.113169961397908</v>
      </c>
      <c r="Q12" s="17">
        <v>0.10547089715604301</v>
      </c>
      <c r="R12" s="17"/>
      <c r="S12" s="17">
        <v>0.145397130283385</v>
      </c>
      <c r="T12" s="17">
        <v>0.125357077025122</v>
      </c>
      <c r="U12" s="17">
        <v>0.13411646238365599</v>
      </c>
      <c r="V12" s="17">
        <v>0.13264577869459501</v>
      </c>
      <c r="W12" s="17">
        <v>0.144136173774184</v>
      </c>
      <c r="X12" s="17">
        <v>9.0562298974750197E-2</v>
      </c>
      <c r="Y12" s="17">
        <v>0.13437990391617499</v>
      </c>
      <c r="Z12" s="17">
        <v>0.12739233118342</v>
      </c>
      <c r="AA12" s="17">
        <v>0.13888805190211101</v>
      </c>
      <c r="AB12" s="17"/>
      <c r="AC12" s="17">
        <v>8.9614941336918705E-2</v>
      </c>
      <c r="AD12" s="17">
        <v>0.16573511373859101</v>
      </c>
      <c r="AE12" s="17">
        <v>0.12560860417948999</v>
      </c>
      <c r="AF12" s="17"/>
      <c r="AG12" s="17">
        <v>0.106687913932379</v>
      </c>
      <c r="AH12" s="17">
        <v>0.18764185254347901</v>
      </c>
      <c r="AI12" s="17">
        <v>7.9785177195090498E-2</v>
      </c>
      <c r="AJ12" s="17">
        <v>8.8317536224360393E-2</v>
      </c>
      <c r="AK12" s="17">
        <v>0.107441931369674</v>
      </c>
      <c r="AL12" s="17"/>
      <c r="AM12" s="17">
        <v>0.113071012084413</v>
      </c>
      <c r="AN12" s="17">
        <v>0.16053501121850799</v>
      </c>
      <c r="AO12" s="17">
        <v>8.6396588094627899E-2</v>
      </c>
      <c r="AP12" s="17"/>
      <c r="AQ12" s="17">
        <v>0.119874333470288</v>
      </c>
      <c r="AR12" s="17">
        <v>0.15200296424982099</v>
      </c>
      <c r="AS12" s="17"/>
      <c r="AT12" s="17">
        <v>0.108570763707196</v>
      </c>
      <c r="AU12" s="17">
        <v>0.13798594786424201</v>
      </c>
    </row>
    <row r="13" spans="2:47" ht="29" x14ac:dyDescent="0.35">
      <c r="B13" s="18" t="s">
        <v>391</v>
      </c>
      <c r="C13" s="17">
        <v>1.7746026823548999E-3</v>
      </c>
      <c r="D13" s="17">
        <v>3.68153851666794E-3</v>
      </c>
      <c r="E13" s="17">
        <v>0</v>
      </c>
      <c r="F13" s="17"/>
      <c r="G13" s="17">
        <v>0</v>
      </c>
      <c r="H13" s="17">
        <v>1.04530143173499E-2</v>
      </c>
      <c r="I13" s="17">
        <v>0</v>
      </c>
      <c r="J13" s="17">
        <v>0</v>
      </c>
      <c r="K13" s="17">
        <v>0</v>
      </c>
      <c r="L13" s="17">
        <v>0</v>
      </c>
      <c r="M13" s="17"/>
      <c r="N13" s="17">
        <v>0</v>
      </c>
      <c r="O13" s="17">
        <v>0</v>
      </c>
      <c r="P13" s="17">
        <v>0</v>
      </c>
      <c r="Q13" s="17">
        <v>7.0984107294195797E-3</v>
      </c>
      <c r="R13" s="17"/>
      <c r="S13" s="17">
        <v>0</v>
      </c>
      <c r="T13" s="17">
        <v>0</v>
      </c>
      <c r="U13" s="17">
        <v>0</v>
      </c>
      <c r="V13" s="17">
        <v>1.6110551991536302E-2</v>
      </c>
      <c r="W13" s="17">
        <v>0</v>
      </c>
      <c r="X13" s="17">
        <v>0</v>
      </c>
      <c r="Y13" s="17">
        <v>0</v>
      </c>
      <c r="Z13" s="17">
        <v>0</v>
      </c>
      <c r="AA13" s="17">
        <v>0</v>
      </c>
      <c r="AB13" s="17"/>
      <c r="AC13" s="17">
        <v>0</v>
      </c>
      <c r="AD13" s="17">
        <v>0</v>
      </c>
      <c r="AE13" s="17">
        <v>1.49558587117967E-2</v>
      </c>
      <c r="AF13" s="17"/>
      <c r="AG13" s="17">
        <v>0</v>
      </c>
      <c r="AH13" s="17">
        <v>0</v>
      </c>
      <c r="AI13" s="17">
        <v>0</v>
      </c>
      <c r="AJ13" s="17">
        <v>0</v>
      </c>
      <c r="AK13" s="17">
        <v>1.31840526011961E-2</v>
      </c>
      <c r="AL13" s="17"/>
      <c r="AM13" s="17">
        <v>0</v>
      </c>
      <c r="AN13" s="17">
        <v>0</v>
      </c>
      <c r="AO13" s="17">
        <v>0</v>
      </c>
      <c r="AP13" s="17"/>
      <c r="AQ13" s="17">
        <v>2.6262737738363602E-3</v>
      </c>
      <c r="AR13" s="17">
        <v>0</v>
      </c>
      <c r="AS13" s="17"/>
      <c r="AT13" s="17">
        <v>0</v>
      </c>
      <c r="AU13" s="17">
        <v>2.3372508753559001E-3</v>
      </c>
    </row>
    <row r="14" spans="2:47" x14ac:dyDescent="0.35">
      <c r="B14" s="18" t="s">
        <v>70</v>
      </c>
      <c r="C14" s="19">
        <v>4.2489583359614599E-2</v>
      </c>
      <c r="D14" s="19">
        <v>4.5178500508964603E-2</v>
      </c>
      <c r="E14" s="19">
        <v>4.0140629340932203E-2</v>
      </c>
      <c r="F14" s="19"/>
      <c r="G14" s="19">
        <v>4.4108505920673398E-2</v>
      </c>
      <c r="H14" s="19">
        <v>4.5033800059899098E-2</v>
      </c>
      <c r="I14" s="19">
        <v>2.3897729038167202E-2</v>
      </c>
      <c r="J14" s="19">
        <v>4.7296189139902398E-2</v>
      </c>
      <c r="K14" s="19">
        <v>5.8505629126578099E-2</v>
      </c>
      <c r="L14" s="19">
        <v>3.85705950907798E-2</v>
      </c>
      <c r="M14" s="19"/>
      <c r="N14" s="19">
        <v>4.60950075300149E-2</v>
      </c>
      <c r="O14" s="19">
        <v>2.62826755803569E-2</v>
      </c>
      <c r="P14" s="19">
        <v>3.6464969184906097E-2</v>
      </c>
      <c r="Q14" s="19">
        <v>6.1187366942539803E-2</v>
      </c>
      <c r="R14" s="19"/>
      <c r="S14" s="19">
        <v>3.9541473093070899E-2</v>
      </c>
      <c r="T14" s="19">
        <v>5.7345864255440498E-2</v>
      </c>
      <c r="U14" s="19">
        <v>1.52143181373335E-2</v>
      </c>
      <c r="V14" s="19">
        <v>5.2967967891563897E-2</v>
      </c>
      <c r="W14" s="19">
        <v>1.23424553514068E-2</v>
      </c>
      <c r="X14" s="19">
        <v>4.8645661098422603E-2</v>
      </c>
      <c r="Y14" s="19">
        <v>5.1042507741884201E-2</v>
      </c>
      <c r="Z14" s="19">
        <v>5.2972165606862603E-2</v>
      </c>
      <c r="AA14" s="19">
        <v>4.4673246592162603E-2</v>
      </c>
      <c r="AB14" s="19"/>
      <c r="AC14" s="19">
        <v>4.3180607655954703E-2</v>
      </c>
      <c r="AD14" s="19">
        <v>4.3183768276600303E-2</v>
      </c>
      <c r="AE14" s="19">
        <v>2.5771161919283199E-2</v>
      </c>
      <c r="AF14" s="19"/>
      <c r="AG14" s="19">
        <v>2.44564845712331E-2</v>
      </c>
      <c r="AH14" s="19">
        <v>3.7926502147414602E-2</v>
      </c>
      <c r="AI14" s="19">
        <v>5.7392726613247597E-2</v>
      </c>
      <c r="AJ14" s="19">
        <v>8.3337654969824607E-2</v>
      </c>
      <c r="AK14" s="19">
        <v>5.39009653462885E-2</v>
      </c>
      <c r="AL14" s="19"/>
      <c r="AM14" s="19">
        <v>1.8458260719866101E-2</v>
      </c>
      <c r="AN14" s="19">
        <v>3.11035664652228E-2</v>
      </c>
      <c r="AO14" s="19">
        <v>3.2349692054462399E-2</v>
      </c>
      <c r="AP14" s="19"/>
      <c r="AQ14" s="19">
        <v>3.0889379570968E-2</v>
      </c>
      <c r="AR14" s="19">
        <v>6.6998988389584804E-2</v>
      </c>
      <c r="AS14" s="19"/>
      <c r="AT14" s="19">
        <v>3.5150376363801999E-2</v>
      </c>
      <c r="AU14" s="19">
        <v>4.4816522000761298E-2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U19"/>
  <sheetViews>
    <sheetView showGridLines="0" workbookViewId="0">
      <pane xSplit="2" topLeftCell="C1" activePane="topRight" state="frozen"/>
      <selection activeCell="AF8" sqref="AF8"/>
      <selection pane="topRight" activeCell="J13" sqref="J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0.60826638228148999</v>
      </c>
      <c r="D9" s="17">
        <v>0.59884820982868703</v>
      </c>
      <c r="E9" s="17">
        <v>0.61707605950518196</v>
      </c>
      <c r="F9" s="17"/>
      <c r="G9" s="17">
        <v>0.45869086050045998</v>
      </c>
      <c r="H9" s="17">
        <v>0.50845025281845502</v>
      </c>
      <c r="I9" s="17">
        <v>0.63319700897915798</v>
      </c>
      <c r="J9" s="17">
        <v>0.60889297546551002</v>
      </c>
      <c r="K9" s="17">
        <v>0.72214489745196098</v>
      </c>
      <c r="L9" s="17">
        <v>0.65210727768078602</v>
      </c>
      <c r="M9" s="17"/>
      <c r="N9" s="17">
        <v>0.59118609978224101</v>
      </c>
      <c r="O9" s="17">
        <v>0.56812501701420304</v>
      </c>
      <c r="P9" s="17">
        <v>0.64217556773916196</v>
      </c>
      <c r="Q9" s="17">
        <v>0.641404006816781</v>
      </c>
      <c r="R9" s="17"/>
      <c r="S9" s="17">
        <v>0.54964807780888902</v>
      </c>
      <c r="T9" s="17">
        <v>0.60578415577471401</v>
      </c>
      <c r="U9" s="17">
        <v>0.69928187256839802</v>
      </c>
      <c r="V9" s="17">
        <v>0.58945783048657097</v>
      </c>
      <c r="W9" s="17">
        <v>0.56501628899112999</v>
      </c>
      <c r="X9" s="17">
        <v>0.60859293984510099</v>
      </c>
      <c r="Y9" s="17">
        <v>0.63326181772105605</v>
      </c>
      <c r="Z9" s="17">
        <v>0.58974875199406496</v>
      </c>
      <c r="AA9" s="17">
        <v>0.64293708017623896</v>
      </c>
      <c r="AB9" s="17"/>
      <c r="AC9" s="17">
        <v>0.65623465347349197</v>
      </c>
      <c r="AD9" s="17">
        <v>0.54710716692255701</v>
      </c>
      <c r="AE9" s="17">
        <v>0.66631548262417195</v>
      </c>
      <c r="AF9" s="17"/>
      <c r="AG9" s="17">
        <v>0.65420043122883498</v>
      </c>
      <c r="AH9" s="17">
        <v>0.55959710508293803</v>
      </c>
      <c r="AI9" s="17">
        <v>0.51443859132593495</v>
      </c>
      <c r="AJ9" s="17">
        <v>0.77524327507495205</v>
      </c>
      <c r="AK9" s="17">
        <v>0.65646731438711203</v>
      </c>
      <c r="AL9" s="17"/>
      <c r="AM9" s="17">
        <v>0.61023459638569899</v>
      </c>
      <c r="AN9" s="17">
        <v>0.57012226667161903</v>
      </c>
      <c r="AO9" s="17">
        <v>0.532206907867664</v>
      </c>
      <c r="AP9" s="17"/>
      <c r="AQ9" s="17">
        <v>0.63876019922394001</v>
      </c>
      <c r="AR9" s="17">
        <v>0.54749251344652905</v>
      </c>
      <c r="AS9" s="17"/>
      <c r="AT9" s="17">
        <v>0.58944235632124797</v>
      </c>
      <c r="AU9" s="17">
        <v>0.61423465016299605</v>
      </c>
    </row>
    <row r="10" spans="2:47" ht="29" x14ac:dyDescent="0.35">
      <c r="B10" s="18" t="s">
        <v>388</v>
      </c>
      <c r="C10" s="17">
        <v>0.22044079784531101</v>
      </c>
      <c r="D10" s="17">
        <v>0.23243626036052001</v>
      </c>
      <c r="E10" s="17">
        <v>0.210080415446773</v>
      </c>
      <c r="F10" s="17"/>
      <c r="G10" s="17">
        <v>0.30136858452896598</v>
      </c>
      <c r="H10" s="17">
        <v>0.19760763381030799</v>
      </c>
      <c r="I10" s="17">
        <v>0.16275312584238399</v>
      </c>
      <c r="J10" s="17">
        <v>0.25196509235252901</v>
      </c>
      <c r="K10" s="17">
        <v>0.184675194576853</v>
      </c>
      <c r="L10" s="17">
        <v>0.24300884792202701</v>
      </c>
      <c r="M10" s="17"/>
      <c r="N10" s="17">
        <v>0.23522823565468501</v>
      </c>
      <c r="O10" s="17">
        <v>0.24843629069377701</v>
      </c>
      <c r="P10" s="17">
        <v>0.20616539790355701</v>
      </c>
      <c r="Q10" s="17">
        <v>0.18674328427815901</v>
      </c>
      <c r="R10" s="17"/>
      <c r="S10" s="17">
        <v>0.25774059224055501</v>
      </c>
      <c r="T10" s="17">
        <v>0.239953891419972</v>
      </c>
      <c r="U10" s="17">
        <v>0.14607674045546701</v>
      </c>
      <c r="V10" s="17">
        <v>0.25249190431860602</v>
      </c>
      <c r="W10" s="17">
        <v>0.28917030437685098</v>
      </c>
      <c r="X10" s="17">
        <v>0.17014193273424699</v>
      </c>
      <c r="Y10" s="17">
        <v>0.207646619680494</v>
      </c>
      <c r="Z10" s="17">
        <v>0.166709573913528</v>
      </c>
      <c r="AA10" s="17">
        <v>0.20712890507754</v>
      </c>
      <c r="AB10" s="17"/>
      <c r="AC10" s="17">
        <v>0.19448742275004799</v>
      </c>
      <c r="AD10" s="17">
        <v>0.27133727067507901</v>
      </c>
      <c r="AE10" s="17">
        <v>0.14405042695468001</v>
      </c>
      <c r="AF10" s="17"/>
      <c r="AG10" s="17">
        <v>0.21898790285706701</v>
      </c>
      <c r="AH10" s="17">
        <v>0.23686973598663</v>
      </c>
      <c r="AI10" s="17">
        <v>0.27525988641843702</v>
      </c>
      <c r="AJ10" s="17">
        <v>5.3101533730863397E-2</v>
      </c>
      <c r="AK10" s="17">
        <v>0.18250268800278499</v>
      </c>
      <c r="AL10" s="17"/>
      <c r="AM10" s="17">
        <v>0.252130487280467</v>
      </c>
      <c r="AN10" s="17">
        <v>0.23817417002487101</v>
      </c>
      <c r="AO10" s="17">
        <v>0.27675888947885802</v>
      </c>
      <c r="AP10" s="17"/>
      <c r="AQ10" s="17">
        <v>0.20610462831366599</v>
      </c>
      <c r="AR10" s="17">
        <v>0.251583338093747</v>
      </c>
      <c r="AS10" s="17"/>
      <c r="AT10" s="17">
        <v>0.20177215481503299</v>
      </c>
      <c r="AU10" s="17">
        <v>0.226359800657156</v>
      </c>
    </row>
    <row r="11" spans="2:47" ht="43.5" x14ac:dyDescent="0.35">
      <c r="B11" s="18" t="s">
        <v>389</v>
      </c>
      <c r="C11" s="17">
        <v>4.8535759018391897E-2</v>
      </c>
      <c r="D11" s="17">
        <v>6.7189205212144998E-2</v>
      </c>
      <c r="E11" s="17">
        <v>3.1296354667259801E-2</v>
      </c>
      <c r="F11" s="17"/>
      <c r="G11" s="17">
        <v>6.5057267027719204E-2</v>
      </c>
      <c r="H11" s="17">
        <v>8.5303407738506698E-2</v>
      </c>
      <c r="I11" s="17">
        <v>6.5160739411079097E-2</v>
      </c>
      <c r="J11" s="17">
        <v>3.9893422559332099E-2</v>
      </c>
      <c r="K11" s="17">
        <v>2.96640381113847E-2</v>
      </c>
      <c r="L11" s="17">
        <v>2.1850230700037301E-2</v>
      </c>
      <c r="M11" s="17"/>
      <c r="N11" s="17">
        <v>5.0931989757577997E-2</v>
      </c>
      <c r="O11" s="17">
        <v>5.8453064593907103E-2</v>
      </c>
      <c r="P11" s="17">
        <v>4.3648803308777899E-2</v>
      </c>
      <c r="Q11" s="17">
        <v>4.05509542697845E-2</v>
      </c>
      <c r="R11" s="17"/>
      <c r="S11" s="17">
        <v>8.1220284683064095E-2</v>
      </c>
      <c r="T11" s="17">
        <v>4.0866994394198101E-2</v>
      </c>
      <c r="U11" s="17">
        <v>7.5813816370852105E-2</v>
      </c>
      <c r="V11" s="17">
        <v>4.4623379189639101E-2</v>
      </c>
      <c r="W11" s="17">
        <v>4.78565474710737E-2</v>
      </c>
      <c r="X11" s="17">
        <v>2.87537701593279E-2</v>
      </c>
      <c r="Y11" s="17">
        <v>1.8145853377968198E-2</v>
      </c>
      <c r="Z11" s="17">
        <v>8.0183581117504898E-2</v>
      </c>
      <c r="AA11" s="17">
        <v>2.81607276094041E-2</v>
      </c>
      <c r="AB11" s="17"/>
      <c r="AC11" s="17">
        <v>4.5867650744228397E-2</v>
      </c>
      <c r="AD11" s="17">
        <v>4.5160005154982301E-2</v>
      </c>
      <c r="AE11" s="17">
        <v>5.4078683791667498E-2</v>
      </c>
      <c r="AF11" s="17"/>
      <c r="AG11" s="17">
        <v>4.0464293937859802E-2</v>
      </c>
      <c r="AH11" s="17">
        <v>5.7485986306394399E-2</v>
      </c>
      <c r="AI11" s="17">
        <v>9.5931005499964098E-2</v>
      </c>
      <c r="AJ11" s="17">
        <v>0</v>
      </c>
      <c r="AK11" s="17">
        <v>2.5788749888472601E-2</v>
      </c>
      <c r="AL11" s="17"/>
      <c r="AM11" s="17">
        <v>3.15021047227559E-2</v>
      </c>
      <c r="AN11" s="17">
        <v>4.9794708501089802E-2</v>
      </c>
      <c r="AO11" s="17">
        <v>0.13156385391738801</v>
      </c>
      <c r="AP11" s="17"/>
      <c r="AQ11" s="17">
        <v>4.2355363059852699E-2</v>
      </c>
      <c r="AR11" s="17">
        <v>5.9058509841565597E-2</v>
      </c>
      <c r="AS11" s="17"/>
      <c r="AT11" s="17">
        <v>5.7217377460016997E-2</v>
      </c>
      <c r="AU11" s="17">
        <v>4.5783200951691201E-2</v>
      </c>
    </row>
    <row r="12" spans="2:47" ht="87" x14ac:dyDescent="0.35">
      <c r="B12" s="18" t="s">
        <v>390</v>
      </c>
      <c r="C12" s="17">
        <v>8.4250562641629001E-2</v>
      </c>
      <c r="D12" s="17">
        <v>6.1243966525580097E-2</v>
      </c>
      <c r="E12" s="17">
        <v>0.10455194869301</v>
      </c>
      <c r="F12" s="17"/>
      <c r="G12" s="17">
        <v>0.110649703306702</v>
      </c>
      <c r="H12" s="17">
        <v>0.15396940436596601</v>
      </c>
      <c r="I12" s="17">
        <v>0.117213987505863</v>
      </c>
      <c r="J12" s="17">
        <v>5.6216500835594603E-2</v>
      </c>
      <c r="K12" s="17">
        <v>4.2979007177376898E-2</v>
      </c>
      <c r="L12" s="17">
        <v>4.6966065193187898E-2</v>
      </c>
      <c r="M12" s="17"/>
      <c r="N12" s="17">
        <v>8.6216420711923994E-2</v>
      </c>
      <c r="O12" s="17">
        <v>9.2955093783369802E-2</v>
      </c>
      <c r="P12" s="17">
        <v>6.7418758856501004E-2</v>
      </c>
      <c r="Q12" s="17">
        <v>8.8885285496366595E-2</v>
      </c>
      <c r="R12" s="17"/>
      <c r="S12" s="17">
        <v>7.5701799828535393E-2</v>
      </c>
      <c r="T12" s="17">
        <v>7.7773786619800001E-2</v>
      </c>
      <c r="U12" s="17">
        <v>6.4744917714605998E-2</v>
      </c>
      <c r="V12" s="17">
        <v>9.0284008849645006E-2</v>
      </c>
      <c r="W12" s="17">
        <v>6.4270219744318194E-2</v>
      </c>
      <c r="X12" s="17">
        <v>0.14386569616290101</v>
      </c>
      <c r="Y12" s="17">
        <v>7.6650544619799699E-2</v>
      </c>
      <c r="Z12" s="17">
        <v>0.143497170893924</v>
      </c>
      <c r="AA12" s="17">
        <v>6.1543904566803399E-2</v>
      </c>
      <c r="AB12" s="17"/>
      <c r="AC12" s="17">
        <v>6.7196159175536799E-2</v>
      </c>
      <c r="AD12" s="17">
        <v>9.7114803850829406E-2</v>
      </c>
      <c r="AE12" s="17">
        <v>0.11242513358129499</v>
      </c>
      <c r="AF12" s="17"/>
      <c r="AG12" s="17">
        <v>6.7241098958701298E-2</v>
      </c>
      <c r="AH12" s="17">
        <v>0.100637482177793</v>
      </c>
      <c r="AI12" s="17">
        <v>6.7907055360495794E-2</v>
      </c>
      <c r="AJ12" s="17">
        <v>8.8317536224360393E-2</v>
      </c>
      <c r="AK12" s="17">
        <v>9.7335394638649805E-2</v>
      </c>
      <c r="AL12" s="17"/>
      <c r="AM12" s="17">
        <v>8.41041860594922E-2</v>
      </c>
      <c r="AN12" s="17">
        <v>9.8439600417597597E-2</v>
      </c>
      <c r="AO12" s="17">
        <v>3.7964145796702403E-2</v>
      </c>
      <c r="AP12" s="17"/>
      <c r="AQ12" s="17">
        <v>8.4980940462030294E-2</v>
      </c>
      <c r="AR12" s="17">
        <v>8.07392280294396E-2</v>
      </c>
      <c r="AS12" s="17"/>
      <c r="AT12" s="17">
        <v>0.12256277397389399</v>
      </c>
      <c r="AU12" s="17">
        <v>7.2103451240125502E-2</v>
      </c>
    </row>
    <row r="13" spans="2:47" ht="29" x14ac:dyDescent="0.35">
      <c r="B13" s="18" t="s">
        <v>391</v>
      </c>
      <c r="C13" s="17">
        <v>3.0357437561674902E-3</v>
      </c>
      <c r="D13" s="17">
        <v>4.8373715966014696E-3</v>
      </c>
      <c r="E13" s="17">
        <v>1.36435388250279E-3</v>
      </c>
      <c r="F13" s="17"/>
      <c r="G13" s="17">
        <v>2.0138279175624899E-2</v>
      </c>
      <c r="H13" s="17">
        <v>0</v>
      </c>
      <c r="I13" s="17">
        <v>0</v>
      </c>
      <c r="J13" s="17">
        <v>5.5056269159414403E-3</v>
      </c>
      <c r="K13" s="17">
        <v>0</v>
      </c>
      <c r="L13" s="17">
        <v>0</v>
      </c>
      <c r="M13" s="17"/>
      <c r="N13" s="17">
        <v>3.43858070868829E-3</v>
      </c>
      <c r="O13" s="17">
        <v>5.4350366619996303E-3</v>
      </c>
      <c r="P13" s="17">
        <v>3.2109944134859798E-3</v>
      </c>
      <c r="Q13" s="17">
        <v>0</v>
      </c>
      <c r="R13" s="17"/>
      <c r="S13" s="17">
        <v>0</v>
      </c>
      <c r="T13" s="17">
        <v>0</v>
      </c>
      <c r="U13" s="17">
        <v>0</v>
      </c>
      <c r="V13" s="17">
        <v>0</v>
      </c>
      <c r="W13" s="17">
        <v>0</v>
      </c>
      <c r="X13" s="17">
        <v>0</v>
      </c>
      <c r="Y13" s="17">
        <v>2.37453951630783E-2</v>
      </c>
      <c r="Z13" s="17">
        <v>0</v>
      </c>
      <c r="AA13" s="17">
        <v>5.4152305378701903E-3</v>
      </c>
      <c r="AB13" s="17"/>
      <c r="AC13" s="17">
        <v>2.2578594651738201E-3</v>
      </c>
      <c r="AD13" s="17">
        <v>3.6136507751852801E-3</v>
      </c>
      <c r="AE13" s="17">
        <v>0</v>
      </c>
      <c r="AF13" s="17"/>
      <c r="AG13" s="17">
        <v>2.20241395601709E-3</v>
      </c>
      <c r="AH13" s="17">
        <v>7.9315725112451396E-3</v>
      </c>
      <c r="AI13" s="17">
        <v>0</v>
      </c>
      <c r="AJ13" s="17">
        <v>0</v>
      </c>
      <c r="AK13" s="17">
        <v>0</v>
      </c>
      <c r="AL13" s="17"/>
      <c r="AM13" s="17">
        <v>3.9569370195549E-3</v>
      </c>
      <c r="AN13" s="17">
        <v>5.72937478996665E-3</v>
      </c>
      <c r="AO13" s="17">
        <v>0</v>
      </c>
      <c r="AP13" s="17"/>
      <c r="AQ13" s="17">
        <v>4.4926643525244796E-3</v>
      </c>
      <c r="AR13" s="17">
        <v>0</v>
      </c>
      <c r="AS13" s="17"/>
      <c r="AT13" s="17">
        <v>3.8402224641892698E-3</v>
      </c>
      <c r="AU13" s="17">
        <v>2.7806790614744899E-3</v>
      </c>
    </row>
    <row r="14" spans="2:47" x14ac:dyDescent="0.35">
      <c r="B14" s="18" t="s">
        <v>70</v>
      </c>
      <c r="C14" s="19">
        <v>3.5470754457010603E-2</v>
      </c>
      <c r="D14" s="19">
        <v>3.5444986476466399E-2</v>
      </c>
      <c r="E14" s="19">
        <v>3.5630867805272699E-2</v>
      </c>
      <c r="F14" s="19"/>
      <c r="G14" s="19">
        <v>4.4095305460527097E-2</v>
      </c>
      <c r="H14" s="19">
        <v>5.4669301266764003E-2</v>
      </c>
      <c r="I14" s="19">
        <v>2.1675138261515198E-2</v>
      </c>
      <c r="J14" s="19">
        <v>3.7526381871093403E-2</v>
      </c>
      <c r="K14" s="19">
        <v>2.0536862682424099E-2</v>
      </c>
      <c r="L14" s="19">
        <v>3.6067578503961299E-2</v>
      </c>
      <c r="M14" s="19"/>
      <c r="N14" s="19">
        <v>3.2998673384883902E-2</v>
      </c>
      <c r="O14" s="19">
        <v>2.6595497252743398E-2</v>
      </c>
      <c r="P14" s="19">
        <v>3.7380477778516698E-2</v>
      </c>
      <c r="Q14" s="19">
        <v>4.2416469138908598E-2</v>
      </c>
      <c r="R14" s="19"/>
      <c r="S14" s="19">
        <v>3.5689245438956803E-2</v>
      </c>
      <c r="T14" s="19">
        <v>3.5621171791315603E-2</v>
      </c>
      <c r="U14" s="19">
        <v>1.40826528906767E-2</v>
      </c>
      <c r="V14" s="19">
        <v>2.31428771555388E-2</v>
      </c>
      <c r="W14" s="19">
        <v>3.3686639416627098E-2</v>
      </c>
      <c r="X14" s="19">
        <v>4.8645661098422603E-2</v>
      </c>
      <c r="Y14" s="19">
        <v>4.0549769437604098E-2</v>
      </c>
      <c r="Z14" s="19">
        <v>1.9860922080978699E-2</v>
      </c>
      <c r="AA14" s="19">
        <v>5.4814152032143203E-2</v>
      </c>
      <c r="AB14" s="19"/>
      <c r="AC14" s="19">
        <v>3.3956254391520599E-2</v>
      </c>
      <c r="AD14" s="19">
        <v>3.5667102621366603E-2</v>
      </c>
      <c r="AE14" s="19">
        <v>2.3130273048185299E-2</v>
      </c>
      <c r="AF14" s="19"/>
      <c r="AG14" s="19">
        <v>1.6903859061519401E-2</v>
      </c>
      <c r="AH14" s="19">
        <v>3.7478117935000201E-2</v>
      </c>
      <c r="AI14" s="19">
        <v>4.6463461395168798E-2</v>
      </c>
      <c r="AJ14" s="19">
        <v>8.3337654969824607E-2</v>
      </c>
      <c r="AK14" s="19">
        <v>3.7905853082981E-2</v>
      </c>
      <c r="AL14" s="19"/>
      <c r="AM14" s="19">
        <v>1.8071688532030498E-2</v>
      </c>
      <c r="AN14" s="19">
        <v>3.7739879594855898E-2</v>
      </c>
      <c r="AO14" s="19">
        <v>2.1506202939387899E-2</v>
      </c>
      <c r="AP14" s="19"/>
      <c r="AQ14" s="19">
        <v>2.3306204587986299E-2</v>
      </c>
      <c r="AR14" s="19">
        <v>6.1126410588718198E-2</v>
      </c>
      <c r="AS14" s="19"/>
      <c r="AT14" s="19">
        <v>2.5165114965618001E-2</v>
      </c>
      <c r="AU14" s="19">
        <v>3.8738217926555997E-2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0.102271693182338</v>
      </c>
      <c r="D9" s="17">
        <v>7.7742295536378098E-2</v>
      </c>
      <c r="E9" s="17">
        <v>0.12557864980452099</v>
      </c>
      <c r="F9" s="17"/>
      <c r="G9" s="17">
        <v>6.9081818938750997E-2</v>
      </c>
      <c r="H9" s="17">
        <v>0.111169994760995</v>
      </c>
      <c r="I9" s="17">
        <v>0.102033512426891</v>
      </c>
      <c r="J9" s="17">
        <v>9.2138796477037294E-2</v>
      </c>
      <c r="K9" s="17">
        <v>9.8879551589931405E-2</v>
      </c>
      <c r="L9" s="17">
        <v>0.120460412032459</v>
      </c>
      <c r="M9" s="17"/>
      <c r="N9" s="17">
        <v>6.1306854840733803E-2</v>
      </c>
      <c r="O9" s="17">
        <v>7.3802988249019805E-2</v>
      </c>
      <c r="P9" s="17">
        <v>0.121140726654789</v>
      </c>
      <c r="Q9" s="17">
        <v>0.16048027199307599</v>
      </c>
      <c r="R9" s="17"/>
      <c r="S9" s="17">
        <v>0.115540472095767</v>
      </c>
      <c r="T9" s="17">
        <v>7.5128376835596006E-2</v>
      </c>
      <c r="U9" s="17">
        <v>6.1963707989665197E-2</v>
      </c>
      <c r="V9" s="17">
        <v>0.103923600541603</v>
      </c>
      <c r="W9" s="17">
        <v>0.113111166132183</v>
      </c>
      <c r="X9" s="17">
        <v>8.0727916468498501E-2</v>
      </c>
      <c r="Y9" s="17">
        <v>0.124343198317429</v>
      </c>
      <c r="Z9" s="17">
        <v>0.14953266920054401</v>
      </c>
      <c r="AA9" s="17">
        <v>0.126396362573375</v>
      </c>
      <c r="AB9" s="17"/>
      <c r="AC9" s="17">
        <v>0.144272796935079</v>
      </c>
      <c r="AD9" s="17">
        <v>6.0308479324769598E-2</v>
      </c>
      <c r="AE9" s="17">
        <v>0.133431389862989</v>
      </c>
      <c r="AF9" s="17"/>
      <c r="AG9" s="17">
        <v>0.122926107174591</v>
      </c>
      <c r="AH9" s="17">
        <v>7.7570293511149496E-2</v>
      </c>
      <c r="AI9" s="17">
        <v>7.8712011061614101E-2</v>
      </c>
      <c r="AJ9" s="17">
        <v>4.8569959264958398E-2</v>
      </c>
      <c r="AK9" s="17">
        <v>0.124219480917652</v>
      </c>
      <c r="AL9" s="17"/>
      <c r="AM9" s="17">
        <v>0.13098583719402701</v>
      </c>
      <c r="AN9" s="17">
        <v>8.8420311392578693E-2</v>
      </c>
      <c r="AO9" s="17">
        <v>9.8729181533592905E-2</v>
      </c>
      <c r="AP9" s="17"/>
      <c r="AQ9" s="17">
        <v>0.107133265044125</v>
      </c>
      <c r="AR9" s="17">
        <v>9.2609518666441307E-2</v>
      </c>
      <c r="AS9" s="17"/>
      <c r="AT9" s="17">
        <v>7.5832661482194696E-2</v>
      </c>
      <c r="AU9" s="17">
        <v>0.110654343315066</v>
      </c>
    </row>
    <row r="10" spans="2:47" ht="29" x14ac:dyDescent="0.35">
      <c r="B10" s="18" t="s">
        <v>388</v>
      </c>
      <c r="C10" s="17">
        <v>0.351231052088399</v>
      </c>
      <c r="D10" s="17">
        <v>0.36840935092583199</v>
      </c>
      <c r="E10" s="17">
        <v>0.336530623625935</v>
      </c>
      <c r="F10" s="17"/>
      <c r="G10" s="17">
        <v>0.273645276117084</v>
      </c>
      <c r="H10" s="17">
        <v>0.33844314882119397</v>
      </c>
      <c r="I10" s="17">
        <v>0.34014869989722601</v>
      </c>
      <c r="J10" s="17">
        <v>0.394886133609125</v>
      </c>
      <c r="K10" s="17">
        <v>0.37287710429997201</v>
      </c>
      <c r="L10" s="17">
        <v>0.35694935959579199</v>
      </c>
      <c r="M10" s="17"/>
      <c r="N10" s="17">
        <v>0.37110233064467202</v>
      </c>
      <c r="O10" s="17">
        <v>0.36239880095863802</v>
      </c>
      <c r="P10" s="17">
        <v>0.36075514574211298</v>
      </c>
      <c r="Q10" s="17">
        <v>0.309814896711607</v>
      </c>
      <c r="R10" s="17"/>
      <c r="S10" s="17">
        <v>0.31144982373632901</v>
      </c>
      <c r="T10" s="17">
        <v>0.39903901731172697</v>
      </c>
      <c r="U10" s="17">
        <v>0.39641822929950798</v>
      </c>
      <c r="V10" s="17">
        <v>0.31302895970765399</v>
      </c>
      <c r="W10" s="17">
        <v>0.30207785196680598</v>
      </c>
      <c r="X10" s="17">
        <v>0.33063554708963699</v>
      </c>
      <c r="Y10" s="17">
        <v>0.354916984908967</v>
      </c>
      <c r="Z10" s="17">
        <v>0.44403022067983999</v>
      </c>
      <c r="AA10" s="17">
        <v>0.34799979414119903</v>
      </c>
      <c r="AB10" s="17"/>
      <c r="AC10" s="17">
        <v>0.36941074282324898</v>
      </c>
      <c r="AD10" s="17">
        <v>0.34748735706116801</v>
      </c>
      <c r="AE10" s="17">
        <v>0.32338452107726301</v>
      </c>
      <c r="AF10" s="17"/>
      <c r="AG10" s="17">
        <v>0.38561409780738498</v>
      </c>
      <c r="AH10" s="17">
        <v>0.33634349886696702</v>
      </c>
      <c r="AI10" s="17">
        <v>0.29638829023904401</v>
      </c>
      <c r="AJ10" s="17">
        <v>0.27656725776609398</v>
      </c>
      <c r="AK10" s="17">
        <v>0.306963712763763</v>
      </c>
      <c r="AL10" s="17"/>
      <c r="AM10" s="17">
        <v>0.35964149262318501</v>
      </c>
      <c r="AN10" s="17">
        <v>0.34760268037241498</v>
      </c>
      <c r="AO10" s="17">
        <v>0.33053411062210297</v>
      </c>
      <c r="AP10" s="17"/>
      <c r="AQ10" s="17">
        <v>0.36215202644725802</v>
      </c>
      <c r="AR10" s="17">
        <v>0.33014278520170798</v>
      </c>
      <c r="AS10" s="17"/>
      <c r="AT10" s="17">
        <v>0.37963242650260898</v>
      </c>
      <c r="AU10" s="17">
        <v>0.34222622968404298</v>
      </c>
    </row>
    <row r="11" spans="2:47" ht="43.5" x14ac:dyDescent="0.35">
      <c r="B11" s="18" t="s">
        <v>389</v>
      </c>
      <c r="C11" s="17">
        <v>0.30301966864495899</v>
      </c>
      <c r="D11" s="17">
        <v>0.34122999434951801</v>
      </c>
      <c r="E11" s="17">
        <v>0.26848677294177298</v>
      </c>
      <c r="F11" s="17"/>
      <c r="G11" s="17">
        <v>0.33922264773272098</v>
      </c>
      <c r="H11" s="17">
        <v>0.265544547229082</v>
      </c>
      <c r="I11" s="17">
        <v>0.29870357679936599</v>
      </c>
      <c r="J11" s="17">
        <v>0.27565317700761299</v>
      </c>
      <c r="K11" s="17">
        <v>0.32645780058528201</v>
      </c>
      <c r="L11" s="17">
        <v>0.32067794301937003</v>
      </c>
      <c r="M11" s="17"/>
      <c r="N11" s="17">
        <v>0.33209610684889901</v>
      </c>
      <c r="O11" s="17">
        <v>0.29925871168541401</v>
      </c>
      <c r="P11" s="17">
        <v>0.31153439422636903</v>
      </c>
      <c r="Q11" s="17">
        <v>0.27178633398470797</v>
      </c>
      <c r="R11" s="17"/>
      <c r="S11" s="17">
        <v>0.33210551092034701</v>
      </c>
      <c r="T11" s="17">
        <v>0.283702665487851</v>
      </c>
      <c r="U11" s="17">
        <v>0.30674625399538302</v>
      </c>
      <c r="V11" s="17">
        <v>0.30876102480680701</v>
      </c>
      <c r="W11" s="17">
        <v>0.35953225168608399</v>
      </c>
      <c r="X11" s="17">
        <v>0.286677395756124</v>
      </c>
      <c r="Y11" s="17">
        <v>0.27528316931474101</v>
      </c>
      <c r="Z11" s="17">
        <v>0.20163888965326601</v>
      </c>
      <c r="AA11" s="17">
        <v>0.318890376958685</v>
      </c>
      <c r="AB11" s="17"/>
      <c r="AC11" s="17">
        <v>0.28699795127959798</v>
      </c>
      <c r="AD11" s="17">
        <v>0.31790597960948302</v>
      </c>
      <c r="AE11" s="17">
        <v>0.25381306936188502</v>
      </c>
      <c r="AF11" s="17"/>
      <c r="AG11" s="17">
        <v>0.290959785956383</v>
      </c>
      <c r="AH11" s="17">
        <v>0.31613143281431899</v>
      </c>
      <c r="AI11" s="17">
        <v>0.33956644228486799</v>
      </c>
      <c r="AJ11" s="17">
        <v>0.34978620511561498</v>
      </c>
      <c r="AK11" s="17">
        <v>0.29106585213706898</v>
      </c>
      <c r="AL11" s="17"/>
      <c r="AM11" s="17">
        <v>0.26263187368882501</v>
      </c>
      <c r="AN11" s="17">
        <v>0.32400247112243002</v>
      </c>
      <c r="AO11" s="17">
        <v>0.29166622516618601</v>
      </c>
      <c r="AP11" s="17"/>
      <c r="AQ11" s="17">
        <v>0.29772818619949498</v>
      </c>
      <c r="AR11" s="17">
        <v>0.31563958263011299</v>
      </c>
      <c r="AS11" s="17"/>
      <c r="AT11" s="17">
        <v>0.28521878861509797</v>
      </c>
      <c r="AU11" s="17">
        <v>0.30866354210588398</v>
      </c>
    </row>
    <row r="12" spans="2:47" ht="87" x14ac:dyDescent="0.35">
      <c r="B12" s="18" t="s">
        <v>390</v>
      </c>
      <c r="C12" s="17">
        <v>0.20082236644010801</v>
      </c>
      <c r="D12" s="17">
        <v>0.16115241115804199</v>
      </c>
      <c r="E12" s="17">
        <v>0.234815886318123</v>
      </c>
      <c r="F12" s="17"/>
      <c r="G12" s="17">
        <v>0.27219710171254702</v>
      </c>
      <c r="H12" s="17">
        <v>0.232826267006945</v>
      </c>
      <c r="I12" s="17">
        <v>0.23057633749843101</v>
      </c>
      <c r="J12" s="17">
        <v>0.18086685635168201</v>
      </c>
      <c r="K12" s="17">
        <v>0.161141443225609</v>
      </c>
      <c r="L12" s="17">
        <v>0.166120901412908</v>
      </c>
      <c r="M12" s="17"/>
      <c r="N12" s="17">
        <v>0.19451283413210199</v>
      </c>
      <c r="O12" s="17">
        <v>0.23448649264442101</v>
      </c>
      <c r="P12" s="17">
        <v>0.164972064853286</v>
      </c>
      <c r="Q12" s="17">
        <v>0.20262867654469299</v>
      </c>
      <c r="R12" s="17"/>
      <c r="S12" s="17">
        <v>0.20520233348813999</v>
      </c>
      <c r="T12" s="17">
        <v>0.19038590702872399</v>
      </c>
      <c r="U12" s="17">
        <v>0.20276863851107299</v>
      </c>
      <c r="V12" s="17">
        <v>0.22290469351925399</v>
      </c>
      <c r="W12" s="17">
        <v>0.20112842877572901</v>
      </c>
      <c r="X12" s="17">
        <v>0.25331347958731798</v>
      </c>
      <c r="Y12" s="17">
        <v>0.20898639417156101</v>
      </c>
      <c r="Z12" s="17">
        <v>0.18493729838537101</v>
      </c>
      <c r="AA12" s="17">
        <v>0.145506514957185</v>
      </c>
      <c r="AB12" s="17"/>
      <c r="AC12" s="17">
        <v>0.16025191992396401</v>
      </c>
      <c r="AD12" s="17">
        <v>0.227206419759379</v>
      </c>
      <c r="AE12" s="17">
        <v>0.25031588031146901</v>
      </c>
      <c r="AF12" s="17"/>
      <c r="AG12" s="17">
        <v>0.1801217277778</v>
      </c>
      <c r="AH12" s="17">
        <v>0.227294198247425</v>
      </c>
      <c r="AI12" s="17">
        <v>0.20660432256957201</v>
      </c>
      <c r="AJ12" s="17">
        <v>0.24173892288350801</v>
      </c>
      <c r="AK12" s="17">
        <v>0.217904437502416</v>
      </c>
      <c r="AL12" s="17"/>
      <c r="AM12" s="17">
        <v>0.22789616787177699</v>
      </c>
      <c r="AN12" s="17">
        <v>0.198440947246387</v>
      </c>
      <c r="AO12" s="17">
        <v>0.236991843085121</v>
      </c>
      <c r="AP12" s="17"/>
      <c r="AQ12" s="17">
        <v>0.20266566851152601</v>
      </c>
      <c r="AR12" s="17">
        <v>0.19290512997356299</v>
      </c>
      <c r="AS12" s="17"/>
      <c r="AT12" s="17">
        <v>0.217777371629684</v>
      </c>
      <c r="AU12" s="17">
        <v>0.19544668256050299</v>
      </c>
    </row>
    <row r="13" spans="2:47" ht="29" x14ac:dyDescent="0.35">
      <c r="B13" s="18" t="s">
        <v>391</v>
      </c>
      <c r="C13" s="17">
        <v>3.50601802272034E-3</v>
      </c>
      <c r="D13" s="17">
        <v>7.2734818441999799E-3</v>
      </c>
      <c r="E13" s="17">
        <v>0</v>
      </c>
      <c r="F13" s="17"/>
      <c r="G13" s="17">
        <v>8.1688058707042495E-3</v>
      </c>
      <c r="H13" s="17">
        <v>1.0289864150913E-2</v>
      </c>
      <c r="I13" s="17">
        <v>0</v>
      </c>
      <c r="J13" s="17">
        <v>0</v>
      </c>
      <c r="K13" s="17">
        <v>5.6529369533687701E-3</v>
      </c>
      <c r="L13" s="17">
        <v>0</v>
      </c>
      <c r="M13" s="17"/>
      <c r="N13" s="17">
        <v>6.54312237426816E-3</v>
      </c>
      <c r="O13" s="17">
        <v>0</v>
      </c>
      <c r="P13" s="17">
        <v>0</v>
      </c>
      <c r="Q13" s="17">
        <v>6.9876190614104597E-3</v>
      </c>
      <c r="R13" s="17"/>
      <c r="S13" s="17">
        <v>1.1145954749195599E-2</v>
      </c>
      <c r="T13" s="17">
        <v>5.5482814686309096E-3</v>
      </c>
      <c r="U13" s="17">
        <v>8.3807295707316095E-3</v>
      </c>
      <c r="V13" s="17">
        <v>0</v>
      </c>
      <c r="W13" s="17">
        <v>0</v>
      </c>
      <c r="X13" s="17">
        <v>0</v>
      </c>
      <c r="Y13" s="17">
        <v>0</v>
      </c>
      <c r="Z13" s="17">
        <v>0</v>
      </c>
      <c r="AA13" s="17">
        <v>0</v>
      </c>
      <c r="AB13" s="17"/>
      <c r="AC13" s="17">
        <v>4.2665629260864304E-3</v>
      </c>
      <c r="AD13" s="17">
        <v>2.3179690775910399E-3</v>
      </c>
      <c r="AE13" s="17">
        <v>0</v>
      </c>
      <c r="AF13" s="17"/>
      <c r="AG13" s="17">
        <v>0</v>
      </c>
      <c r="AH13" s="17">
        <v>9.7800188572293705E-3</v>
      </c>
      <c r="AI13" s="17">
        <v>0</v>
      </c>
      <c r="AJ13" s="17">
        <v>0</v>
      </c>
      <c r="AK13" s="17">
        <v>6.7064347710078199E-3</v>
      </c>
      <c r="AL13" s="17"/>
      <c r="AM13" s="17">
        <v>0</v>
      </c>
      <c r="AN13" s="17">
        <v>7.0646007972020699E-3</v>
      </c>
      <c r="AO13" s="17">
        <v>0</v>
      </c>
      <c r="AP13" s="17"/>
      <c r="AQ13" s="17">
        <v>1.33592714530312E-3</v>
      </c>
      <c r="AR13" s="17">
        <v>8.0685260566399492E-3</v>
      </c>
      <c r="AS13" s="17"/>
      <c r="AT13" s="17">
        <v>0</v>
      </c>
      <c r="AU13" s="17">
        <v>4.6176216085409396E-3</v>
      </c>
    </row>
    <row r="14" spans="2:47" x14ac:dyDescent="0.35">
      <c r="B14" s="18" t="s">
        <v>70</v>
      </c>
      <c r="C14" s="19">
        <v>3.9149201621475699E-2</v>
      </c>
      <c r="D14" s="19">
        <v>4.41924661860306E-2</v>
      </c>
      <c r="E14" s="19">
        <v>3.45880673096488E-2</v>
      </c>
      <c r="F14" s="19"/>
      <c r="G14" s="19">
        <v>3.7684349628192997E-2</v>
      </c>
      <c r="H14" s="19">
        <v>4.1726178030871398E-2</v>
      </c>
      <c r="I14" s="19">
        <v>2.8537873378086099E-2</v>
      </c>
      <c r="J14" s="19">
        <v>5.6455036554542801E-2</v>
      </c>
      <c r="K14" s="19">
        <v>3.4991163345837198E-2</v>
      </c>
      <c r="L14" s="19">
        <v>3.5791383939470199E-2</v>
      </c>
      <c r="M14" s="19"/>
      <c r="N14" s="19">
        <v>3.4438751159325001E-2</v>
      </c>
      <c r="O14" s="19">
        <v>3.0053006462507401E-2</v>
      </c>
      <c r="P14" s="19">
        <v>4.15976685234421E-2</v>
      </c>
      <c r="Q14" s="19">
        <v>4.8302201704505297E-2</v>
      </c>
      <c r="R14" s="19"/>
      <c r="S14" s="19">
        <v>2.4555905010221198E-2</v>
      </c>
      <c r="T14" s="19">
        <v>4.6195751867472198E-2</v>
      </c>
      <c r="U14" s="19">
        <v>2.37224406336401E-2</v>
      </c>
      <c r="V14" s="19">
        <v>5.1381721424681802E-2</v>
      </c>
      <c r="W14" s="19">
        <v>2.4150301439198701E-2</v>
      </c>
      <c r="X14" s="19">
        <v>4.8645661098422603E-2</v>
      </c>
      <c r="Y14" s="19">
        <v>3.6470253287301503E-2</v>
      </c>
      <c r="Z14" s="19">
        <v>1.9860922080978699E-2</v>
      </c>
      <c r="AA14" s="19">
        <v>6.1206951369555299E-2</v>
      </c>
      <c r="AB14" s="19"/>
      <c r="AC14" s="19">
        <v>3.4800026112024103E-2</v>
      </c>
      <c r="AD14" s="19">
        <v>4.4773795167609001E-2</v>
      </c>
      <c r="AE14" s="19">
        <v>3.90551393863941E-2</v>
      </c>
      <c r="AF14" s="19"/>
      <c r="AG14" s="19">
        <v>2.0378281283841601E-2</v>
      </c>
      <c r="AH14" s="19">
        <v>3.2880557702910602E-2</v>
      </c>
      <c r="AI14" s="19">
        <v>7.8728933844901705E-2</v>
      </c>
      <c r="AJ14" s="19">
        <v>8.3337654969824607E-2</v>
      </c>
      <c r="AK14" s="19">
        <v>5.3140081908091899E-2</v>
      </c>
      <c r="AL14" s="19"/>
      <c r="AM14" s="19">
        <v>1.8844628622186801E-2</v>
      </c>
      <c r="AN14" s="19">
        <v>3.44689890689866E-2</v>
      </c>
      <c r="AO14" s="19">
        <v>4.2078639592996903E-2</v>
      </c>
      <c r="AP14" s="19"/>
      <c r="AQ14" s="19">
        <v>2.8984926652292398E-2</v>
      </c>
      <c r="AR14" s="19">
        <v>6.0634457471534203E-2</v>
      </c>
      <c r="AS14" s="19"/>
      <c r="AT14" s="19">
        <v>4.1538751770414502E-2</v>
      </c>
      <c r="AU14" s="19">
        <v>3.8391580725962597E-2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0.34811084869786002</v>
      </c>
      <c r="D9" s="17">
        <v>0.32537181412229699</v>
      </c>
      <c r="E9" s="17">
        <v>0.37068816672886101</v>
      </c>
      <c r="F9" s="17"/>
      <c r="G9" s="17">
        <v>0.22298331342052</v>
      </c>
      <c r="H9" s="17">
        <v>0.32134928205580199</v>
      </c>
      <c r="I9" s="17">
        <v>0.38797879658739198</v>
      </c>
      <c r="J9" s="17">
        <v>0.35187042332267199</v>
      </c>
      <c r="K9" s="17">
        <v>0.44244821136403201</v>
      </c>
      <c r="L9" s="17">
        <v>0.32853551187214303</v>
      </c>
      <c r="M9" s="17"/>
      <c r="N9" s="17">
        <v>0.31156746353578202</v>
      </c>
      <c r="O9" s="17">
        <v>0.33493605097555201</v>
      </c>
      <c r="P9" s="17">
        <v>0.38618579704502398</v>
      </c>
      <c r="Q9" s="17">
        <v>0.36749897518973201</v>
      </c>
      <c r="R9" s="17"/>
      <c r="S9" s="17">
        <v>0.35660033476959502</v>
      </c>
      <c r="T9" s="17">
        <v>0.28815320802332101</v>
      </c>
      <c r="U9" s="17">
        <v>0.37207679163913199</v>
      </c>
      <c r="V9" s="17">
        <v>0.34010281738808801</v>
      </c>
      <c r="W9" s="17">
        <v>0.29102099376649299</v>
      </c>
      <c r="X9" s="17">
        <v>0.44596982045677702</v>
      </c>
      <c r="Y9" s="17">
        <v>0.36501350987467202</v>
      </c>
      <c r="Z9" s="17">
        <v>0.34246715428576702</v>
      </c>
      <c r="AA9" s="17">
        <v>0.34901330658244401</v>
      </c>
      <c r="AB9" s="17"/>
      <c r="AC9" s="17">
        <v>0.39103215425415</v>
      </c>
      <c r="AD9" s="17">
        <v>0.31625515040558</v>
      </c>
      <c r="AE9" s="17">
        <v>0.40073985612510898</v>
      </c>
      <c r="AF9" s="17"/>
      <c r="AG9" s="17">
        <v>0.34598038857503499</v>
      </c>
      <c r="AH9" s="17">
        <v>0.30492357820386901</v>
      </c>
      <c r="AI9" s="17">
        <v>0.39003213029257</v>
      </c>
      <c r="AJ9" s="17">
        <v>0.32723150910617999</v>
      </c>
      <c r="AK9" s="17">
        <v>0.44341750276590303</v>
      </c>
      <c r="AL9" s="17"/>
      <c r="AM9" s="17">
        <v>0.33341272255698201</v>
      </c>
      <c r="AN9" s="17">
        <v>0.31482237373126998</v>
      </c>
      <c r="AO9" s="17">
        <v>0.33561641986488699</v>
      </c>
      <c r="AP9" s="17"/>
      <c r="AQ9" s="17">
        <v>0.36104392051934397</v>
      </c>
      <c r="AR9" s="17">
        <v>0.32279290982950598</v>
      </c>
      <c r="AS9" s="17"/>
      <c r="AT9" s="17">
        <v>0.35384141375142603</v>
      </c>
      <c r="AU9" s="17">
        <v>0.34629393942328002</v>
      </c>
    </row>
    <row r="10" spans="2:47" ht="29" x14ac:dyDescent="0.35">
      <c r="B10" s="18" t="s">
        <v>388</v>
      </c>
      <c r="C10" s="17">
        <v>0.40523381496650801</v>
      </c>
      <c r="D10" s="17">
        <v>0.40281091683606401</v>
      </c>
      <c r="E10" s="17">
        <v>0.40672999833322099</v>
      </c>
      <c r="F10" s="17"/>
      <c r="G10" s="17">
        <v>0.40643128392796501</v>
      </c>
      <c r="H10" s="17">
        <v>0.378652120968759</v>
      </c>
      <c r="I10" s="17">
        <v>0.39805154570203699</v>
      </c>
      <c r="J10" s="17">
        <v>0.429962925058684</v>
      </c>
      <c r="K10" s="17">
        <v>0.413375467809803</v>
      </c>
      <c r="L10" s="17">
        <v>0.40571804586765398</v>
      </c>
      <c r="M10" s="17"/>
      <c r="N10" s="17">
        <v>0.46834118091381099</v>
      </c>
      <c r="O10" s="17">
        <v>0.42766848349063502</v>
      </c>
      <c r="P10" s="17">
        <v>0.35878640614143398</v>
      </c>
      <c r="Q10" s="17">
        <v>0.35969029964398702</v>
      </c>
      <c r="R10" s="17"/>
      <c r="S10" s="17">
        <v>0.37393455152243499</v>
      </c>
      <c r="T10" s="17">
        <v>0.46135335545394202</v>
      </c>
      <c r="U10" s="17">
        <v>0.39810562565848001</v>
      </c>
      <c r="V10" s="17">
        <v>0.39020996189564799</v>
      </c>
      <c r="W10" s="17">
        <v>0.40307725948462297</v>
      </c>
      <c r="X10" s="17">
        <v>0.38838864585384703</v>
      </c>
      <c r="Y10" s="17">
        <v>0.38279129659482802</v>
      </c>
      <c r="Z10" s="17">
        <v>0.41897930934272998</v>
      </c>
      <c r="AA10" s="17">
        <v>0.41792527042661598</v>
      </c>
      <c r="AB10" s="17"/>
      <c r="AC10" s="17">
        <v>0.38794315999017698</v>
      </c>
      <c r="AD10" s="17">
        <v>0.43720925472535399</v>
      </c>
      <c r="AE10" s="17">
        <v>0.33323276829207799</v>
      </c>
      <c r="AF10" s="17"/>
      <c r="AG10" s="17">
        <v>0.45983217792347503</v>
      </c>
      <c r="AH10" s="17">
        <v>0.40858627855034901</v>
      </c>
      <c r="AI10" s="17">
        <v>0.311784854019868</v>
      </c>
      <c r="AJ10" s="17">
        <v>0.282769225880379</v>
      </c>
      <c r="AK10" s="17">
        <v>0.328811876039449</v>
      </c>
      <c r="AL10" s="17"/>
      <c r="AM10" s="17">
        <v>0.43863230128277902</v>
      </c>
      <c r="AN10" s="17">
        <v>0.42219875194721102</v>
      </c>
      <c r="AO10" s="17">
        <v>0.393786116350688</v>
      </c>
      <c r="AP10" s="17"/>
      <c r="AQ10" s="17">
        <v>0.40543426580891501</v>
      </c>
      <c r="AR10" s="17">
        <v>0.40687112863247099</v>
      </c>
      <c r="AS10" s="17"/>
      <c r="AT10" s="17">
        <v>0.41669348010548801</v>
      </c>
      <c r="AU10" s="17">
        <v>0.40160046089409801</v>
      </c>
    </row>
    <row r="11" spans="2:47" ht="43.5" x14ac:dyDescent="0.35">
      <c r="B11" s="18" t="s">
        <v>389</v>
      </c>
      <c r="C11" s="17">
        <v>0.117627751280954</v>
      </c>
      <c r="D11" s="17">
        <v>0.16726034654077601</v>
      </c>
      <c r="E11" s="17">
        <v>7.1713437750567099E-2</v>
      </c>
      <c r="F11" s="17"/>
      <c r="G11" s="17">
        <v>0.17331596699453</v>
      </c>
      <c r="H11" s="17">
        <v>0.12932876960748099</v>
      </c>
      <c r="I11" s="17">
        <v>0.10361749377712599</v>
      </c>
      <c r="J11" s="17">
        <v>0.107563656473432</v>
      </c>
      <c r="K11" s="17">
        <v>5.7291364640839698E-2</v>
      </c>
      <c r="L11" s="17">
        <v>0.142437680075892</v>
      </c>
      <c r="M11" s="17"/>
      <c r="N11" s="17">
        <v>0.105327571552062</v>
      </c>
      <c r="O11" s="17">
        <v>0.11032008894372</v>
      </c>
      <c r="P11" s="17">
        <v>0.14610686876297499</v>
      </c>
      <c r="Q11" s="17">
        <v>0.114848572181207</v>
      </c>
      <c r="R11" s="17"/>
      <c r="S11" s="17">
        <v>0.13408370550995499</v>
      </c>
      <c r="T11" s="17">
        <v>0.11686484213317599</v>
      </c>
      <c r="U11" s="17">
        <v>7.0739162624424298E-2</v>
      </c>
      <c r="V11" s="17">
        <v>0.118528386238101</v>
      </c>
      <c r="W11" s="17">
        <v>0.20915409827083101</v>
      </c>
      <c r="X11" s="17">
        <v>9.8366166199048005E-2</v>
      </c>
      <c r="Y11" s="17">
        <v>0.139672408523692</v>
      </c>
      <c r="Z11" s="17">
        <v>9.8071319256760006E-2</v>
      </c>
      <c r="AA11" s="17">
        <v>8.0294585727352805E-2</v>
      </c>
      <c r="AB11" s="17"/>
      <c r="AC11" s="17">
        <v>0.113381855149314</v>
      </c>
      <c r="AD11" s="17">
        <v>0.107654517689381</v>
      </c>
      <c r="AE11" s="17">
        <v>0.119561063907899</v>
      </c>
      <c r="AF11" s="17"/>
      <c r="AG11" s="17">
        <v>0.10098274479241701</v>
      </c>
      <c r="AH11" s="17">
        <v>0.14063184931915201</v>
      </c>
      <c r="AI11" s="17">
        <v>0.15142693272049201</v>
      </c>
      <c r="AJ11" s="17">
        <v>0.16524254008839301</v>
      </c>
      <c r="AK11" s="17">
        <v>0.10011067877612601</v>
      </c>
      <c r="AL11" s="17"/>
      <c r="AM11" s="17">
        <v>0.11449688275179</v>
      </c>
      <c r="AN11" s="17">
        <v>0.13365702703759499</v>
      </c>
      <c r="AO11" s="17">
        <v>0.121298996349035</v>
      </c>
      <c r="AP11" s="17"/>
      <c r="AQ11" s="17">
        <v>0.11767430291712699</v>
      </c>
      <c r="AR11" s="17">
        <v>0.118127379896369</v>
      </c>
      <c r="AS11" s="17"/>
      <c r="AT11" s="17">
        <v>0.10431802507471</v>
      </c>
      <c r="AU11" s="17">
        <v>0.121847678070056</v>
      </c>
    </row>
    <row r="12" spans="2:47" ht="87" x14ac:dyDescent="0.35">
      <c r="B12" s="18" t="s">
        <v>390</v>
      </c>
      <c r="C12" s="17">
        <v>8.5731863388466195E-2</v>
      </c>
      <c r="D12" s="17">
        <v>5.4555066659272802E-2</v>
      </c>
      <c r="E12" s="17">
        <v>0.11367131527209801</v>
      </c>
      <c r="F12" s="17"/>
      <c r="G12" s="17">
        <v>0.153893816643832</v>
      </c>
      <c r="H12" s="17">
        <v>0.114806021306704</v>
      </c>
      <c r="I12" s="17">
        <v>7.96270642627252E-2</v>
      </c>
      <c r="J12" s="17">
        <v>5.7446022191336703E-2</v>
      </c>
      <c r="K12" s="17">
        <v>4.14670815460325E-2</v>
      </c>
      <c r="L12" s="17">
        <v>8.8888093078559605E-2</v>
      </c>
      <c r="M12" s="17"/>
      <c r="N12" s="17">
        <v>7.5952861947658504E-2</v>
      </c>
      <c r="O12" s="17">
        <v>0.107358097335815</v>
      </c>
      <c r="P12" s="17">
        <v>6.6740431782400994E-2</v>
      </c>
      <c r="Q12" s="17">
        <v>8.7581960156363894E-2</v>
      </c>
      <c r="R12" s="17"/>
      <c r="S12" s="17">
        <v>0.101277378771605</v>
      </c>
      <c r="T12" s="17">
        <v>8.63121038534711E-2</v>
      </c>
      <c r="U12" s="17">
        <v>0.102017238590962</v>
      </c>
      <c r="V12" s="17">
        <v>9.4514021126426206E-2</v>
      </c>
      <c r="W12" s="17">
        <v>9.67476484780532E-2</v>
      </c>
      <c r="X12" s="17">
        <v>1.8629706391905001E-2</v>
      </c>
      <c r="Y12" s="17">
        <v>8.6545270023786702E-2</v>
      </c>
      <c r="Z12" s="17">
        <v>0.10611790895635401</v>
      </c>
      <c r="AA12" s="17">
        <v>8.4706157391829004E-2</v>
      </c>
      <c r="AB12" s="17"/>
      <c r="AC12" s="17">
        <v>6.4682795602928098E-2</v>
      </c>
      <c r="AD12" s="17">
        <v>9.8969658596047699E-2</v>
      </c>
      <c r="AE12" s="17">
        <v>9.9083667874323197E-2</v>
      </c>
      <c r="AF12" s="17"/>
      <c r="AG12" s="17">
        <v>7.0299673367201998E-2</v>
      </c>
      <c r="AH12" s="17">
        <v>0.11397632538187601</v>
      </c>
      <c r="AI12" s="17">
        <v>8.9363356353823101E-2</v>
      </c>
      <c r="AJ12" s="17">
        <v>8.8317536224360393E-2</v>
      </c>
      <c r="AK12" s="17">
        <v>6.3942041727460999E-2</v>
      </c>
      <c r="AL12" s="17"/>
      <c r="AM12" s="17">
        <v>8.7134530362642001E-2</v>
      </c>
      <c r="AN12" s="17">
        <v>9.3587994968072394E-2</v>
      </c>
      <c r="AO12" s="17">
        <v>0.103189615319254</v>
      </c>
      <c r="AP12" s="17"/>
      <c r="AQ12" s="17">
        <v>8.1445499106774899E-2</v>
      </c>
      <c r="AR12" s="17">
        <v>9.0067434103685895E-2</v>
      </c>
      <c r="AS12" s="17"/>
      <c r="AT12" s="17">
        <v>7.0080001221798194E-2</v>
      </c>
      <c r="AU12" s="17">
        <v>9.0694378126407696E-2</v>
      </c>
    </row>
    <row r="13" spans="2:47" ht="29" x14ac:dyDescent="0.35">
      <c r="B13" s="18" t="s">
        <v>391</v>
      </c>
      <c r="C13" s="17">
        <v>3.2300169116446201E-3</v>
      </c>
      <c r="D13" s="17">
        <v>1.75101157949603E-3</v>
      </c>
      <c r="E13" s="17">
        <v>4.6240525784236501E-3</v>
      </c>
      <c r="F13" s="17"/>
      <c r="G13" s="17">
        <v>5.6912693849593904E-3</v>
      </c>
      <c r="H13" s="17">
        <v>4.6517773149934698E-3</v>
      </c>
      <c r="I13" s="17">
        <v>0</v>
      </c>
      <c r="J13" s="17">
        <v>0</v>
      </c>
      <c r="K13" s="17">
        <v>0</v>
      </c>
      <c r="L13" s="17">
        <v>7.8880200452824192E-3</v>
      </c>
      <c r="M13" s="17"/>
      <c r="N13" s="17">
        <v>2.21934436994288E-3</v>
      </c>
      <c r="O13" s="17">
        <v>3.0499908019660598E-3</v>
      </c>
      <c r="P13" s="17">
        <v>3.8497192764080299E-3</v>
      </c>
      <c r="Q13" s="17">
        <v>3.9983300130314904E-3</v>
      </c>
      <c r="R13" s="17"/>
      <c r="S13" s="17">
        <v>3.8069879362369898E-3</v>
      </c>
      <c r="T13" s="17">
        <v>0</v>
      </c>
      <c r="U13" s="17">
        <v>8.2596138341535005E-3</v>
      </c>
      <c r="V13" s="17">
        <v>7.1694822192926201E-3</v>
      </c>
      <c r="W13" s="17">
        <v>0</v>
      </c>
      <c r="X13" s="17">
        <v>0</v>
      </c>
      <c r="Y13" s="17">
        <v>0</v>
      </c>
      <c r="Z13" s="17">
        <v>0</v>
      </c>
      <c r="AA13" s="17">
        <v>7.6889016224002396E-3</v>
      </c>
      <c r="AB13" s="17"/>
      <c r="AC13" s="17">
        <v>4.5027714869722603E-3</v>
      </c>
      <c r="AD13" s="17">
        <v>0</v>
      </c>
      <c r="AE13" s="17">
        <v>6.6556231695109099E-3</v>
      </c>
      <c r="AF13" s="17"/>
      <c r="AG13" s="17">
        <v>4.3921984147494604E-3</v>
      </c>
      <c r="AH13" s="17">
        <v>0</v>
      </c>
      <c r="AI13" s="17">
        <v>0</v>
      </c>
      <c r="AJ13" s="17">
        <v>0</v>
      </c>
      <c r="AK13" s="17">
        <v>1.0299969685074401E-2</v>
      </c>
      <c r="AL13" s="17"/>
      <c r="AM13" s="17">
        <v>6.9929570462628097E-3</v>
      </c>
      <c r="AN13" s="17">
        <v>0</v>
      </c>
      <c r="AO13" s="17">
        <v>1.3759160061674601E-2</v>
      </c>
      <c r="AP13" s="17"/>
      <c r="AQ13" s="17">
        <v>1.2491070698008901E-3</v>
      </c>
      <c r="AR13" s="17">
        <v>7.3949317067290802E-3</v>
      </c>
      <c r="AS13" s="17"/>
      <c r="AT13" s="17">
        <v>0</v>
      </c>
      <c r="AU13" s="17">
        <v>4.25411272574983E-3</v>
      </c>
    </row>
    <row r="14" spans="2:47" x14ac:dyDescent="0.35">
      <c r="B14" s="18" t="s">
        <v>70</v>
      </c>
      <c r="C14" s="19">
        <v>4.0065704754567999E-2</v>
      </c>
      <c r="D14" s="19">
        <v>4.82508442620945E-2</v>
      </c>
      <c r="E14" s="19">
        <v>3.2573029336828999E-2</v>
      </c>
      <c r="F14" s="19"/>
      <c r="G14" s="19">
        <v>3.7684349628192997E-2</v>
      </c>
      <c r="H14" s="19">
        <v>5.12120287462609E-2</v>
      </c>
      <c r="I14" s="19">
        <v>3.0725099670719E-2</v>
      </c>
      <c r="J14" s="19">
        <v>5.3156972953874997E-2</v>
      </c>
      <c r="K14" s="19">
        <v>4.5417874639292297E-2</v>
      </c>
      <c r="L14" s="19">
        <v>2.6532649060468601E-2</v>
      </c>
      <c r="M14" s="19"/>
      <c r="N14" s="19">
        <v>3.6591577680744301E-2</v>
      </c>
      <c r="O14" s="19">
        <v>1.6667288452311999E-2</v>
      </c>
      <c r="P14" s="19">
        <v>3.8330776991757798E-2</v>
      </c>
      <c r="Q14" s="19">
        <v>6.6381862815678497E-2</v>
      </c>
      <c r="R14" s="19"/>
      <c r="S14" s="19">
        <v>3.02970414901725E-2</v>
      </c>
      <c r="T14" s="19">
        <v>4.7316490536089502E-2</v>
      </c>
      <c r="U14" s="19">
        <v>4.8801567652847599E-2</v>
      </c>
      <c r="V14" s="19">
        <v>4.9475331132444803E-2</v>
      </c>
      <c r="W14" s="19">
        <v>0</v>
      </c>
      <c r="X14" s="19">
        <v>4.8645661098422603E-2</v>
      </c>
      <c r="Y14" s="19">
        <v>2.5977514983021501E-2</v>
      </c>
      <c r="Z14" s="19">
        <v>3.4364308158389499E-2</v>
      </c>
      <c r="AA14" s="19">
        <v>6.0371778249358098E-2</v>
      </c>
      <c r="AB14" s="19"/>
      <c r="AC14" s="19">
        <v>3.8457263516458402E-2</v>
      </c>
      <c r="AD14" s="19">
        <v>3.9911418583637601E-2</v>
      </c>
      <c r="AE14" s="19">
        <v>4.0727020631079899E-2</v>
      </c>
      <c r="AF14" s="19"/>
      <c r="AG14" s="19">
        <v>1.8512816927121398E-2</v>
      </c>
      <c r="AH14" s="19">
        <v>3.1881968544754398E-2</v>
      </c>
      <c r="AI14" s="19">
        <v>5.7392726613247597E-2</v>
      </c>
      <c r="AJ14" s="19">
        <v>0.136439188700688</v>
      </c>
      <c r="AK14" s="19">
        <v>5.3417931005986602E-2</v>
      </c>
      <c r="AL14" s="19"/>
      <c r="AM14" s="19">
        <v>1.9330605999544202E-2</v>
      </c>
      <c r="AN14" s="19">
        <v>3.5733852315852299E-2</v>
      </c>
      <c r="AO14" s="19">
        <v>3.2349692054462399E-2</v>
      </c>
      <c r="AP14" s="19"/>
      <c r="AQ14" s="19">
        <v>3.3152904578037899E-2</v>
      </c>
      <c r="AR14" s="19">
        <v>5.4746215831238502E-2</v>
      </c>
      <c r="AS14" s="19"/>
      <c r="AT14" s="19">
        <v>5.5067079846577799E-2</v>
      </c>
      <c r="AU14" s="19">
        <v>3.5309430760408898E-2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0.168970342975031</v>
      </c>
      <c r="D9" s="17">
        <v>0.14344976557594399</v>
      </c>
      <c r="E9" s="17">
        <v>0.19345904387659499</v>
      </c>
      <c r="F9" s="17"/>
      <c r="G9" s="17">
        <v>0.12571441641457401</v>
      </c>
      <c r="H9" s="17">
        <v>0.123021667882268</v>
      </c>
      <c r="I9" s="17">
        <v>0.18209506991447499</v>
      </c>
      <c r="J9" s="17">
        <v>0.165767763166287</v>
      </c>
      <c r="K9" s="17">
        <v>0.159618588511304</v>
      </c>
      <c r="L9" s="17">
        <v>0.22122584847082699</v>
      </c>
      <c r="M9" s="17"/>
      <c r="N9" s="17">
        <v>0.13844181027358801</v>
      </c>
      <c r="O9" s="17">
        <v>0.14058523221383701</v>
      </c>
      <c r="P9" s="17">
        <v>0.19928225139481401</v>
      </c>
      <c r="Q9" s="17">
        <v>0.20662798400247401</v>
      </c>
      <c r="R9" s="17"/>
      <c r="S9" s="17">
        <v>0.16013718497627799</v>
      </c>
      <c r="T9" s="17">
        <v>0.15074621225868701</v>
      </c>
      <c r="U9" s="17">
        <v>0.18952623316165801</v>
      </c>
      <c r="V9" s="17">
        <v>0.15573506825748701</v>
      </c>
      <c r="W9" s="17">
        <v>0.167423903141556</v>
      </c>
      <c r="X9" s="17">
        <v>0.20764402001028801</v>
      </c>
      <c r="Y9" s="17">
        <v>0.15670618263427999</v>
      </c>
      <c r="Z9" s="17">
        <v>0.140375439451664</v>
      </c>
      <c r="AA9" s="17">
        <v>0.187209786439961</v>
      </c>
      <c r="AB9" s="17"/>
      <c r="AC9" s="17">
        <v>0.22648274302243299</v>
      </c>
      <c r="AD9" s="17">
        <v>0.112184367193652</v>
      </c>
      <c r="AE9" s="17">
        <v>0.18775210000529099</v>
      </c>
      <c r="AF9" s="17"/>
      <c r="AG9" s="17">
        <v>0.211740305080623</v>
      </c>
      <c r="AH9" s="17">
        <v>0.104363912356754</v>
      </c>
      <c r="AI9" s="17">
        <v>7.9936992624685704E-2</v>
      </c>
      <c r="AJ9" s="17">
        <v>0.116105074967875</v>
      </c>
      <c r="AK9" s="17">
        <v>0.20771385200013501</v>
      </c>
      <c r="AL9" s="17"/>
      <c r="AM9" s="17">
        <v>0.23667196255494499</v>
      </c>
      <c r="AN9" s="17">
        <v>0.113087195253884</v>
      </c>
      <c r="AO9" s="17">
        <v>0.140704776203675</v>
      </c>
      <c r="AP9" s="17"/>
      <c r="AQ9" s="17">
        <v>0.181336336222615</v>
      </c>
      <c r="AR9" s="17">
        <v>0.14393062830994799</v>
      </c>
      <c r="AS9" s="17"/>
      <c r="AT9" s="17">
        <v>0.13100782135628</v>
      </c>
      <c r="AU9" s="17">
        <v>0.18100658320104401</v>
      </c>
    </row>
    <row r="10" spans="2:47" ht="29" x14ac:dyDescent="0.35">
      <c r="B10" s="18" t="s">
        <v>388</v>
      </c>
      <c r="C10" s="17">
        <v>0.39903694336553902</v>
      </c>
      <c r="D10" s="17">
        <v>0.42011341256479201</v>
      </c>
      <c r="E10" s="17">
        <v>0.38087829835277398</v>
      </c>
      <c r="F10" s="17"/>
      <c r="G10" s="17">
        <v>0.35143902724291198</v>
      </c>
      <c r="H10" s="17">
        <v>0.40958465932248</v>
      </c>
      <c r="I10" s="17">
        <v>0.40587227338676102</v>
      </c>
      <c r="J10" s="17">
        <v>0.41396739484302397</v>
      </c>
      <c r="K10" s="17">
        <v>0.44997819286698898</v>
      </c>
      <c r="L10" s="17">
        <v>0.36239683532727501</v>
      </c>
      <c r="M10" s="17"/>
      <c r="N10" s="17">
        <v>0.42906149854242498</v>
      </c>
      <c r="O10" s="17">
        <v>0.42151696431861402</v>
      </c>
      <c r="P10" s="17">
        <v>0.42557144439615902</v>
      </c>
      <c r="Q10" s="17">
        <v>0.320636965233702</v>
      </c>
      <c r="R10" s="17"/>
      <c r="S10" s="17">
        <v>0.35769258234347701</v>
      </c>
      <c r="T10" s="17">
        <v>0.40476645903678299</v>
      </c>
      <c r="U10" s="17">
        <v>0.40614048893011601</v>
      </c>
      <c r="V10" s="17">
        <v>0.32553520362766802</v>
      </c>
      <c r="W10" s="17">
        <v>0.37687425007013198</v>
      </c>
      <c r="X10" s="17">
        <v>0.40101717297214901</v>
      </c>
      <c r="Y10" s="17">
        <v>0.449847248913885</v>
      </c>
      <c r="Z10" s="17">
        <v>0.54863310097120999</v>
      </c>
      <c r="AA10" s="17">
        <v>0.41718700774721601</v>
      </c>
      <c r="AB10" s="17"/>
      <c r="AC10" s="17">
        <v>0.38465731813228299</v>
      </c>
      <c r="AD10" s="17">
        <v>0.44588979948548602</v>
      </c>
      <c r="AE10" s="17">
        <v>0.31249933551385201</v>
      </c>
      <c r="AF10" s="17"/>
      <c r="AG10" s="17">
        <v>0.394803848442906</v>
      </c>
      <c r="AH10" s="17">
        <v>0.43044659392329498</v>
      </c>
      <c r="AI10" s="17">
        <v>0.46829879182772</v>
      </c>
      <c r="AJ10" s="17">
        <v>0.41688416716007798</v>
      </c>
      <c r="AK10" s="17">
        <v>0.36394748845820601</v>
      </c>
      <c r="AL10" s="17"/>
      <c r="AM10" s="17">
        <v>0.36934927355972802</v>
      </c>
      <c r="AN10" s="17">
        <v>0.434569951740163</v>
      </c>
      <c r="AO10" s="17">
        <v>0.45160715552186897</v>
      </c>
      <c r="AP10" s="17"/>
      <c r="AQ10" s="17">
        <v>0.41472501665716099</v>
      </c>
      <c r="AR10" s="17">
        <v>0.36820786445374498</v>
      </c>
      <c r="AS10" s="17"/>
      <c r="AT10" s="17">
        <v>0.46790562484867398</v>
      </c>
      <c r="AU10" s="17">
        <v>0.377201723811251</v>
      </c>
    </row>
    <row r="11" spans="2:47" ht="43.5" x14ac:dyDescent="0.35">
      <c r="B11" s="18" t="s">
        <v>389</v>
      </c>
      <c r="C11" s="17">
        <v>0.18658484233120101</v>
      </c>
      <c r="D11" s="17">
        <v>0.219449311905138</v>
      </c>
      <c r="E11" s="17">
        <v>0.15659933908600199</v>
      </c>
      <c r="F11" s="17"/>
      <c r="G11" s="17">
        <v>0.28354895610633302</v>
      </c>
      <c r="H11" s="17">
        <v>0.19403869637858001</v>
      </c>
      <c r="I11" s="17">
        <v>0.17333113543168199</v>
      </c>
      <c r="J11" s="17">
        <v>0.17040162280902199</v>
      </c>
      <c r="K11" s="17">
        <v>0.17412895486067201</v>
      </c>
      <c r="L11" s="17">
        <v>0.16711666009059001</v>
      </c>
      <c r="M11" s="17"/>
      <c r="N11" s="17">
        <v>0.222455092795596</v>
      </c>
      <c r="O11" s="17">
        <v>0.15920141842882299</v>
      </c>
      <c r="P11" s="17">
        <v>0.17552205088735801</v>
      </c>
      <c r="Q11" s="17">
        <v>0.18829463280244199</v>
      </c>
      <c r="R11" s="17"/>
      <c r="S11" s="17">
        <v>0.27474377759466101</v>
      </c>
      <c r="T11" s="17">
        <v>0.16030666812466399</v>
      </c>
      <c r="U11" s="17">
        <v>0.13325692641214401</v>
      </c>
      <c r="V11" s="17">
        <v>0.178237201032411</v>
      </c>
      <c r="W11" s="17">
        <v>0.25940586039957803</v>
      </c>
      <c r="X11" s="17">
        <v>0.147089277552297</v>
      </c>
      <c r="Y11" s="17">
        <v>0.16931174993310799</v>
      </c>
      <c r="Z11" s="17">
        <v>0.142067578451048</v>
      </c>
      <c r="AA11" s="17">
        <v>0.17544801473775401</v>
      </c>
      <c r="AB11" s="17"/>
      <c r="AC11" s="17">
        <v>0.15201343115559199</v>
      </c>
      <c r="AD11" s="17">
        <v>0.18172909254691999</v>
      </c>
      <c r="AE11" s="17">
        <v>0.25449742628442401</v>
      </c>
      <c r="AF11" s="17"/>
      <c r="AG11" s="17">
        <v>0.17795016980228501</v>
      </c>
      <c r="AH11" s="17">
        <v>0.18113851502808601</v>
      </c>
      <c r="AI11" s="17">
        <v>0.21270953006656401</v>
      </c>
      <c r="AJ11" s="17">
        <v>0.141934180018714</v>
      </c>
      <c r="AK11" s="17">
        <v>0.19908989491972201</v>
      </c>
      <c r="AL11" s="17"/>
      <c r="AM11" s="17">
        <v>0.17881180136421501</v>
      </c>
      <c r="AN11" s="17">
        <v>0.200031312059431</v>
      </c>
      <c r="AO11" s="17">
        <v>0.18681321437229101</v>
      </c>
      <c r="AP11" s="17"/>
      <c r="AQ11" s="17">
        <v>0.171373267909879</v>
      </c>
      <c r="AR11" s="17">
        <v>0.21672191313150199</v>
      </c>
      <c r="AS11" s="17"/>
      <c r="AT11" s="17">
        <v>0.17348433552444301</v>
      </c>
      <c r="AU11" s="17">
        <v>0.190738434882092</v>
      </c>
    </row>
    <row r="12" spans="2:47" ht="87" x14ac:dyDescent="0.35">
      <c r="B12" s="18" t="s">
        <v>390</v>
      </c>
      <c r="C12" s="17">
        <v>0.17004766497110399</v>
      </c>
      <c r="D12" s="17">
        <v>0.125314701761221</v>
      </c>
      <c r="E12" s="17">
        <v>0.20865288174904201</v>
      </c>
      <c r="F12" s="17"/>
      <c r="G12" s="17">
        <v>0.18778499590659101</v>
      </c>
      <c r="H12" s="17">
        <v>0.19913973101743199</v>
      </c>
      <c r="I12" s="17">
        <v>0.18783041127574099</v>
      </c>
      <c r="J12" s="17">
        <v>0.17668960258420099</v>
      </c>
      <c r="K12" s="17">
        <v>0.125155994973003</v>
      </c>
      <c r="L12" s="17">
        <v>0.15437641969985</v>
      </c>
      <c r="M12" s="17"/>
      <c r="N12" s="17">
        <v>0.128421403700861</v>
      </c>
      <c r="O12" s="17">
        <v>0.21616717272143601</v>
      </c>
      <c r="P12" s="17">
        <v>0.140931793150783</v>
      </c>
      <c r="Q12" s="17">
        <v>0.19066090318065601</v>
      </c>
      <c r="R12" s="17"/>
      <c r="S12" s="17">
        <v>0.157906840731736</v>
      </c>
      <c r="T12" s="17">
        <v>0.20141744267096701</v>
      </c>
      <c r="U12" s="17">
        <v>0.18135715487301901</v>
      </c>
      <c r="V12" s="17">
        <v>0.23389821628683</v>
      </c>
      <c r="W12" s="17">
        <v>0.15510791005510999</v>
      </c>
      <c r="X12" s="17">
        <v>0.15528351037660101</v>
      </c>
      <c r="Y12" s="17">
        <v>0.144907982706134</v>
      </c>
      <c r="Z12" s="17">
        <v>0.1490629590451</v>
      </c>
      <c r="AA12" s="17">
        <v>0.13112706236582899</v>
      </c>
      <c r="AB12" s="17"/>
      <c r="AC12" s="17">
        <v>0.15176419328322299</v>
      </c>
      <c r="AD12" s="17">
        <v>0.19019253871178299</v>
      </c>
      <c r="AE12" s="17">
        <v>0.18961809596094001</v>
      </c>
      <c r="AF12" s="17"/>
      <c r="AG12" s="17">
        <v>0.141426712579728</v>
      </c>
      <c r="AH12" s="17">
        <v>0.22696059521985401</v>
      </c>
      <c r="AI12" s="17">
        <v>0.14466380116274499</v>
      </c>
      <c r="AJ12" s="17">
        <v>0.14349866083693999</v>
      </c>
      <c r="AK12" s="17">
        <v>0.15458491032726901</v>
      </c>
      <c r="AL12" s="17"/>
      <c r="AM12" s="17">
        <v>0.147616419042533</v>
      </c>
      <c r="AN12" s="17">
        <v>0.198922114861286</v>
      </c>
      <c r="AO12" s="17">
        <v>0.16218101983235</v>
      </c>
      <c r="AP12" s="17"/>
      <c r="AQ12" s="17">
        <v>0.17356604464401401</v>
      </c>
      <c r="AR12" s="17">
        <v>0.16113309665119399</v>
      </c>
      <c r="AS12" s="17"/>
      <c r="AT12" s="17">
        <v>0.15731057696890499</v>
      </c>
      <c r="AU12" s="17">
        <v>0.17408603345763299</v>
      </c>
    </row>
    <row r="13" spans="2:47" ht="29" x14ac:dyDescent="0.35">
      <c r="B13" s="18" t="s">
        <v>391</v>
      </c>
      <c r="C13" s="17">
        <v>9.0908192248174997E-3</v>
      </c>
      <c r="D13" s="17">
        <v>1.4756454787555899E-2</v>
      </c>
      <c r="E13" s="17">
        <v>3.83299902172344E-3</v>
      </c>
      <c r="F13" s="17"/>
      <c r="G13" s="17">
        <v>0</v>
      </c>
      <c r="H13" s="17">
        <v>2.3512896674626999E-2</v>
      </c>
      <c r="I13" s="17">
        <v>0</v>
      </c>
      <c r="J13" s="17">
        <v>0</v>
      </c>
      <c r="K13" s="17">
        <v>1.9546005947288801E-2</v>
      </c>
      <c r="L13" s="17">
        <v>8.4621358443961996E-3</v>
      </c>
      <c r="M13" s="17"/>
      <c r="N13" s="17">
        <v>1.23187448120797E-2</v>
      </c>
      <c r="O13" s="17">
        <v>4.7074673461253904E-3</v>
      </c>
      <c r="P13" s="17">
        <v>6.1205695774511201E-3</v>
      </c>
      <c r="Q13" s="17">
        <v>1.28725042880437E-2</v>
      </c>
      <c r="R13" s="17"/>
      <c r="S13" s="17">
        <v>0</v>
      </c>
      <c r="T13" s="17">
        <v>5.5482814686309096E-3</v>
      </c>
      <c r="U13" s="17">
        <v>2.2704472172257101E-2</v>
      </c>
      <c r="V13" s="17">
        <v>1.1065641055111E-2</v>
      </c>
      <c r="W13" s="17">
        <v>0</v>
      </c>
      <c r="X13" s="17">
        <v>2.1112788262465199E-2</v>
      </c>
      <c r="Y13" s="17">
        <v>1.4572254454582699E-2</v>
      </c>
      <c r="Z13" s="17">
        <v>0</v>
      </c>
      <c r="AA13" s="17">
        <v>7.6889016224002396E-3</v>
      </c>
      <c r="AB13" s="17"/>
      <c r="AC13" s="17">
        <v>1.35263936147677E-2</v>
      </c>
      <c r="AD13" s="17">
        <v>5.4478730842048096E-3</v>
      </c>
      <c r="AE13" s="17">
        <v>0</v>
      </c>
      <c r="AF13" s="17"/>
      <c r="AG13" s="17">
        <v>1.6310265749829699E-2</v>
      </c>
      <c r="AH13" s="17">
        <v>0</v>
      </c>
      <c r="AI13" s="17">
        <v>0</v>
      </c>
      <c r="AJ13" s="17">
        <v>0</v>
      </c>
      <c r="AK13" s="17">
        <v>6.7064347710078199E-3</v>
      </c>
      <c r="AL13" s="17"/>
      <c r="AM13" s="17">
        <v>1.8900223406743601E-2</v>
      </c>
      <c r="AN13" s="17">
        <v>3.8831944988494999E-3</v>
      </c>
      <c r="AO13" s="17">
        <v>1.3759160061674601E-2</v>
      </c>
      <c r="AP13" s="17"/>
      <c r="AQ13" s="17">
        <v>4.6191988593961598E-3</v>
      </c>
      <c r="AR13" s="17">
        <v>1.85016530738474E-2</v>
      </c>
      <c r="AS13" s="17"/>
      <c r="AT13" s="17">
        <v>9.2158705254635192E-3</v>
      </c>
      <c r="AU13" s="17">
        <v>9.0511709762035996E-3</v>
      </c>
    </row>
    <row r="14" spans="2:47" x14ac:dyDescent="0.35">
      <c r="B14" s="18" t="s">
        <v>70</v>
      </c>
      <c r="C14" s="19">
        <v>6.6269387132307497E-2</v>
      </c>
      <c r="D14" s="19">
        <v>7.6916353405348498E-2</v>
      </c>
      <c r="E14" s="19">
        <v>5.6577437913863597E-2</v>
      </c>
      <c r="F14" s="19"/>
      <c r="G14" s="19">
        <v>5.1512604329589998E-2</v>
      </c>
      <c r="H14" s="19">
        <v>5.0702348724613898E-2</v>
      </c>
      <c r="I14" s="19">
        <v>5.0871109991341097E-2</v>
      </c>
      <c r="J14" s="19">
        <v>7.3173616597466795E-2</v>
      </c>
      <c r="K14" s="19">
        <v>7.1572262840743403E-2</v>
      </c>
      <c r="L14" s="19">
        <v>8.6422100567061705E-2</v>
      </c>
      <c r="M14" s="19"/>
      <c r="N14" s="19">
        <v>6.9301449875450005E-2</v>
      </c>
      <c r="O14" s="19">
        <v>5.78217449711644E-2</v>
      </c>
      <c r="P14" s="19">
        <v>5.2571890593435103E-2</v>
      </c>
      <c r="Q14" s="19">
        <v>8.0907010492682702E-2</v>
      </c>
      <c r="R14" s="19"/>
      <c r="S14" s="19">
        <v>4.9519614353848301E-2</v>
      </c>
      <c r="T14" s="19">
        <v>7.7214936440267404E-2</v>
      </c>
      <c r="U14" s="19">
        <v>6.7014724450806307E-2</v>
      </c>
      <c r="V14" s="19">
        <v>9.5528669740494301E-2</v>
      </c>
      <c r="W14" s="19">
        <v>4.1188076333623598E-2</v>
      </c>
      <c r="X14" s="19">
        <v>6.7853230826199998E-2</v>
      </c>
      <c r="Y14" s="19">
        <v>6.4654581358010901E-2</v>
      </c>
      <c r="Z14" s="19">
        <v>1.9860922080978699E-2</v>
      </c>
      <c r="AA14" s="19">
        <v>8.1339227086840493E-2</v>
      </c>
      <c r="AB14" s="19"/>
      <c r="AC14" s="19">
        <v>7.1555920791702102E-2</v>
      </c>
      <c r="AD14" s="19">
        <v>6.45563289779542E-2</v>
      </c>
      <c r="AE14" s="19">
        <v>5.56330422354923E-2</v>
      </c>
      <c r="AF14" s="19"/>
      <c r="AG14" s="19">
        <v>5.7768698344628999E-2</v>
      </c>
      <c r="AH14" s="19">
        <v>5.7090383472010099E-2</v>
      </c>
      <c r="AI14" s="19">
        <v>9.4390884318285795E-2</v>
      </c>
      <c r="AJ14" s="19">
        <v>0.181577917016392</v>
      </c>
      <c r="AK14" s="19">
        <v>6.7957419523660204E-2</v>
      </c>
      <c r="AL14" s="19"/>
      <c r="AM14" s="19">
        <v>4.8650320071835902E-2</v>
      </c>
      <c r="AN14" s="19">
        <v>4.95062315863865E-2</v>
      </c>
      <c r="AO14" s="19">
        <v>4.49346740081411E-2</v>
      </c>
      <c r="AP14" s="19"/>
      <c r="AQ14" s="19">
        <v>5.4380135706934701E-2</v>
      </c>
      <c r="AR14" s="19">
        <v>9.1504844379764194E-2</v>
      </c>
      <c r="AS14" s="19"/>
      <c r="AT14" s="19">
        <v>6.10757707762331E-2</v>
      </c>
      <c r="AU14" s="19">
        <v>6.7916053671776597E-2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3.7132583861012897E-2</v>
      </c>
      <c r="D9" s="17">
        <v>3.8777130628416402E-2</v>
      </c>
      <c r="E9" s="17">
        <v>3.5738707144580502E-2</v>
      </c>
      <c r="F9" s="17"/>
      <c r="G9" s="17">
        <v>6.4241562924803501E-3</v>
      </c>
      <c r="H9" s="17">
        <v>5.4261786880095399E-2</v>
      </c>
      <c r="I9" s="17">
        <v>5.5880415532952997E-2</v>
      </c>
      <c r="J9" s="17">
        <v>2.8845841092148199E-2</v>
      </c>
      <c r="K9" s="17">
        <v>3.5385168499273298E-2</v>
      </c>
      <c r="L9" s="17">
        <v>3.2451798021602397E-2</v>
      </c>
      <c r="M9" s="17"/>
      <c r="N9" s="17">
        <v>2.96455150295734E-2</v>
      </c>
      <c r="O9" s="17">
        <v>2.65185005430826E-2</v>
      </c>
      <c r="P9" s="17">
        <v>5.2247096274240797E-2</v>
      </c>
      <c r="Q9" s="17">
        <v>4.3364178732281197E-2</v>
      </c>
      <c r="R9" s="17"/>
      <c r="S9" s="17">
        <v>4.9052454546631201E-2</v>
      </c>
      <c r="T9" s="17">
        <v>3.3440016416327698E-2</v>
      </c>
      <c r="U9" s="17">
        <v>9.0856722007564596E-3</v>
      </c>
      <c r="V9" s="17">
        <v>4.7253238032652599E-2</v>
      </c>
      <c r="W9" s="17">
        <v>1.05982098948454E-2</v>
      </c>
      <c r="X9" s="17">
        <v>7.4165371647515799E-2</v>
      </c>
      <c r="Y9" s="17">
        <v>3.9172040203125098E-2</v>
      </c>
      <c r="Z9" s="17">
        <v>1.3567954191557E-2</v>
      </c>
      <c r="AA9" s="17">
        <v>3.5813628635276901E-2</v>
      </c>
      <c r="AB9" s="17"/>
      <c r="AC9" s="17">
        <v>5.4580143284779899E-2</v>
      </c>
      <c r="AD9" s="17">
        <v>2.0439485138173299E-2</v>
      </c>
      <c r="AE9" s="17">
        <v>5.1106319072807001E-2</v>
      </c>
      <c r="AF9" s="17"/>
      <c r="AG9" s="17">
        <v>4.5258476305217198E-2</v>
      </c>
      <c r="AH9" s="17">
        <v>3.2779178614560998E-2</v>
      </c>
      <c r="AI9" s="17">
        <v>0</v>
      </c>
      <c r="AJ9" s="17">
        <v>0</v>
      </c>
      <c r="AK9" s="17">
        <v>4.5139347231974603E-2</v>
      </c>
      <c r="AL9" s="17"/>
      <c r="AM9" s="17">
        <v>6.0622030635618301E-2</v>
      </c>
      <c r="AN9" s="17">
        <v>2.87066136277636E-2</v>
      </c>
      <c r="AO9" s="17">
        <v>3.5839225339947503E-2</v>
      </c>
      <c r="AP9" s="17"/>
      <c r="AQ9" s="17">
        <v>3.9314177943298299E-2</v>
      </c>
      <c r="AR9" s="17">
        <v>3.27522809132305E-2</v>
      </c>
      <c r="AS9" s="17"/>
      <c r="AT9" s="17">
        <v>4.3695302355093203E-2</v>
      </c>
      <c r="AU9" s="17">
        <v>3.5051835455421301E-2</v>
      </c>
    </row>
    <row r="10" spans="2:47" ht="29" x14ac:dyDescent="0.35">
      <c r="B10" s="18" t="s">
        <v>388</v>
      </c>
      <c r="C10" s="17">
        <v>0.15374165948831101</v>
      </c>
      <c r="D10" s="17">
        <v>0.17179827148169599</v>
      </c>
      <c r="E10" s="17">
        <v>0.137463299777218</v>
      </c>
      <c r="F10" s="17"/>
      <c r="G10" s="17">
        <v>8.6070481869165105E-2</v>
      </c>
      <c r="H10" s="17">
        <v>0.16154334809940701</v>
      </c>
      <c r="I10" s="17">
        <v>0.15728207103945499</v>
      </c>
      <c r="J10" s="17">
        <v>0.116169597203389</v>
      </c>
      <c r="K10" s="17">
        <v>0.19930370448751999</v>
      </c>
      <c r="L10" s="17">
        <v>0.171807281867463</v>
      </c>
      <c r="M10" s="17"/>
      <c r="N10" s="17">
        <v>0.14721349874495901</v>
      </c>
      <c r="O10" s="17">
        <v>0.12692117531674199</v>
      </c>
      <c r="P10" s="17">
        <v>0.20309831797027</v>
      </c>
      <c r="Q10" s="17">
        <v>0.147085633235056</v>
      </c>
      <c r="R10" s="17"/>
      <c r="S10" s="17">
        <v>0.153628107939147</v>
      </c>
      <c r="T10" s="17">
        <v>0.15395914545167899</v>
      </c>
      <c r="U10" s="17">
        <v>0.16737602536130999</v>
      </c>
      <c r="V10" s="17">
        <v>0.12498615353569401</v>
      </c>
      <c r="W10" s="17">
        <v>0.122125302643562</v>
      </c>
      <c r="X10" s="17">
        <v>0.12321602600996</v>
      </c>
      <c r="Y10" s="17">
        <v>0.12682824172137599</v>
      </c>
      <c r="Z10" s="17">
        <v>0.209507049545613</v>
      </c>
      <c r="AA10" s="17">
        <v>0.212391810860771</v>
      </c>
      <c r="AB10" s="17"/>
      <c r="AC10" s="17">
        <v>0.194816420855869</v>
      </c>
      <c r="AD10" s="17">
        <v>0.14951201733154401</v>
      </c>
      <c r="AE10" s="17">
        <v>9.3190358438523593E-2</v>
      </c>
      <c r="AF10" s="17"/>
      <c r="AG10" s="17">
        <v>0.20335396726952801</v>
      </c>
      <c r="AH10" s="17">
        <v>0.136631856942971</v>
      </c>
      <c r="AI10" s="17">
        <v>0.14172766238017501</v>
      </c>
      <c r="AJ10" s="17">
        <v>0.18321773820574899</v>
      </c>
      <c r="AK10" s="17">
        <v>7.4332144068736103E-2</v>
      </c>
      <c r="AL10" s="17"/>
      <c r="AM10" s="17">
        <v>0.21362331349375299</v>
      </c>
      <c r="AN10" s="17">
        <v>0.131453467973388</v>
      </c>
      <c r="AO10" s="17">
        <v>0.16642436646256101</v>
      </c>
      <c r="AP10" s="17"/>
      <c r="AQ10" s="17">
        <v>0.16420049159139299</v>
      </c>
      <c r="AR10" s="17">
        <v>0.132618708720569</v>
      </c>
      <c r="AS10" s="17"/>
      <c r="AT10" s="17">
        <v>0.113059767250743</v>
      </c>
      <c r="AU10" s="17">
        <v>0.16664009212504899</v>
      </c>
    </row>
    <row r="11" spans="2:47" ht="43.5" x14ac:dyDescent="0.35">
      <c r="B11" s="18" t="s">
        <v>389</v>
      </c>
      <c r="C11" s="17">
        <v>0.56446442738948899</v>
      </c>
      <c r="D11" s="17">
        <v>0.577761290524196</v>
      </c>
      <c r="E11" s="17">
        <v>0.55420775071875705</v>
      </c>
      <c r="F11" s="17"/>
      <c r="G11" s="17">
        <v>0.54115909461262401</v>
      </c>
      <c r="H11" s="17">
        <v>0.43176777132484701</v>
      </c>
      <c r="I11" s="17">
        <v>0.53784591885040001</v>
      </c>
      <c r="J11" s="17">
        <v>0.62645242150106095</v>
      </c>
      <c r="K11" s="17">
        <v>0.56970842166707203</v>
      </c>
      <c r="L11" s="17">
        <v>0.64187417438299899</v>
      </c>
      <c r="M11" s="17"/>
      <c r="N11" s="17">
        <v>0.57860607588476598</v>
      </c>
      <c r="O11" s="17">
        <v>0.57641981425279998</v>
      </c>
      <c r="P11" s="17">
        <v>0.54150370590002495</v>
      </c>
      <c r="Q11" s="17">
        <v>0.55942128988128303</v>
      </c>
      <c r="R11" s="17"/>
      <c r="S11" s="17">
        <v>0.54348602340228602</v>
      </c>
      <c r="T11" s="17">
        <v>0.54057254868039395</v>
      </c>
      <c r="U11" s="17">
        <v>0.56735683529417302</v>
      </c>
      <c r="V11" s="17">
        <v>0.64406804147229202</v>
      </c>
      <c r="W11" s="17">
        <v>0.61841091767063805</v>
      </c>
      <c r="X11" s="17">
        <v>0.52754471461326002</v>
      </c>
      <c r="Y11" s="17">
        <v>0.64048060438702203</v>
      </c>
      <c r="Z11" s="17">
        <v>0.58072505565160004</v>
      </c>
      <c r="AA11" s="17">
        <v>0.48045481652230698</v>
      </c>
      <c r="AB11" s="17"/>
      <c r="AC11" s="17">
        <v>0.570202219859826</v>
      </c>
      <c r="AD11" s="17">
        <v>0.55562199998179795</v>
      </c>
      <c r="AE11" s="17">
        <v>0.58530207755478103</v>
      </c>
      <c r="AF11" s="17"/>
      <c r="AG11" s="17">
        <v>0.58855201589857897</v>
      </c>
      <c r="AH11" s="17">
        <v>0.49019663333192898</v>
      </c>
      <c r="AI11" s="17">
        <v>0.62160855017845895</v>
      </c>
      <c r="AJ11" s="17">
        <v>0.59202553686920201</v>
      </c>
      <c r="AK11" s="17">
        <v>0.61150260519342703</v>
      </c>
      <c r="AL11" s="17"/>
      <c r="AM11" s="17">
        <v>0.58041919573864498</v>
      </c>
      <c r="AN11" s="17">
        <v>0.54278340198421504</v>
      </c>
      <c r="AO11" s="17">
        <v>0.52688540843671605</v>
      </c>
      <c r="AP11" s="17"/>
      <c r="AQ11" s="17">
        <v>0.57576513667717799</v>
      </c>
      <c r="AR11" s="17">
        <v>0.54366334775644598</v>
      </c>
      <c r="AS11" s="17"/>
      <c r="AT11" s="17">
        <v>0.58952060209734303</v>
      </c>
      <c r="AU11" s="17">
        <v>0.55652022018014202</v>
      </c>
    </row>
    <row r="12" spans="2:47" ht="87" x14ac:dyDescent="0.35">
      <c r="B12" s="18" t="s">
        <v>390</v>
      </c>
      <c r="C12" s="17">
        <v>0.20284025552224899</v>
      </c>
      <c r="D12" s="17">
        <v>0.15765865813059801</v>
      </c>
      <c r="E12" s="17">
        <v>0.24199034442335701</v>
      </c>
      <c r="F12" s="17"/>
      <c r="G12" s="17">
        <v>0.32556489315826698</v>
      </c>
      <c r="H12" s="17">
        <v>0.28900542664448298</v>
      </c>
      <c r="I12" s="17">
        <v>0.212299186614783</v>
      </c>
      <c r="J12" s="17">
        <v>0.19747366799545599</v>
      </c>
      <c r="K12" s="17">
        <v>0.14690333576084699</v>
      </c>
      <c r="L12" s="17">
        <v>0.120636471842839</v>
      </c>
      <c r="M12" s="17"/>
      <c r="N12" s="17">
        <v>0.19817194173358399</v>
      </c>
      <c r="O12" s="17">
        <v>0.24225659972070701</v>
      </c>
      <c r="P12" s="17">
        <v>0.16379258599854701</v>
      </c>
      <c r="Q12" s="17">
        <v>0.199752013508118</v>
      </c>
      <c r="R12" s="17"/>
      <c r="S12" s="17">
        <v>0.20950613014415501</v>
      </c>
      <c r="T12" s="17">
        <v>0.22741510457375999</v>
      </c>
      <c r="U12" s="17">
        <v>0.24041647596827101</v>
      </c>
      <c r="V12" s="17">
        <v>0.15032778781845299</v>
      </c>
      <c r="W12" s="17">
        <v>0.23778751783639801</v>
      </c>
      <c r="X12" s="17">
        <v>0.20681439963086701</v>
      </c>
      <c r="Y12" s="17">
        <v>0.13304823333429699</v>
      </c>
      <c r="Z12" s="17">
        <v>0.142401576677014</v>
      </c>
      <c r="AA12" s="17">
        <v>0.22791144013333101</v>
      </c>
      <c r="AB12" s="17"/>
      <c r="AC12" s="17">
        <v>0.140183182431276</v>
      </c>
      <c r="AD12" s="17">
        <v>0.234280853310675</v>
      </c>
      <c r="AE12" s="17">
        <v>0.22104284066945801</v>
      </c>
      <c r="AF12" s="17"/>
      <c r="AG12" s="17">
        <v>0.14821050061655699</v>
      </c>
      <c r="AH12" s="17">
        <v>0.29384233230078699</v>
      </c>
      <c r="AI12" s="17">
        <v>0.18017915167524101</v>
      </c>
      <c r="AJ12" s="17">
        <v>0.14141906995522399</v>
      </c>
      <c r="AK12" s="17">
        <v>0.20304615332395401</v>
      </c>
      <c r="AL12" s="17"/>
      <c r="AM12" s="17">
        <v>0.126527927951994</v>
      </c>
      <c r="AN12" s="17">
        <v>0.25789608002591402</v>
      </c>
      <c r="AO12" s="17">
        <v>0.23102706686227101</v>
      </c>
      <c r="AP12" s="17"/>
      <c r="AQ12" s="17">
        <v>0.18846341037827</v>
      </c>
      <c r="AR12" s="17">
        <v>0.228902286796907</v>
      </c>
      <c r="AS12" s="17"/>
      <c r="AT12" s="17">
        <v>0.20141747238003399</v>
      </c>
      <c r="AU12" s="17">
        <v>0.203291357265732</v>
      </c>
    </row>
    <row r="13" spans="2:47" ht="29" x14ac:dyDescent="0.35">
      <c r="B13" s="18" t="s">
        <v>391</v>
      </c>
      <c r="C13" s="17">
        <v>8.1966197459102594E-3</v>
      </c>
      <c r="D13" s="17">
        <v>9.30949563304816E-3</v>
      </c>
      <c r="E13" s="17">
        <v>7.1884372624372002E-3</v>
      </c>
      <c r="F13" s="17"/>
      <c r="G13" s="17">
        <v>6.8896809766778901E-3</v>
      </c>
      <c r="H13" s="17">
        <v>2.3172332643903101E-2</v>
      </c>
      <c r="I13" s="17">
        <v>5.64304330549478E-3</v>
      </c>
      <c r="J13" s="17">
        <v>0</v>
      </c>
      <c r="K13" s="17">
        <v>5.6529369533687701E-3</v>
      </c>
      <c r="L13" s="17">
        <v>7.3240669548626002E-3</v>
      </c>
      <c r="M13" s="17"/>
      <c r="N13" s="17">
        <v>3.35764790591575E-3</v>
      </c>
      <c r="O13" s="17">
        <v>7.9598472725424703E-3</v>
      </c>
      <c r="P13" s="17">
        <v>1.11022240652838E-2</v>
      </c>
      <c r="Q13" s="17">
        <v>1.11950732730677E-2</v>
      </c>
      <c r="R13" s="17"/>
      <c r="S13" s="17">
        <v>0</v>
      </c>
      <c r="T13" s="17">
        <v>1.5321426406014801E-2</v>
      </c>
      <c r="U13" s="17">
        <v>8.2596138341535005E-3</v>
      </c>
      <c r="V13" s="17">
        <v>0</v>
      </c>
      <c r="W13" s="17">
        <v>0</v>
      </c>
      <c r="X13" s="17">
        <v>1.9613826999973698E-2</v>
      </c>
      <c r="Y13" s="17">
        <v>9.42837261229495E-3</v>
      </c>
      <c r="Z13" s="17">
        <v>0</v>
      </c>
      <c r="AA13" s="17">
        <v>1.4406733213854399E-2</v>
      </c>
      <c r="AB13" s="17"/>
      <c r="AC13" s="17">
        <v>7.0952084999342004E-3</v>
      </c>
      <c r="AD13" s="17">
        <v>6.4010077416805202E-3</v>
      </c>
      <c r="AE13" s="17">
        <v>2.35872423451472E-2</v>
      </c>
      <c r="AF13" s="17"/>
      <c r="AG13" s="17">
        <v>2.01081340849474E-3</v>
      </c>
      <c r="AH13" s="17">
        <v>7.7427874938002404E-3</v>
      </c>
      <c r="AI13" s="17">
        <v>1.00211743709567E-2</v>
      </c>
      <c r="AJ13" s="17">
        <v>0</v>
      </c>
      <c r="AK13" s="17">
        <v>3.3946265495885697E-2</v>
      </c>
      <c r="AL13" s="17"/>
      <c r="AM13" s="17">
        <v>3.6127005069833901E-3</v>
      </c>
      <c r="AN13" s="17">
        <v>5.5930058520115697E-3</v>
      </c>
      <c r="AO13" s="17">
        <v>9.9425252332593292E-3</v>
      </c>
      <c r="AP13" s="17"/>
      <c r="AQ13" s="17">
        <v>7.0053803037777897E-3</v>
      </c>
      <c r="AR13" s="17">
        <v>1.0732980436029301E-2</v>
      </c>
      <c r="AS13" s="17"/>
      <c r="AT13" s="17">
        <v>1.2407543687626201E-2</v>
      </c>
      <c r="AU13" s="17">
        <v>6.8615216024051897E-3</v>
      </c>
    </row>
    <row r="14" spans="2:47" x14ac:dyDescent="0.35">
      <c r="B14" s="18" t="s">
        <v>70</v>
      </c>
      <c r="C14" s="19">
        <v>3.36244539930277E-2</v>
      </c>
      <c r="D14" s="19">
        <v>4.4695153602045401E-2</v>
      </c>
      <c r="E14" s="19">
        <v>2.3411460673649499E-2</v>
      </c>
      <c r="F14" s="19"/>
      <c r="G14" s="19">
        <v>3.3891693090785498E-2</v>
      </c>
      <c r="H14" s="19">
        <v>4.0249334407263998E-2</v>
      </c>
      <c r="I14" s="19">
        <v>3.1049364656914401E-2</v>
      </c>
      <c r="J14" s="19">
        <v>3.1058472207945598E-2</v>
      </c>
      <c r="K14" s="19">
        <v>4.3046432631918E-2</v>
      </c>
      <c r="L14" s="19">
        <v>2.5906206930234401E-2</v>
      </c>
      <c r="M14" s="19"/>
      <c r="N14" s="19">
        <v>4.3005320701201499E-2</v>
      </c>
      <c r="O14" s="19">
        <v>1.9924062894125901E-2</v>
      </c>
      <c r="P14" s="19">
        <v>2.8256069791632799E-2</v>
      </c>
      <c r="Q14" s="19">
        <v>3.9181811370192998E-2</v>
      </c>
      <c r="R14" s="19"/>
      <c r="S14" s="19">
        <v>4.43272839677816E-2</v>
      </c>
      <c r="T14" s="19">
        <v>2.9291758471825802E-2</v>
      </c>
      <c r="U14" s="19">
        <v>7.5053773413356999E-3</v>
      </c>
      <c r="V14" s="19">
        <v>3.3364779140908497E-2</v>
      </c>
      <c r="W14" s="19">
        <v>1.10780519545567E-2</v>
      </c>
      <c r="X14" s="19">
        <v>4.8645661098422603E-2</v>
      </c>
      <c r="Y14" s="19">
        <v>5.1042507741884201E-2</v>
      </c>
      <c r="Z14" s="19">
        <v>5.3798363934216199E-2</v>
      </c>
      <c r="AA14" s="19">
        <v>2.90215706344602E-2</v>
      </c>
      <c r="AB14" s="19"/>
      <c r="AC14" s="19">
        <v>3.31228250683148E-2</v>
      </c>
      <c r="AD14" s="19">
        <v>3.3744636496129597E-2</v>
      </c>
      <c r="AE14" s="19">
        <v>2.5771161919283199E-2</v>
      </c>
      <c r="AF14" s="19"/>
      <c r="AG14" s="19">
        <v>1.26142265016236E-2</v>
      </c>
      <c r="AH14" s="19">
        <v>3.8807211315951599E-2</v>
      </c>
      <c r="AI14" s="19">
        <v>4.6463461395168798E-2</v>
      </c>
      <c r="AJ14" s="19">
        <v>8.3337654969824607E-2</v>
      </c>
      <c r="AK14" s="19">
        <v>3.2033484686022899E-2</v>
      </c>
      <c r="AL14" s="19"/>
      <c r="AM14" s="19">
        <v>1.51948316730065E-2</v>
      </c>
      <c r="AN14" s="19">
        <v>3.3567430536707403E-2</v>
      </c>
      <c r="AO14" s="19">
        <v>2.9881407665244698E-2</v>
      </c>
      <c r="AP14" s="19"/>
      <c r="AQ14" s="19">
        <v>2.52514031060832E-2</v>
      </c>
      <c r="AR14" s="19">
        <v>5.1330395376817203E-2</v>
      </c>
      <c r="AS14" s="19"/>
      <c r="AT14" s="19">
        <v>3.9899312229160301E-2</v>
      </c>
      <c r="AU14" s="19">
        <v>3.1634973371251297E-2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399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2.71505710274807E-2</v>
      </c>
      <c r="D9" s="17">
        <v>1.7720293406880101E-2</v>
      </c>
      <c r="E9" s="17">
        <v>3.6064217144085503E-2</v>
      </c>
      <c r="F9" s="17"/>
      <c r="G9" s="17">
        <v>5.0960914250817203E-2</v>
      </c>
      <c r="H9" s="17">
        <v>3.4562256824024001E-2</v>
      </c>
      <c r="I9" s="17">
        <v>3.6205459945911803E-2</v>
      </c>
      <c r="J9" s="17">
        <v>2.95513890469414E-2</v>
      </c>
      <c r="K9" s="17">
        <v>1.41371158895347E-2</v>
      </c>
      <c r="L9" s="17">
        <v>1.1896645033666201E-2</v>
      </c>
      <c r="M9" s="17"/>
      <c r="N9" s="17">
        <v>2.5875824583181498E-2</v>
      </c>
      <c r="O9" s="17">
        <v>2.7950209626406399E-2</v>
      </c>
      <c r="P9" s="17">
        <v>2.0328524228570202E-2</v>
      </c>
      <c r="Q9" s="17">
        <v>3.39992800263978E-2</v>
      </c>
      <c r="R9" s="17"/>
      <c r="S9" s="17">
        <v>2.70866996298736E-2</v>
      </c>
      <c r="T9" s="17">
        <v>2.0823891099310599E-2</v>
      </c>
      <c r="U9" s="17">
        <v>9.5759061018318506E-3</v>
      </c>
      <c r="V9" s="17">
        <v>2.9738071155511699E-2</v>
      </c>
      <c r="W9" s="17">
        <v>9.0578537566229998E-3</v>
      </c>
      <c r="X9" s="17">
        <v>5.5673874208920102E-2</v>
      </c>
      <c r="Y9" s="17">
        <v>2.8047888367441001E-2</v>
      </c>
      <c r="Z9" s="17">
        <v>1.3567954191557E-2</v>
      </c>
      <c r="AA9" s="17">
        <v>4.0128694572540202E-2</v>
      </c>
      <c r="AB9" s="17"/>
      <c r="AC9" s="17">
        <v>3.10806814075325E-2</v>
      </c>
      <c r="AD9" s="17">
        <v>2.08555165511051E-2</v>
      </c>
      <c r="AE9" s="17">
        <v>6.2263522323822897E-3</v>
      </c>
      <c r="AF9" s="17"/>
      <c r="AG9" s="17">
        <v>1.9288194793758599E-2</v>
      </c>
      <c r="AH9" s="17">
        <v>4.4737585110732302E-2</v>
      </c>
      <c r="AI9" s="17">
        <v>1.0618389046974401E-2</v>
      </c>
      <c r="AJ9" s="17">
        <v>0</v>
      </c>
      <c r="AK9" s="17">
        <v>1.40612235022961E-2</v>
      </c>
      <c r="AL9" s="17"/>
      <c r="AM9" s="17">
        <v>2.2514982796735802E-2</v>
      </c>
      <c r="AN9" s="17">
        <v>3.5957161533689198E-2</v>
      </c>
      <c r="AO9" s="17">
        <v>3.77637978887915E-2</v>
      </c>
      <c r="AP9" s="17"/>
      <c r="AQ9" s="17">
        <v>2.7234179848938601E-2</v>
      </c>
      <c r="AR9" s="17">
        <v>2.7113299081015799E-2</v>
      </c>
      <c r="AS9" s="17"/>
      <c r="AT9" s="17">
        <v>3.1917673804778501E-2</v>
      </c>
      <c r="AU9" s="17">
        <v>2.5639133120750199E-2</v>
      </c>
    </row>
    <row r="10" spans="2:47" ht="29" x14ac:dyDescent="0.35">
      <c r="B10" s="18" t="s">
        <v>388</v>
      </c>
      <c r="C10" s="17">
        <v>7.0890548286063004E-2</v>
      </c>
      <c r="D10" s="17">
        <v>7.4691933251649897E-2</v>
      </c>
      <c r="E10" s="17">
        <v>6.7611283059835797E-2</v>
      </c>
      <c r="F10" s="17"/>
      <c r="G10" s="17">
        <v>7.8342830259725701E-2</v>
      </c>
      <c r="H10" s="17">
        <v>0.120999458491929</v>
      </c>
      <c r="I10" s="17">
        <v>6.6004759507014205E-2</v>
      </c>
      <c r="J10" s="17">
        <v>4.94476888735274E-2</v>
      </c>
      <c r="K10" s="17">
        <v>7.7483114382022794E-2</v>
      </c>
      <c r="L10" s="17">
        <v>4.5480686224402302E-2</v>
      </c>
      <c r="M10" s="17"/>
      <c r="N10" s="17">
        <v>6.10653670341086E-2</v>
      </c>
      <c r="O10" s="17">
        <v>6.6339557749199404E-2</v>
      </c>
      <c r="P10" s="17">
        <v>0.10315521967041499</v>
      </c>
      <c r="Q10" s="17">
        <v>5.87183733587512E-2</v>
      </c>
      <c r="R10" s="17"/>
      <c r="S10" s="17">
        <v>0.10458553361115</v>
      </c>
      <c r="T10" s="17">
        <v>4.4544000451544601E-2</v>
      </c>
      <c r="U10" s="17">
        <v>7.6062000818025305E-2</v>
      </c>
      <c r="V10" s="17">
        <v>5.6869491764445203E-2</v>
      </c>
      <c r="W10" s="17">
        <v>1.9902556085988999E-2</v>
      </c>
      <c r="X10" s="17">
        <v>8.0247669262762403E-2</v>
      </c>
      <c r="Y10" s="17">
        <v>4.5569220377749499E-2</v>
      </c>
      <c r="Z10" s="17">
        <v>0.114306920556489</v>
      </c>
      <c r="AA10" s="17">
        <v>0.10023677913526299</v>
      </c>
      <c r="AB10" s="17"/>
      <c r="AC10" s="17">
        <v>8.5103669343797997E-2</v>
      </c>
      <c r="AD10" s="17">
        <v>6.5012828824036695E-2</v>
      </c>
      <c r="AE10" s="17">
        <v>6.3928303880956397E-2</v>
      </c>
      <c r="AF10" s="17"/>
      <c r="AG10" s="17">
        <v>7.2055236954386398E-2</v>
      </c>
      <c r="AH10" s="17">
        <v>7.46115418172274E-2</v>
      </c>
      <c r="AI10" s="17">
        <v>7.5887940380963304E-2</v>
      </c>
      <c r="AJ10" s="17">
        <v>6.7535115702916898E-2</v>
      </c>
      <c r="AK10" s="17">
        <v>5.29999136418077E-2</v>
      </c>
      <c r="AL10" s="17"/>
      <c r="AM10" s="17">
        <v>8.5252941686521103E-2</v>
      </c>
      <c r="AN10" s="17">
        <v>7.6845949633977201E-2</v>
      </c>
      <c r="AO10" s="17">
        <v>8.0628886413128598E-2</v>
      </c>
      <c r="AP10" s="17"/>
      <c r="AQ10" s="17">
        <v>6.8934900399074794E-2</v>
      </c>
      <c r="AR10" s="17">
        <v>7.5346026621746498E-2</v>
      </c>
      <c r="AS10" s="17"/>
      <c r="AT10" s="17">
        <v>6.0173211456819399E-2</v>
      </c>
      <c r="AU10" s="17">
        <v>7.4288542812226604E-2</v>
      </c>
    </row>
    <row r="11" spans="2:47" ht="43.5" x14ac:dyDescent="0.35">
      <c r="B11" s="18" t="s">
        <v>389</v>
      </c>
      <c r="C11" s="17">
        <v>0.52638513353373995</v>
      </c>
      <c r="D11" s="17">
        <v>0.54329764684910797</v>
      </c>
      <c r="E11" s="17">
        <v>0.511090873214056</v>
      </c>
      <c r="F11" s="17"/>
      <c r="G11" s="17">
        <v>0.42264272632670902</v>
      </c>
      <c r="H11" s="17">
        <v>0.44007829633868001</v>
      </c>
      <c r="I11" s="17">
        <v>0.51486694069669803</v>
      </c>
      <c r="J11" s="17">
        <v>0.54917893102001303</v>
      </c>
      <c r="K11" s="17">
        <v>0.58483389260813401</v>
      </c>
      <c r="L11" s="17">
        <v>0.58738647199794702</v>
      </c>
      <c r="M11" s="17"/>
      <c r="N11" s="17">
        <v>0.52712625578288796</v>
      </c>
      <c r="O11" s="17">
        <v>0.52617769254653202</v>
      </c>
      <c r="P11" s="17">
        <v>0.50622202354443302</v>
      </c>
      <c r="Q11" s="17">
        <v>0.54975219970985101</v>
      </c>
      <c r="R11" s="17"/>
      <c r="S11" s="17">
        <v>0.48352089983816299</v>
      </c>
      <c r="T11" s="17">
        <v>0.55654021229182704</v>
      </c>
      <c r="U11" s="17">
        <v>0.61452249530014802</v>
      </c>
      <c r="V11" s="17">
        <v>0.53254702177803004</v>
      </c>
      <c r="W11" s="17">
        <v>0.59170463842514698</v>
      </c>
      <c r="X11" s="17">
        <v>0.42750525454034199</v>
      </c>
      <c r="Y11" s="17">
        <v>0.56790522358421602</v>
      </c>
      <c r="Z11" s="17">
        <v>0.50965388277194701</v>
      </c>
      <c r="AA11" s="17">
        <v>0.47726842257153201</v>
      </c>
      <c r="AB11" s="17"/>
      <c r="AC11" s="17">
        <v>0.55192803373083799</v>
      </c>
      <c r="AD11" s="17">
        <v>0.51803800591758598</v>
      </c>
      <c r="AE11" s="17">
        <v>0.50761550812949996</v>
      </c>
      <c r="AF11" s="17"/>
      <c r="AG11" s="17">
        <v>0.61082643115982205</v>
      </c>
      <c r="AH11" s="17">
        <v>0.47252023475233501</v>
      </c>
      <c r="AI11" s="17">
        <v>0.493906263853431</v>
      </c>
      <c r="AJ11" s="17">
        <v>0.54011019478892897</v>
      </c>
      <c r="AK11" s="17">
        <v>0.46636432028443497</v>
      </c>
      <c r="AL11" s="17"/>
      <c r="AM11" s="17">
        <v>0.57985280321986798</v>
      </c>
      <c r="AN11" s="17">
        <v>0.487001927362684</v>
      </c>
      <c r="AO11" s="17">
        <v>0.53837385819541494</v>
      </c>
      <c r="AP11" s="17"/>
      <c r="AQ11" s="17">
        <v>0.531792792057588</v>
      </c>
      <c r="AR11" s="17">
        <v>0.51773226481136203</v>
      </c>
      <c r="AS11" s="17"/>
      <c r="AT11" s="17">
        <v>0.50968305986958096</v>
      </c>
      <c r="AU11" s="17">
        <v>0.53168062398912297</v>
      </c>
    </row>
    <row r="12" spans="2:47" ht="87" x14ac:dyDescent="0.35">
      <c r="B12" s="18" t="s">
        <v>390</v>
      </c>
      <c r="C12" s="17">
        <v>0.25163025309149301</v>
      </c>
      <c r="D12" s="17">
        <v>0.24095464046170501</v>
      </c>
      <c r="E12" s="17">
        <v>0.262568208845052</v>
      </c>
      <c r="F12" s="17"/>
      <c r="G12" s="17">
        <v>0.26174511947210899</v>
      </c>
      <c r="H12" s="17">
        <v>0.29174637021225902</v>
      </c>
      <c r="I12" s="17">
        <v>0.26835906028576301</v>
      </c>
      <c r="J12" s="17">
        <v>0.26230061400721899</v>
      </c>
      <c r="K12" s="17">
        <v>0.19036717897745001</v>
      </c>
      <c r="L12" s="17">
        <v>0.24040180274206499</v>
      </c>
      <c r="M12" s="17"/>
      <c r="N12" s="17">
        <v>0.27255786359005402</v>
      </c>
      <c r="O12" s="17">
        <v>0.27467247172720799</v>
      </c>
      <c r="P12" s="17">
        <v>0.24093055273708699</v>
      </c>
      <c r="Q12" s="17">
        <v>0.21332978626094901</v>
      </c>
      <c r="R12" s="17"/>
      <c r="S12" s="17">
        <v>0.25855912553968402</v>
      </c>
      <c r="T12" s="17">
        <v>0.24001560048154499</v>
      </c>
      <c r="U12" s="17">
        <v>0.21431221600073899</v>
      </c>
      <c r="V12" s="17">
        <v>0.24641005048140099</v>
      </c>
      <c r="W12" s="17">
        <v>0.27080581769968998</v>
      </c>
      <c r="X12" s="17">
        <v>0.30148710895376701</v>
      </c>
      <c r="Y12" s="17">
        <v>0.18359264457865099</v>
      </c>
      <c r="Z12" s="17">
        <v>0.27013852419257101</v>
      </c>
      <c r="AA12" s="17">
        <v>0.28300706146669602</v>
      </c>
      <c r="AB12" s="17"/>
      <c r="AC12" s="17">
        <v>0.22432611720595799</v>
      </c>
      <c r="AD12" s="17">
        <v>0.27239778772002698</v>
      </c>
      <c r="AE12" s="17">
        <v>0.29981587543639199</v>
      </c>
      <c r="AF12" s="17"/>
      <c r="AG12" s="17">
        <v>0.22160832331108199</v>
      </c>
      <c r="AH12" s="17">
        <v>0.26409416224422899</v>
      </c>
      <c r="AI12" s="17">
        <v>0.25905110824827199</v>
      </c>
      <c r="AJ12" s="17">
        <v>0.30901703453832902</v>
      </c>
      <c r="AK12" s="17">
        <v>0.29328128040625201</v>
      </c>
      <c r="AL12" s="17"/>
      <c r="AM12" s="17">
        <v>0.23588800048488001</v>
      </c>
      <c r="AN12" s="17">
        <v>0.27139874961164401</v>
      </c>
      <c r="AO12" s="17">
        <v>0.18470335912466501</v>
      </c>
      <c r="AP12" s="17"/>
      <c r="AQ12" s="17">
        <v>0.259448351711349</v>
      </c>
      <c r="AR12" s="17">
        <v>0.231458224459445</v>
      </c>
      <c r="AS12" s="17"/>
      <c r="AT12" s="17">
        <v>0.27903119538006399</v>
      </c>
      <c r="AU12" s="17">
        <v>0.24294262356265101</v>
      </c>
    </row>
    <row r="13" spans="2:47" ht="29" x14ac:dyDescent="0.35">
      <c r="B13" s="18" t="s">
        <v>391</v>
      </c>
      <c r="C13" s="17">
        <v>8.0480200965766205E-2</v>
      </c>
      <c r="D13" s="17">
        <v>7.7645732870798401E-2</v>
      </c>
      <c r="E13" s="17">
        <v>8.1115329039693304E-2</v>
      </c>
      <c r="F13" s="17"/>
      <c r="G13" s="17">
        <v>0.15822032155148999</v>
      </c>
      <c r="H13" s="17">
        <v>6.7454779500843096E-2</v>
      </c>
      <c r="I13" s="17">
        <v>6.4788134449088805E-2</v>
      </c>
      <c r="J13" s="17">
        <v>5.7507663608101403E-2</v>
      </c>
      <c r="K13" s="17">
        <v>7.8187602848386703E-2</v>
      </c>
      <c r="L13" s="17">
        <v>8.4156023438516595E-2</v>
      </c>
      <c r="M13" s="17"/>
      <c r="N13" s="17">
        <v>6.2867205904931805E-2</v>
      </c>
      <c r="O13" s="17">
        <v>7.3752592864978594E-2</v>
      </c>
      <c r="P13" s="17">
        <v>9.2886772390120706E-2</v>
      </c>
      <c r="Q13" s="17">
        <v>9.6466771179681499E-2</v>
      </c>
      <c r="R13" s="17"/>
      <c r="S13" s="17">
        <v>8.3690321803386397E-2</v>
      </c>
      <c r="T13" s="17">
        <v>8.7806472172320002E-2</v>
      </c>
      <c r="U13" s="17">
        <v>7.8022004437919901E-2</v>
      </c>
      <c r="V13" s="17">
        <v>8.9666793152926999E-2</v>
      </c>
      <c r="W13" s="17">
        <v>0.108529134032551</v>
      </c>
      <c r="X13" s="17">
        <v>3.5022027928443E-2</v>
      </c>
      <c r="Y13" s="17">
        <v>0.11380305496933101</v>
      </c>
      <c r="Z13" s="17">
        <v>7.2471796206456607E-2</v>
      </c>
      <c r="AA13" s="17">
        <v>5.7533419727305697E-2</v>
      </c>
      <c r="AB13" s="17"/>
      <c r="AC13" s="17">
        <v>6.0529923756016298E-2</v>
      </c>
      <c r="AD13" s="17">
        <v>8.1785063926841498E-2</v>
      </c>
      <c r="AE13" s="17">
        <v>8.3392075082937001E-2</v>
      </c>
      <c r="AF13" s="17"/>
      <c r="AG13" s="17">
        <v>4.8320900159966103E-2</v>
      </c>
      <c r="AH13" s="17">
        <v>9.7897226780365901E-2</v>
      </c>
      <c r="AI13" s="17">
        <v>9.3710822839623606E-2</v>
      </c>
      <c r="AJ13" s="17">
        <v>0</v>
      </c>
      <c r="AK13" s="17">
        <v>0.131529923690381</v>
      </c>
      <c r="AL13" s="17"/>
      <c r="AM13" s="17">
        <v>4.0076890009291002E-2</v>
      </c>
      <c r="AN13" s="17">
        <v>9.0880312820659101E-2</v>
      </c>
      <c r="AO13" s="17">
        <v>0.13702389543861301</v>
      </c>
      <c r="AP13" s="17"/>
      <c r="AQ13" s="17">
        <v>7.5906183459233195E-2</v>
      </c>
      <c r="AR13" s="17">
        <v>9.0467877206747205E-2</v>
      </c>
      <c r="AS13" s="17"/>
      <c r="AT13" s="17">
        <v>6.5177213869466399E-2</v>
      </c>
      <c r="AU13" s="17">
        <v>8.5332102815607394E-2</v>
      </c>
    </row>
    <row r="14" spans="2:47" x14ac:dyDescent="0.35">
      <c r="B14" s="18" t="s">
        <v>70</v>
      </c>
      <c r="C14" s="19">
        <v>4.34632930954576E-2</v>
      </c>
      <c r="D14" s="19">
        <v>4.56897531598583E-2</v>
      </c>
      <c r="E14" s="19">
        <v>4.1550088697278303E-2</v>
      </c>
      <c r="F14" s="19"/>
      <c r="G14" s="19">
        <v>2.80880881391487E-2</v>
      </c>
      <c r="H14" s="19">
        <v>4.5158838632264699E-2</v>
      </c>
      <c r="I14" s="19">
        <v>4.9775645115524299E-2</v>
      </c>
      <c r="J14" s="19">
        <v>5.2013713444198403E-2</v>
      </c>
      <c r="K14" s="19">
        <v>5.49910952944727E-2</v>
      </c>
      <c r="L14" s="19">
        <v>3.06783705634028E-2</v>
      </c>
      <c r="M14" s="19"/>
      <c r="N14" s="19">
        <v>5.0507483104836902E-2</v>
      </c>
      <c r="O14" s="19">
        <v>3.1107475485676099E-2</v>
      </c>
      <c r="P14" s="19">
        <v>3.6476907429373803E-2</v>
      </c>
      <c r="Q14" s="19">
        <v>4.7733589464369397E-2</v>
      </c>
      <c r="R14" s="19"/>
      <c r="S14" s="19">
        <v>4.2557419577742499E-2</v>
      </c>
      <c r="T14" s="19">
        <v>5.02698235034525E-2</v>
      </c>
      <c r="U14" s="19">
        <v>7.5053773413356999E-3</v>
      </c>
      <c r="V14" s="19">
        <v>4.4768571667685803E-2</v>
      </c>
      <c r="W14" s="19">
        <v>0</v>
      </c>
      <c r="X14" s="19">
        <v>0.100064065105765</v>
      </c>
      <c r="Y14" s="19">
        <v>6.1081968122611102E-2</v>
      </c>
      <c r="Z14" s="19">
        <v>1.9860922080978699E-2</v>
      </c>
      <c r="AA14" s="19">
        <v>4.1825622526662803E-2</v>
      </c>
      <c r="AB14" s="19"/>
      <c r="AC14" s="19">
        <v>4.7031574555857103E-2</v>
      </c>
      <c r="AD14" s="19">
        <v>4.1910797060404098E-2</v>
      </c>
      <c r="AE14" s="19">
        <v>3.9021885237832198E-2</v>
      </c>
      <c r="AF14" s="19"/>
      <c r="AG14" s="19">
        <v>2.7900913620984701E-2</v>
      </c>
      <c r="AH14" s="19">
        <v>4.6139249295110402E-2</v>
      </c>
      <c r="AI14" s="19">
        <v>6.6825475630735806E-2</v>
      </c>
      <c r="AJ14" s="19">
        <v>8.3337654969824607E-2</v>
      </c>
      <c r="AK14" s="19">
        <v>4.17633384748285E-2</v>
      </c>
      <c r="AL14" s="19"/>
      <c r="AM14" s="19">
        <v>3.6414381802704399E-2</v>
      </c>
      <c r="AN14" s="19">
        <v>3.7915899037346698E-2</v>
      </c>
      <c r="AO14" s="19">
        <v>2.1506202939387899E-2</v>
      </c>
      <c r="AP14" s="19"/>
      <c r="AQ14" s="19">
        <v>3.6683592523817102E-2</v>
      </c>
      <c r="AR14" s="19">
        <v>5.7882307819683898E-2</v>
      </c>
      <c r="AS14" s="19"/>
      <c r="AT14" s="19">
        <v>5.40176456192916E-2</v>
      </c>
      <c r="AU14" s="19">
        <v>4.0116973699641803E-2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4.6397371977991403E-2</v>
      </c>
      <c r="D9" s="17">
        <v>4.4929412919964599E-2</v>
      </c>
      <c r="E9" s="17">
        <v>4.7946648995920702E-2</v>
      </c>
      <c r="F9" s="17"/>
      <c r="G9" s="17">
        <v>4.7435452480649003E-2</v>
      </c>
      <c r="H9" s="17">
        <v>5.0271738993541003E-2</v>
      </c>
      <c r="I9" s="17">
        <v>4.88723550136013E-2</v>
      </c>
      <c r="J9" s="17">
        <v>2.43704691720554E-2</v>
      </c>
      <c r="K9" s="17">
        <v>6.7298068322404994E-2</v>
      </c>
      <c r="L9" s="17">
        <v>4.2924717947757297E-2</v>
      </c>
      <c r="M9" s="17"/>
      <c r="N9" s="17">
        <v>3.9379803384160597E-2</v>
      </c>
      <c r="O9" s="17">
        <v>2.73393221765975E-2</v>
      </c>
      <c r="P9" s="17">
        <v>6.7287392749974598E-2</v>
      </c>
      <c r="Q9" s="17">
        <v>5.5914870439966E-2</v>
      </c>
      <c r="R9" s="17"/>
      <c r="S9" s="17">
        <v>5.93681595747989E-2</v>
      </c>
      <c r="T9" s="17">
        <v>2.7301573680179301E-2</v>
      </c>
      <c r="U9" s="17">
        <v>1.7901269430007E-2</v>
      </c>
      <c r="V9" s="17">
        <v>4.8611000325599799E-2</v>
      </c>
      <c r="W9" s="17">
        <v>5.1850764831443998E-2</v>
      </c>
      <c r="X9" s="17">
        <v>5.8305483227634E-2</v>
      </c>
      <c r="Y9" s="17">
        <v>4.3120780120394102E-2</v>
      </c>
      <c r="Z9" s="17">
        <v>4.5799667756026903E-2</v>
      </c>
      <c r="AA9" s="17">
        <v>6.4634162770885198E-2</v>
      </c>
      <c r="AB9" s="17"/>
      <c r="AC9" s="17">
        <v>5.3730683533259702E-2</v>
      </c>
      <c r="AD9" s="17">
        <v>4.3747623989580299E-2</v>
      </c>
      <c r="AE9" s="17">
        <v>3.5101837021461198E-2</v>
      </c>
      <c r="AF9" s="17"/>
      <c r="AG9" s="17">
        <v>4.42668374951007E-2</v>
      </c>
      <c r="AH9" s="17">
        <v>7.2272010710095605E-2</v>
      </c>
      <c r="AI9" s="17">
        <v>1.22063824402707E-2</v>
      </c>
      <c r="AJ9" s="17">
        <v>0</v>
      </c>
      <c r="AK9" s="17">
        <v>3.5415422953669902E-2</v>
      </c>
      <c r="AL9" s="17"/>
      <c r="AM9" s="17">
        <v>5.7839828884443598E-2</v>
      </c>
      <c r="AN9" s="17">
        <v>5.5722728999164799E-2</v>
      </c>
      <c r="AO9" s="17">
        <v>0</v>
      </c>
      <c r="AP9" s="17"/>
      <c r="AQ9" s="17">
        <v>5.6385271650704297E-2</v>
      </c>
      <c r="AR9" s="17">
        <v>2.57157540082887E-2</v>
      </c>
      <c r="AS9" s="17"/>
      <c r="AT9" s="17">
        <v>1.79588729532832E-2</v>
      </c>
      <c r="AU9" s="17">
        <v>5.5413964957936497E-2</v>
      </c>
    </row>
    <row r="10" spans="2:47" ht="29" x14ac:dyDescent="0.35">
      <c r="B10" s="18" t="s">
        <v>388</v>
      </c>
      <c r="C10" s="17">
        <v>0.12174331482183801</v>
      </c>
      <c r="D10" s="17">
        <v>0.143983339864935</v>
      </c>
      <c r="E10" s="17">
        <v>0.10143419787542</v>
      </c>
      <c r="F10" s="17"/>
      <c r="G10" s="17">
        <v>0.13798493932949599</v>
      </c>
      <c r="H10" s="17">
        <v>0.12638681314629399</v>
      </c>
      <c r="I10" s="17">
        <v>0.110835643657388</v>
      </c>
      <c r="J10" s="17">
        <v>0.114423282790572</v>
      </c>
      <c r="K10" s="17">
        <v>0.10911117049616301</v>
      </c>
      <c r="L10" s="17">
        <v>0.13263150545458899</v>
      </c>
      <c r="M10" s="17"/>
      <c r="N10" s="17">
        <v>0.106439189224345</v>
      </c>
      <c r="O10" s="17">
        <v>0.10935252513459801</v>
      </c>
      <c r="P10" s="17">
        <v>0.16428643596294601</v>
      </c>
      <c r="Q10" s="17">
        <v>0.115174324018549</v>
      </c>
      <c r="R10" s="17"/>
      <c r="S10" s="17">
        <v>0.131859312227977</v>
      </c>
      <c r="T10" s="17">
        <v>0.13575875508664301</v>
      </c>
      <c r="U10" s="17">
        <v>0.12957979811746101</v>
      </c>
      <c r="V10" s="17">
        <v>7.8139434592873702E-2</v>
      </c>
      <c r="W10" s="17">
        <v>0.14663601902895701</v>
      </c>
      <c r="X10" s="17">
        <v>7.38729711163819E-2</v>
      </c>
      <c r="Y10" s="17">
        <v>0.123719592442703</v>
      </c>
      <c r="Z10" s="17">
        <v>8.5015006600914794E-2</v>
      </c>
      <c r="AA10" s="17">
        <v>0.15720194125727599</v>
      </c>
      <c r="AB10" s="17"/>
      <c r="AC10" s="17">
        <v>0.142254841057362</v>
      </c>
      <c r="AD10" s="17">
        <v>0.110260534171746</v>
      </c>
      <c r="AE10" s="17">
        <v>0.108189346191594</v>
      </c>
      <c r="AF10" s="17"/>
      <c r="AG10" s="17">
        <v>0.14250317314893701</v>
      </c>
      <c r="AH10" s="17">
        <v>9.3560013488178495E-2</v>
      </c>
      <c r="AI10" s="17">
        <v>0.14592918792143</v>
      </c>
      <c r="AJ10" s="17">
        <v>0.134647778940791</v>
      </c>
      <c r="AK10" s="17">
        <v>0.117332547821264</v>
      </c>
      <c r="AL10" s="17"/>
      <c r="AM10" s="17">
        <v>0.14386229018385299</v>
      </c>
      <c r="AN10" s="17">
        <v>0.10558078105084601</v>
      </c>
      <c r="AO10" s="17">
        <v>0.12942495152037101</v>
      </c>
      <c r="AP10" s="17"/>
      <c r="AQ10" s="17">
        <v>0.114650494128515</v>
      </c>
      <c r="AR10" s="17">
        <v>0.13721545757442399</v>
      </c>
      <c r="AS10" s="17"/>
      <c r="AT10" s="17">
        <v>0.104448288064054</v>
      </c>
      <c r="AU10" s="17">
        <v>0.12722680453473401</v>
      </c>
    </row>
    <row r="11" spans="2:47" ht="43.5" x14ac:dyDescent="0.35">
      <c r="B11" s="18" t="s">
        <v>389</v>
      </c>
      <c r="C11" s="17">
        <v>0.24474171727948801</v>
      </c>
      <c r="D11" s="17">
        <v>0.29123617043795103</v>
      </c>
      <c r="E11" s="17">
        <v>0.20224649515794799</v>
      </c>
      <c r="F11" s="17"/>
      <c r="G11" s="17">
        <v>0.225999531248885</v>
      </c>
      <c r="H11" s="17">
        <v>0.21145904469959001</v>
      </c>
      <c r="I11" s="17">
        <v>0.27432171719521897</v>
      </c>
      <c r="J11" s="17">
        <v>0.22615638537579699</v>
      </c>
      <c r="K11" s="17">
        <v>0.29958163059201798</v>
      </c>
      <c r="L11" s="17">
        <v>0.23244354927851801</v>
      </c>
      <c r="M11" s="17"/>
      <c r="N11" s="17">
        <v>0.26986628063810703</v>
      </c>
      <c r="O11" s="17">
        <v>0.23890707065163599</v>
      </c>
      <c r="P11" s="17">
        <v>0.199027525437486</v>
      </c>
      <c r="Q11" s="17">
        <v>0.266770080964427</v>
      </c>
      <c r="R11" s="17"/>
      <c r="S11" s="17">
        <v>0.27434663446607799</v>
      </c>
      <c r="T11" s="17">
        <v>0.24317457136000001</v>
      </c>
      <c r="U11" s="17">
        <v>0.15476492948575099</v>
      </c>
      <c r="V11" s="17">
        <v>0.28102279420507698</v>
      </c>
      <c r="W11" s="17">
        <v>0.21598003155291001</v>
      </c>
      <c r="X11" s="17">
        <v>0.17692763829448499</v>
      </c>
      <c r="Y11" s="17">
        <v>0.224073054380416</v>
      </c>
      <c r="Z11" s="17">
        <v>0.30640088763412998</v>
      </c>
      <c r="AA11" s="17">
        <v>0.317457683787986</v>
      </c>
      <c r="AB11" s="17"/>
      <c r="AC11" s="17">
        <v>0.27340350340587799</v>
      </c>
      <c r="AD11" s="17">
        <v>0.21861213071875399</v>
      </c>
      <c r="AE11" s="17">
        <v>0.23328901500166799</v>
      </c>
      <c r="AF11" s="17"/>
      <c r="AG11" s="17">
        <v>0.27925951290027601</v>
      </c>
      <c r="AH11" s="17">
        <v>0.23505608539723</v>
      </c>
      <c r="AI11" s="17">
        <v>0.246312059484946</v>
      </c>
      <c r="AJ11" s="17">
        <v>0.31873808480587001</v>
      </c>
      <c r="AK11" s="17">
        <v>0.16291730168465501</v>
      </c>
      <c r="AL11" s="17"/>
      <c r="AM11" s="17">
        <v>0.28764757171527</v>
      </c>
      <c r="AN11" s="17">
        <v>0.227825130573926</v>
      </c>
      <c r="AO11" s="17">
        <v>0.26825439059108103</v>
      </c>
      <c r="AP11" s="17"/>
      <c r="AQ11" s="17">
        <v>0.235152154881798</v>
      </c>
      <c r="AR11" s="17">
        <v>0.266067041026608</v>
      </c>
      <c r="AS11" s="17"/>
      <c r="AT11" s="17">
        <v>0.26283796297408202</v>
      </c>
      <c r="AU11" s="17">
        <v>0.23900419640148801</v>
      </c>
    </row>
    <row r="12" spans="2:47" ht="87" x14ac:dyDescent="0.35">
      <c r="B12" s="18" t="s">
        <v>390</v>
      </c>
      <c r="C12" s="17">
        <v>0.50141309903634201</v>
      </c>
      <c r="D12" s="17">
        <v>0.42804334279849698</v>
      </c>
      <c r="E12" s="17">
        <v>0.56804093929203903</v>
      </c>
      <c r="F12" s="17"/>
      <c r="G12" s="17">
        <v>0.54563307512285097</v>
      </c>
      <c r="H12" s="17">
        <v>0.49500413123291098</v>
      </c>
      <c r="I12" s="17">
        <v>0.50151020946659097</v>
      </c>
      <c r="J12" s="17">
        <v>0.57500429825093202</v>
      </c>
      <c r="K12" s="17">
        <v>0.44807526870680398</v>
      </c>
      <c r="L12" s="17">
        <v>0.46973747736749299</v>
      </c>
      <c r="M12" s="17"/>
      <c r="N12" s="17">
        <v>0.49662669238971102</v>
      </c>
      <c r="O12" s="17">
        <v>0.53160033523856198</v>
      </c>
      <c r="P12" s="17">
        <v>0.49877441282660501</v>
      </c>
      <c r="Q12" s="17">
        <v>0.47532601932308099</v>
      </c>
      <c r="R12" s="17"/>
      <c r="S12" s="17">
        <v>0.44482763124352898</v>
      </c>
      <c r="T12" s="17">
        <v>0.52487060642997097</v>
      </c>
      <c r="U12" s="17">
        <v>0.63227981826491297</v>
      </c>
      <c r="V12" s="17">
        <v>0.46384809970419399</v>
      </c>
      <c r="W12" s="17">
        <v>0.53482495244411199</v>
      </c>
      <c r="X12" s="17">
        <v>0.58616713713054003</v>
      </c>
      <c r="Y12" s="17">
        <v>0.493623794483672</v>
      </c>
      <c r="Z12" s="17">
        <v>0.52673438187869803</v>
      </c>
      <c r="AA12" s="17">
        <v>0.374957149905631</v>
      </c>
      <c r="AB12" s="17"/>
      <c r="AC12" s="17">
        <v>0.43182421171012503</v>
      </c>
      <c r="AD12" s="17">
        <v>0.55302802788430205</v>
      </c>
      <c r="AE12" s="17">
        <v>0.51875709320834695</v>
      </c>
      <c r="AF12" s="17"/>
      <c r="AG12" s="17">
        <v>0.46097872948823398</v>
      </c>
      <c r="AH12" s="17">
        <v>0.52175126157844098</v>
      </c>
      <c r="AI12" s="17">
        <v>0.48015826875871698</v>
      </c>
      <c r="AJ12" s="17">
        <v>0.46327648128351401</v>
      </c>
      <c r="AK12" s="17">
        <v>0.55656559863696697</v>
      </c>
      <c r="AL12" s="17"/>
      <c r="AM12" s="17">
        <v>0.43241384905902203</v>
      </c>
      <c r="AN12" s="17">
        <v>0.53339640373427299</v>
      </c>
      <c r="AO12" s="17">
        <v>0.55783571948350597</v>
      </c>
      <c r="AP12" s="17"/>
      <c r="AQ12" s="17">
        <v>0.51586447290038495</v>
      </c>
      <c r="AR12" s="17">
        <v>0.468617326013828</v>
      </c>
      <c r="AS12" s="17"/>
      <c r="AT12" s="17">
        <v>0.53241717725515503</v>
      </c>
      <c r="AU12" s="17">
        <v>0.491583074119255</v>
      </c>
    </row>
    <row r="13" spans="2:47" ht="29" x14ac:dyDescent="0.35">
      <c r="B13" s="18" t="s">
        <v>391</v>
      </c>
      <c r="C13" s="17">
        <v>1.4645723189687E-2</v>
      </c>
      <c r="D13" s="17">
        <v>1.38376051082366E-2</v>
      </c>
      <c r="E13" s="17">
        <v>1.5456816643752E-2</v>
      </c>
      <c r="F13" s="17"/>
      <c r="G13" s="17">
        <v>4.2791559791935498E-3</v>
      </c>
      <c r="H13" s="17">
        <v>5.1693744111148701E-2</v>
      </c>
      <c r="I13" s="17">
        <v>0</v>
      </c>
      <c r="J13" s="17">
        <v>4.4425272794425402E-3</v>
      </c>
      <c r="K13" s="17">
        <v>5.6529369533687701E-3</v>
      </c>
      <c r="L13" s="17">
        <v>1.6140529078291801E-2</v>
      </c>
      <c r="M13" s="17"/>
      <c r="N13" s="17">
        <v>2.4064218660980598E-2</v>
      </c>
      <c r="O13" s="17">
        <v>1.13581694581935E-2</v>
      </c>
      <c r="P13" s="17">
        <v>1.22733174791455E-2</v>
      </c>
      <c r="Q13" s="17">
        <v>1.0176985423012199E-2</v>
      </c>
      <c r="R13" s="17"/>
      <c r="S13" s="17">
        <v>1.9041640922598201E-2</v>
      </c>
      <c r="T13" s="17">
        <v>1.32537027802018E-2</v>
      </c>
      <c r="U13" s="17">
        <v>1.0534714810889899E-2</v>
      </c>
      <c r="V13" s="17">
        <v>1.8559727065921499E-2</v>
      </c>
      <c r="W13" s="17">
        <v>1.8029928052454999E-2</v>
      </c>
      <c r="X13" s="17">
        <v>1.8629706391905001E-2</v>
      </c>
      <c r="Y13" s="17">
        <v>2.1630517335008901E-2</v>
      </c>
      <c r="Z13" s="17">
        <v>0</v>
      </c>
      <c r="AA13" s="17">
        <v>5.7379527090967797E-3</v>
      </c>
      <c r="AB13" s="17"/>
      <c r="AC13" s="17">
        <v>1.5834620029160699E-2</v>
      </c>
      <c r="AD13" s="17">
        <v>1.6405612385441401E-2</v>
      </c>
      <c r="AE13" s="17">
        <v>1.4946107651302901E-2</v>
      </c>
      <c r="AF13" s="17"/>
      <c r="AG13" s="17">
        <v>5.4685669040438799E-3</v>
      </c>
      <c r="AH13" s="17">
        <v>2.27173359832737E-2</v>
      </c>
      <c r="AI13" s="17">
        <v>2.14757467744696E-2</v>
      </c>
      <c r="AJ13" s="17">
        <v>0</v>
      </c>
      <c r="AK13" s="17">
        <v>2.91957494502714E-2</v>
      </c>
      <c r="AL13" s="17"/>
      <c r="AM13" s="17">
        <v>5.2172115633684303E-3</v>
      </c>
      <c r="AN13" s="17">
        <v>2.2850612864053401E-2</v>
      </c>
      <c r="AO13" s="17">
        <v>0</v>
      </c>
      <c r="AP13" s="17"/>
      <c r="AQ13" s="17">
        <v>1.27329209512988E-2</v>
      </c>
      <c r="AR13" s="17">
        <v>1.8725953806743901E-2</v>
      </c>
      <c r="AS13" s="17"/>
      <c r="AT13" s="17">
        <v>1.14441605427998E-2</v>
      </c>
      <c r="AU13" s="17">
        <v>1.56607974121942E-2</v>
      </c>
    </row>
    <row r="14" spans="2:47" x14ac:dyDescent="0.35">
      <c r="B14" s="18" t="s">
        <v>70</v>
      </c>
      <c r="C14" s="19">
        <v>7.1058773694653896E-2</v>
      </c>
      <c r="D14" s="19">
        <v>7.7970128870415198E-2</v>
      </c>
      <c r="E14" s="19">
        <v>6.4874902034919801E-2</v>
      </c>
      <c r="F14" s="19"/>
      <c r="G14" s="19">
        <v>3.8667845838925498E-2</v>
      </c>
      <c r="H14" s="19">
        <v>6.5184527816515195E-2</v>
      </c>
      <c r="I14" s="19">
        <v>6.44600746672013E-2</v>
      </c>
      <c r="J14" s="19">
        <v>5.5603037131201599E-2</v>
      </c>
      <c r="K14" s="19">
        <v>7.0280924929240998E-2</v>
      </c>
      <c r="L14" s="19">
        <v>0.10612222087335101</v>
      </c>
      <c r="M14" s="19"/>
      <c r="N14" s="19">
        <v>6.3623815702696998E-2</v>
      </c>
      <c r="O14" s="19">
        <v>8.1442577340413005E-2</v>
      </c>
      <c r="P14" s="19">
        <v>5.8350915543843203E-2</v>
      </c>
      <c r="Q14" s="19">
        <v>7.6637719830964998E-2</v>
      </c>
      <c r="R14" s="19"/>
      <c r="S14" s="19">
        <v>7.0556621565018199E-2</v>
      </c>
      <c r="T14" s="19">
        <v>5.5640790663004397E-2</v>
      </c>
      <c r="U14" s="19">
        <v>5.4939469890977498E-2</v>
      </c>
      <c r="V14" s="19">
        <v>0.109818944106333</v>
      </c>
      <c r="W14" s="19">
        <v>3.2678304090121797E-2</v>
      </c>
      <c r="X14" s="19">
        <v>8.6097063839054397E-2</v>
      </c>
      <c r="Y14" s="19">
        <v>9.3832261237805803E-2</v>
      </c>
      <c r="Z14" s="19">
        <v>3.6050056130230698E-2</v>
      </c>
      <c r="AA14" s="19">
        <v>8.0011109569125299E-2</v>
      </c>
      <c r="AB14" s="19"/>
      <c r="AC14" s="19">
        <v>8.2952140264214699E-2</v>
      </c>
      <c r="AD14" s="19">
        <v>5.7946070850176799E-2</v>
      </c>
      <c r="AE14" s="19">
        <v>8.9716600925627402E-2</v>
      </c>
      <c r="AF14" s="19"/>
      <c r="AG14" s="19">
        <v>6.7523180063408295E-2</v>
      </c>
      <c r="AH14" s="19">
        <v>5.4643292842781202E-2</v>
      </c>
      <c r="AI14" s="19">
        <v>9.3918354620166705E-2</v>
      </c>
      <c r="AJ14" s="19">
        <v>8.3337654969824607E-2</v>
      </c>
      <c r="AK14" s="19">
        <v>9.8573379453173196E-2</v>
      </c>
      <c r="AL14" s="19"/>
      <c r="AM14" s="19">
        <v>7.3019248594042296E-2</v>
      </c>
      <c r="AN14" s="19">
        <v>5.4624342777736798E-2</v>
      </c>
      <c r="AO14" s="19">
        <v>4.4484938405042002E-2</v>
      </c>
      <c r="AP14" s="19"/>
      <c r="AQ14" s="19">
        <v>6.5214685487298599E-2</v>
      </c>
      <c r="AR14" s="19">
        <v>8.3658467570108197E-2</v>
      </c>
      <c r="AS14" s="19"/>
      <c r="AT14" s="19">
        <v>7.08935382106268E-2</v>
      </c>
      <c r="AU14" s="19">
        <v>7.1111162574391304E-2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U19"/>
  <sheetViews>
    <sheetView showGridLines="0" workbookViewId="0">
      <pane xSplit="2" topLeftCell="C1" activePane="topRight" state="frozen"/>
      <selection activeCell="AF8" sqref="AF8"/>
      <selection pane="topRight" activeCell="C13" sqref="C13:L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0.54698190940594305</v>
      </c>
      <c r="D9" s="17">
        <v>0.535868120823493</v>
      </c>
      <c r="E9" s="17">
        <v>0.55946196470995002</v>
      </c>
      <c r="F9" s="17"/>
      <c r="G9" s="17">
        <v>0.32378788823422899</v>
      </c>
      <c r="H9" s="17">
        <v>0.48122319831468302</v>
      </c>
      <c r="I9" s="17">
        <v>0.479035789860707</v>
      </c>
      <c r="J9" s="17">
        <v>0.57561918989843297</v>
      </c>
      <c r="K9" s="17">
        <v>0.68944702633152399</v>
      </c>
      <c r="L9" s="17">
        <v>0.62464955737530403</v>
      </c>
      <c r="M9" s="17"/>
      <c r="N9" s="17">
        <v>0.50621121746384501</v>
      </c>
      <c r="O9" s="17">
        <v>0.51897643865003595</v>
      </c>
      <c r="P9" s="17">
        <v>0.56967618872605497</v>
      </c>
      <c r="Q9" s="17">
        <v>0.60213252334328304</v>
      </c>
      <c r="R9" s="17"/>
      <c r="S9" s="17">
        <v>0.49717248050510199</v>
      </c>
      <c r="T9" s="17">
        <v>0.50080989271682297</v>
      </c>
      <c r="U9" s="17">
        <v>0.63461406612351101</v>
      </c>
      <c r="V9" s="17">
        <v>0.51397254768453005</v>
      </c>
      <c r="W9" s="17">
        <v>0.55633148966079904</v>
      </c>
      <c r="X9" s="17">
        <v>0.60179458780435702</v>
      </c>
      <c r="Y9" s="17">
        <v>0.52770127077261997</v>
      </c>
      <c r="Z9" s="17">
        <v>0.47829369111200098</v>
      </c>
      <c r="AA9" s="17">
        <v>0.61364419361212297</v>
      </c>
      <c r="AB9" s="17"/>
      <c r="AC9" s="17">
        <v>0.62855295783198095</v>
      </c>
      <c r="AD9" s="17">
        <v>0.49970170301443001</v>
      </c>
      <c r="AE9" s="17">
        <v>0.50599996729711205</v>
      </c>
      <c r="AF9" s="17"/>
      <c r="AG9" s="17">
        <v>0.62622412118051896</v>
      </c>
      <c r="AH9" s="17">
        <v>0.48755718759872302</v>
      </c>
      <c r="AI9" s="17">
        <v>0.45177237136341297</v>
      </c>
      <c r="AJ9" s="17">
        <v>0.55713694762419996</v>
      </c>
      <c r="AK9" s="17">
        <v>0.53824598162163095</v>
      </c>
      <c r="AL9" s="17"/>
      <c r="AM9" s="17">
        <v>0.56039813437944697</v>
      </c>
      <c r="AN9" s="17">
        <v>0.51329267843125803</v>
      </c>
      <c r="AO9" s="17">
        <v>0.448833076254538</v>
      </c>
      <c r="AP9" s="17"/>
      <c r="AQ9" s="17">
        <v>0.58903585127491298</v>
      </c>
      <c r="AR9" s="17">
        <v>0.46168716126311399</v>
      </c>
      <c r="AS9" s="17"/>
      <c r="AT9" s="17">
        <v>0.55567076293109596</v>
      </c>
      <c r="AU9" s="17">
        <v>0.54422705741355804</v>
      </c>
    </row>
    <row r="10" spans="2:47" ht="29" x14ac:dyDescent="0.35">
      <c r="B10" s="18" t="s">
        <v>388</v>
      </c>
      <c r="C10" s="17">
        <v>0.26809360270882499</v>
      </c>
      <c r="D10" s="17">
        <v>0.28012728377137902</v>
      </c>
      <c r="E10" s="17">
        <v>0.255558857296803</v>
      </c>
      <c r="F10" s="17"/>
      <c r="G10" s="17">
        <v>0.34597051574938298</v>
      </c>
      <c r="H10" s="17">
        <v>0.23813374127352899</v>
      </c>
      <c r="I10" s="17">
        <v>0.305104035677215</v>
      </c>
      <c r="J10" s="17">
        <v>0.27364826662473601</v>
      </c>
      <c r="K10" s="17">
        <v>0.20942864870108499</v>
      </c>
      <c r="L10" s="17">
        <v>0.26503358252317799</v>
      </c>
      <c r="M10" s="17"/>
      <c r="N10" s="17">
        <v>0.31576943181534201</v>
      </c>
      <c r="O10" s="17">
        <v>0.28564277051083697</v>
      </c>
      <c r="P10" s="17">
        <v>0.24877014519061499</v>
      </c>
      <c r="Q10" s="17">
        <v>0.21484178729478901</v>
      </c>
      <c r="R10" s="17"/>
      <c r="S10" s="17">
        <v>0.27653511466929398</v>
      </c>
      <c r="T10" s="17">
        <v>0.34604027560752698</v>
      </c>
      <c r="U10" s="17">
        <v>0.20199463587663899</v>
      </c>
      <c r="V10" s="17">
        <v>0.27775537601574901</v>
      </c>
      <c r="W10" s="17">
        <v>0.261702803971191</v>
      </c>
      <c r="X10" s="17">
        <v>0.27282562729913101</v>
      </c>
      <c r="Y10" s="17">
        <v>0.23412790329591801</v>
      </c>
      <c r="Z10" s="17">
        <v>0.25648888083105498</v>
      </c>
      <c r="AA10" s="17">
        <v>0.23455182389788501</v>
      </c>
      <c r="AB10" s="17"/>
      <c r="AC10" s="17">
        <v>0.23259018436255499</v>
      </c>
      <c r="AD10" s="17">
        <v>0.30089862149650998</v>
      </c>
      <c r="AE10" s="17">
        <v>0.28297733485313098</v>
      </c>
      <c r="AF10" s="17"/>
      <c r="AG10" s="17">
        <v>0.25913105365197803</v>
      </c>
      <c r="AH10" s="17">
        <v>0.292427424722778</v>
      </c>
      <c r="AI10" s="17">
        <v>0.349315522193128</v>
      </c>
      <c r="AJ10" s="17">
        <v>0.172967599135048</v>
      </c>
      <c r="AK10" s="17">
        <v>0.25303532285685998</v>
      </c>
      <c r="AL10" s="17"/>
      <c r="AM10" s="17">
        <v>0.30587402808866399</v>
      </c>
      <c r="AN10" s="17">
        <v>0.27316143175465901</v>
      </c>
      <c r="AO10" s="17">
        <v>0.313243148898043</v>
      </c>
      <c r="AP10" s="17"/>
      <c r="AQ10" s="17">
        <v>0.26125606716701799</v>
      </c>
      <c r="AR10" s="17">
        <v>0.28377403973062099</v>
      </c>
      <c r="AS10" s="17"/>
      <c r="AT10" s="17">
        <v>0.27050220343510001</v>
      </c>
      <c r="AU10" s="17">
        <v>0.26732994171598701</v>
      </c>
    </row>
    <row r="11" spans="2:47" ht="43.5" x14ac:dyDescent="0.35">
      <c r="B11" s="18" t="s">
        <v>389</v>
      </c>
      <c r="C11" s="17">
        <v>5.2362137835669599E-2</v>
      </c>
      <c r="D11" s="17">
        <v>6.3245219933527094E-2</v>
      </c>
      <c r="E11" s="17">
        <v>4.2396276771697897E-2</v>
      </c>
      <c r="F11" s="17"/>
      <c r="G11" s="17">
        <v>0.121345294178618</v>
      </c>
      <c r="H11" s="17">
        <v>0.100477525055694</v>
      </c>
      <c r="I11" s="17">
        <v>6.9687235297866801E-2</v>
      </c>
      <c r="J11" s="17">
        <v>2.22032261205844E-2</v>
      </c>
      <c r="K11" s="17">
        <v>2.33633141433989E-2</v>
      </c>
      <c r="L11" s="17">
        <v>1.5787341483581699E-2</v>
      </c>
      <c r="M11" s="17"/>
      <c r="N11" s="17">
        <v>3.9721464058683098E-2</v>
      </c>
      <c r="O11" s="17">
        <v>5.0693746434101197E-2</v>
      </c>
      <c r="P11" s="17">
        <v>7.3389801781227906E-2</v>
      </c>
      <c r="Q11" s="17">
        <v>4.9866286371032E-2</v>
      </c>
      <c r="R11" s="17"/>
      <c r="S11" s="17">
        <v>6.2121046374533397E-2</v>
      </c>
      <c r="T11" s="17">
        <v>4.6134561437811597E-2</v>
      </c>
      <c r="U11" s="17">
        <v>5.0409256462333497E-2</v>
      </c>
      <c r="V11" s="17">
        <v>7.9648104311198703E-2</v>
      </c>
      <c r="W11" s="17">
        <v>5.5140768361056899E-2</v>
      </c>
      <c r="X11" s="17">
        <v>0</v>
      </c>
      <c r="Y11" s="17">
        <v>4.0437382441324998E-2</v>
      </c>
      <c r="Z11" s="17">
        <v>0.113233521174942</v>
      </c>
      <c r="AA11" s="17">
        <v>5.3524705981834397E-2</v>
      </c>
      <c r="AB11" s="17"/>
      <c r="AC11" s="17">
        <v>3.9786530303451598E-2</v>
      </c>
      <c r="AD11" s="17">
        <v>4.7872510404510703E-2</v>
      </c>
      <c r="AE11" s="17">
        <v>8.2434379592590507E-2</v>
      </c>
      <c r="AF11" s="17"/>
      <c r="AG11" s="17">
        <v>3.2915744161980502E-2</v>
      </c>
      <c r="AH11" s="17">
        <v>5.63070125304172E-2</v>
      </c>
      <c r="AI11" s="17">
        <v>6.69304576004838E-2</v>
      </c>
      <c r="AJ11" s="17">
        <v>9.8240262046567703E-2</v>
      </c>
      <c r="AK11" s="17">
        <v>7.5262137404774998E-2</v>
      </c>
      <c r="AL11" s="17"/>
      <c r="AM11" s="17">
        <v>2.41911051219032E-2</v>
      </c>
      <c r="AN11" s="17">
        <v>5.9249169097723903E-2</v>
      </c>
      <c r="AO11" s="17">
        <v>0.120468563814266</v>
      </c>
      <c r="AP11" s="17"/>
      <c r="AQ11" s="17">
        <v>4.2409435327194198E-2</v>
      </c>
      <c r="AR11" s="17">
        <v>7.0804461243832204E-2</v>
      </c>
      <c r="AS11" s="17"/>
      <c r="AT11" s="17">
        <v>3.9619912607643401E-2</v>
      </c>
      <c r="AU11" s="17">
        <v>5.6402135109790197E-2</v>
      </c>
    </row>
    <row r="12" spans="2:47" ht="87" x14ac:dyDescent="0.35">
      <c r="B12" s="18" t="s">
        <v>390</v>
      </c>
      <c r="C12" s="17">
        <v>8.6897173508029904E-2</v>
      </c>
      <c r="D12" s="17">
        <v>7.3018116010337697E-2</v>
      </c>
      <c r="E12" s="17">
        <v>9.8682005819840907E-2</v>
      </c>
      <c r="F12" s="17"/>
      <c r="G12" s="17">
        <v>0.15837684008476199</v>
      </c>
      <c r="H12" s="17">
        <v>0.11741860623304801</v>
      </c>
      <c r="I12" s="17">
        <v>0.111545141484482</v>
      </c>
      <c r="J12" s="17">
        <v>8.1878006024536501E-2</v>
      </c>
      <c r="K12" s="17">
        <v>3.9457546348389397E-2</v>
      </c>
      <c r="L12" s="17">
        <v>5.13801636163813E-2</v>
      </c>
      <c r="M12" s="17"/>
      <c r="N12" s="17">
        <v>9.3214033750493003E-2</v>
      </c>
      <c r="O12" s="17">
        <v>0.112615425758857</v>
      </c>
      <c r="P12" s="17">
        <v>5.7975926475488403E-2</v>
      </c>
      <c r="Q12" s="17">
        <v>7.98652455379604E-2</v>
      </c>
      <c r="R12" s="17"/>
      <c r="S12" s="17">
        <v>0.12349989804483</v>
      </c>
      <c r="T12" s="17">
        <v>6.6060493764145106E-2</v>
      </c>
      <c r="U12" s="17">
        <v>6.6190543224114301E-2</v>
      </c>
      <c r="V12" s="17">
        <v>8.5980052952009903E-2</v>
      </c>
      <c r="W12" s="17">
        <v>9.3138298590325297E-2</v>
      </c>
      <c r="X12" s="17">
        <v>7.6734123798089998E-2</v>
      </c>
      <c r="Y12" s="17">
        <v>0.121943661824892</v>
      </c>
      <c r="Z12" s="17">
        <v>0.132122984801023</v>
      </c>
      <c r="AA12" s="17">
        <v>4.6582249993447497E-2</v>
      </c>
      <c r="AB12" s="17"/>
      <c r="AC12" s="17">
        <v>5.5756055762976701E-2</v>
      </c>
      <c r="AD12" s="17">
        <v>0.102055472150946</v>
      </c>
      <c r="AE12" s="17">
        <v>0.10281715633788401</v>
      </c>
      <c r="AF12" s="17"/>
      <c r="AG12" s="17">
        <v>5.56970063377102E-2</v>
      </c>
      <c r="AH12" s="17">
        <v>0.111656866534757</v>
      </c>
      <c r="AI12" s="17">
        <v>7.4588922229727198E-2</v>
      </c>
      <c r="AJ12" s="17">
        <v>8.8317536224360393E-2</v>
      </c>
      <c r="AK12" s="17">
        <v>9.4790021649809098E-2</v>
      </c>
      <c r="AL12" s="17"/>
      <c r="AM12" s="17">
        <v>7.9439874430436E-2</v>
      </c>
      <c r="AN12" s="17">
        <v>0.110709115446588</v>
      </c>
      <c r="AO12" s="17">
        <v>8.5105518978690106E-2</v>
      </c>
      <c r="AP12" s="17"/>
      <c r="AQ12" s="17">
        <v>7.75855423274079E-2</v>
      </c>
      <c r="AR12" s="17">
        <v>0.1044297395556</v>
      </c>
      <c r="AS12" s="17"/>
      <c r="AT12" s="17">
        <v>9.3108086251917604E-2</v>
      </c>
      <c r="AU12" s="17">
        <v>8.4927967179772704E-2</v>
      </c>
    </row>
    <row r="13" spans="2:47" ht="29" x14ac:dyDescent="0.35">
      <c r="B13" s="18" t="s">
        <v>391</v>
      </c>
      <c r="C13" s="17">
        <v>1.84320037627004E-3</v>
      </c>
      <c r="D13" s="17">
        <v>1.75101157949603E-3</v>
      </c>
      <c r="E13" s="17">
        <v>1.93638996110116E-3</v>
      </c>
      <c r="F13" s="17"/>
      <c r="G13" s="17">
        <v>0</v>
      </c>
      <c r="H13" s="17">
        <v>0</v>
      </c>
      <c r="I13" s="17">
        <v>6.0899243016436701E-3</v>
      </c>
      <c r="J13" s="17">
        <v>0</v>
      </c>
      <c r="K13" s="17">
        <v>0</v>
      </c>
      <c r="L13" s="17">
        <v>3.6112522649853801E-3</v>
      </c>
      <c r="M13" s="17"/>
      <c r="N13" s="17">
        <v>0</v>
      </c>
      <c r="O13" s="17">
        <v>0</v>
      </c>
      <c r="P13" s="17">
        <v>8.4069953813583707E-3</v>
      </c>
      <c r="Q13" s="17">
        <v>0</v>
      </c>
      <c r="R13" s="17"/>
      <c r="S13" s="17">
        <v>0</v>
      </c>
      <c r="T13" s="17">
        <v>0</v>
      </c>
      <c r="U13" s="17">
        <v>8.2596138341535005E-3</v>
      </c>
      <c r="V13" s="17">
        <v>0</v>
      </c>
      <c r="W13" s="17">
        <v>0</v>
      </c>
      <c r="X13" s="17">
        <v>0</v>
      </c>
      <c r="Y13" s="17">
        <v>1.0175019468777999E-2</v>
      </c>
      <c r="Z13" s="17">
        <v>0</v>
      </c>
      <c r="AA13" s="17">
        <v>0</v>
      </c>
      <c r="AB13" s="17"/>
      <c r="AC13" s="17">
        <v>4.5017510666386703E-3</v>
      </c>
      <c r="AD13" s="17">
        <v>0</v>
      </c>
      <c r="AE13" s="17">
        <v>0</v>
      </c>
      <c r="AF13" s="17"/>
      <c r="AG13" s="17">
        <v>4.3912030525409696E-3</v>
      </c>
      <c r="AH13" s="17">
        <v>0</v>
      </c>
      <c r="AI13" s="17">
        <v>0</v>
      </c>
      <c r="AJ13" s="17">
        <v>0</v>
      </c>
      <c r="AK13" s="17">
        <v>0</v>
      </c>
      <c r="AL13" s="17"/>
      <c r="AM13" s="17">
        <v>7.8893951209810798E-3</v>
      </c>
      <c r="AN13" s="17">
        <v>0</v>
      </c>
      <c r="AO13" s="17">
        <v>0</v>
      </c>
      <c r="AP13" s="17"/>
      <c r="AQ13" s="17">
        <v>2.7277930188292299E-3</v>
      </c>
      <c r="AR13" s="17">
        <v>0</v>
      </c>
      <c r="AS13" s="17"/>
      <c r="AT13" s="17">
        <v>4.1505484287436599E-3</v>
      </c>
      <c r="AU13" s="17">
        <v>1.1116421377656701E-3</v>
      </c>
    </row>
    <row r="14" spans="2:47" x14ac:dyDescent="0.35">
      <c r="B14" s="18" t="s">
        <v>70</v>
      </c>
      <c r="C14" s="19">
        <v>4.3821976165262802E-2</v>
      </c>
      <c r="D14" s="19">
        <v>4.5990247881766901E-2</v>
      </c>
      <c r="E14" s="19">
        <v>4.1964505440607397E-2</v>
      </c>
      <c r="F14" s="19"/>
      <c r="G14" s="19">
        <v>5.0519461753007401E-2</v>
      </c>
      <c r="H14" s="19">
        <v>6.2746929123046497E-2</v>
      </c>
      <c r="I14" s="19">
        <v>2.8537873378086099E-2</v>
      </c>
      <c r="J14" s="19">
        <v>4.6651311331710403E-2</v>
      </c>
      <c r="K14" s="19">
        <v>3.8303464475603101E-2</v>
      </c>
      <c r="L14" s="19">
        <v>3.9538102736568902E-2</v>
      </c>
      <c r="M14" s="19"/>
      <c r="N14" s="19">
        <v>4.5083852911636399E-2</v>
      </c>
      <c r="O14" s="19">
        <v>3.2071618646169801E-2</v>
      </c>
      <c r="P14" s="19">
        <v>4.1780942445254703E-2</v>
      </c>
      <c r="Q14" s="19">
        <v>5.3294157452935802E-2</v>
      </c>
      <c r="R14" s="19"/>
      <c r="S14" s="19">
        <v>4.0671460406240298E-2</v>
      </c>
      <c r="T14" s="19">
        <v>4.0954776473693201E-2</v>
      </c>
      <c r="U14" s="19">
        <v>3.8531884479248102E-2</v>
      </c>
      <c r="V14" s="19">
        <v>4.2643919036513003E-2</v>
      </c>
      <c r="W14" s="19">
        <v>3.3686639416627098E-2</v>
      </c>
      <c r="X14" s="19">
        <v>4.8645661098422603E-2</v>
      </c>
      <c r="Y14" s="19">
        <v>6.5614762196466905E-2</v>
      </c>
      <c r="Z14" s="19">
        <v>1.9860922080978699E-2</v>
      </c>
      <c r="AA14" s="19">
        <v>5.1697026514710802E-2</v>
      </c>
      <c r="AB14" s="19"/>
      <c r="AC14" s="19">
        <v>3.8812520672396503E-2</v>
      </c>
      <c r="AD14" s="19">
        <v>4.9471692933603102E-2</v>
      </c>
      <c r="AE14" s="19">
        <v>2.5771161919283199E-2</v>
      </c>
      <c r="AF14" s="19"/>
      <c r="AG14" s="19">
        <v>2.1640871615271499E-2</v>
      </c>
      <c r="AH14" s="19">
        <v>5.2051508613323902E-2</v>
      </c>
      <c r="AI14" s="19">
        <v>5.7392726613247597E-2</v>
      </c>
      <c r="AJ14" s="19">
        <v>8.3337654969824607E-2</v>
      </c>
      <c r="AK14" s="19">
        <v>3.8666536466924799E-2</v>
      </c>
      <c r="AL14" s="19"/>
      <c r="AM14" s="19">
        <v>2.2207462858568099E-2</v>
      </c>
      <c r="AN14" s="19">
        <v>4.3587605269769999E-2</v>
      </c>
      <c r="AO14" s="19">
        <v>3.2349692054462399E-2</v>
      </c>
      <c r="AP14" s="19"/>
      <c r="AQ14" s="19">
        <v>2.6985310884637299E-2</v>
      </c>
      <c r="AR14" s="19">
        <v>7.9304598206832694E-2</v>
      </c>
      <c r="AS14" s="19"/>
      <c r="AT14" s="19">
        <v>3.6948486345498903E-2</v>
      </c>
      <c r="AU14" s="19">
        <v>4.6001256443126998E-2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U19"/>
  <sheetViews>
    <sheetView showGridLines="0" workbookViewId="0">
      <pane xSplit="2" topLeftCell="C1" activePane="topRight" state="frozen"/>
      <selection activeCell="AF8" sqref="AF8"/>
      <selection pane="topRight" activeCell="L12" sqref="L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387</v>
      </c>
      <c r="C9" s="17">
        <v>0.51887594956473104</v>
      </c>
      <c r="D9" s="17">
        <v>0.50043728150353395</v>
      </c>
      <c r="E9" s="17">
        <v>0.53809091761104499</v>
      </c>
      <c r="F9" s="17"/>
      <c r="G9" s="17">
        <v>0.308402224194612</v>
      </c>
      <c r="H9" s="17">
        <v>0.401628778022809</v>
      </c>
      <c r="I9" s="17">
        <v>0.527160814876526</v>
      </c>
      <c r="J9" s="17">
        <v>0.52703853804043799</v>
      </c>
      <c r="K9" s="17">
        <v>0.66422962927196305</v>
      </c>
      <c r="L9" s="17">
        <v>0.58746088773971705</v>
      </c>
      <c r="M9" s="17"/>
      <c r="N9" s="17">
        <v>0.519212679185313</v>
      </c>
      <c r="O9" s="17">
        <v>0.41655203142393898</v>
      </c>
      <c r="P9" s="17">
        <v>0.59382685528648904</v>
      </c>
      <c r="Q9" s="17">
        <v>0.56062962385795001</v>
      </c>
      <c r="R9" s="17"/>
      <c r="S9" s="17">
        <v>0.45952494212096401</v>
      </c>
      <c r="T9" s="17">
        <v>0.53449675614068604</v>
      </c>
      <c r="U9" s="17">
        <v>0.52298145434016796</v>
      </c>
      <c r="V9" s="17">
        <v>0.45747453242516101</v>
      </c>
      <c r="W9" s="17">
        <v>0.51247906812578004</v>
      </c>
      <c r="X9" s="17">
        <v>0.55654297316607404</v>
      </c>
      <c r="Y9" s="17">
        <v>0.55021836389623702</v>
      </c>
      <c r="Z9" s="17">
        <v>0.51655372524973397</v>
      </c>
      <c r="AA9" s="17">
        <v>0.57067317013596297</v>
      </c>
      <c r="AB9" s="17"/>
      <c r="AC9" s="17">
        <v>0.60415763852237703</v>
      </c>
      <c r="AD9" s="17">
        <v>0.46344290314172698</v>
      </c>
      <c r="AE9" s="17">
        <v>0.50399289080926701</v>
      </c>
      <c r="AF9" s="17"/>
      <c r="AG9" s="17">
        <v>0.60506952911942302</v>
      </c>
      <c r="AH9" s="17">
        <v>0.44881335649521997</v>
      </c>
      <c r="AI9" s="17">
        <v>0.39223917165515398</v>
      </c>
      <c r="AJ9" s="17">
        <v>0.63332379624964896</v>
      </c>
      <c r="AK9" s="17">
        <v>0.49144073097972701</v>
      </c>
      <c r="AL9" s="17"/>
      <c r="AM9" s="17">
        <v>0.57565614033683599</v>
      </c>
      <c r="AN9" s="17">
        <v>0.45312444736989399</v>
      </c>
      <c r="AO9" s="17">
        <v>0.42178789945760797</v>
      </c>
      <c r="AP9" s="17"/>
      <c r="AQ9" s="17">
        <v>0.56257953733641497</v>
      </c>
      <c r="AR9" s="17">
        <v>0.42757432997280198</v>
      </c>
      <c r="AS9" s="17"/>
      <c r="AT9" s="17">
        <v>0.49956318583224202</v>
      </c>
      <c r="AU9" s="17">
        <v>0.52499917462461998</v>
      </c>
    </row>
    <row r="10" spans="2:47" ht="29" x14ac:dyDescent="0.35">
      <c r="B10" s="18" t="s">
        <v>388</v>
      </c>
      <c r="C10" s="17">
        <v>0.276466086007157</v>
      </c>
      <c r="D10" s="17">
        <v>0.29750182890759502</v>
      </c>
      <c r="E10" s="17">
        <v>0.25787538833877299</v>
      </c>
      <c r="F10" s="17"/>
      <c r="G10" s="17">
        <v>0.33931759606219802</v>
      </c>
      <c r="H10" s="17">
        <v>0.33105761587448201</v>
      </c>
      <c r="I10" s="17">
        <v>0.223664259476656</v>
      </c>
      <c r="J10" s="17">
        <v>0.317205910702688</v>
      </c>
      <c r="K10" s="17">
        <v>0.20104994198010701</v>
      </c>
      <c r="L10" s="17">
        <v>0.26794370363810199</v>
      </c>
      <c r="M10" s="17"/>
      <c r="N10" s="17">
        <v>0.28877244803632002</v>
      </c>
      <c r="O10" s="17">
        <v>0.36396269535053</v>
      </c>
      <c r="P10" s="17">
        <v>0.238755067049569</v>
      </c>
      <c r="Q10" s="17">
        <v>0.20503019068703399</v>
      </c>
      <c r="R10" s="17"/>
      <c r="S10" s="17">
        <v>0.27553978358902698</v>
      </c>
      <c r="T10" s="17">
        <v>0.27247933907703797</v>
      </c>
      <c r="U10" s="17">
        <v>0.26595583873274198</v>
      </c>
      <c r="V10" s="17">
        <v>0.350427197389516</v>
      </c>
      <c r="W10" s="17">
        <v>0.31418605079987399</v>
      </c>
      <c r="X10" s="17">
        <v>0.26948167265687301</v>
      </c>
      <c r="Y10" s="17">
        <v>0.242337631265236</v>
      </c>
      <c r="Z10" s="17">
        <v>0.23954605118334099</v>
      </c>
      <c r="AA10" s="17">
        <v>0.24835375910448901</v>
      </c>
      <c r="AB10" s="17"/>
      <c r="AC10" s="17">
        <v>0.239937021260756</v>
      </c>
      <c r="AD10" s="17">
        <v>0.324879349808883</v>
      </c>
      <c r="AE10" s="17">
        <v>0.22385203837794601</v>
      </c>
      <c r="AF10" s="17"/>
      <c r="AG10" s="17">
        <v>0.24322984649818899</v>
      </c>
      <c r="AH10" s="17">
        <v>0.318523657227752</v>
      </c>
      <c r="AI10" s="17">
        <v>0.35921091904786701</v>
      </c>
      <c r="AJ10" s="17">
        <v>0.195021012556166</v>
      </c>
      <c r="AK10" s="17">
        <v>0.27507135275829098</v>
      </c>
      <c r="AL10" s="17"/>
      <c r="AM10" s="17">
        <v>0.26664668199712899</v>
      </c>
      <c r="AN10" s="17">
        <v>0.32648599780138399</v>
      </c>
      <c r="AO10" s="17">
        <v>0.32146115862705998</v>
      </c>
      <c r="AP10" s="17"/>
      <c r="AQ10" s="17">
        <v>0.26069414213030301</v>
      </c>
      <c r="AR10" s="17">
        <v>0.31089989881364299</v>
      </c>
      <c r="AS10" s="17"/>
      <c r="AT10" s="17">
        <v>0.29774760580187598</v>
      </c>
      <c r="AU10" s="17">
        <v>0.269718655285975</v>
      </c>
    </row>
    <row r="11" spans="2:47" ht="43.5" x14ac:dyDescent="0.35">
      <c r="B11" s="18" t="s">
        <v>389</v>
      </c>
      <c r="C11" s="17">
        <v>5.04499694030697E-2</v>
      </c>
      <c r="D11" s="17">
        <v>7.1961927875958204E-2</v>
      </c>
      <c r="E11" s="17">
        <v>3.05475603495961E-2</v>
      </c>
      <c r="F11" s="17"/>
      <c r="G11" s="17">
        <v>0.12023910008956699</v>
      </c>
      <c r="H11" s="17">
        <v>3.0370846465487E-2</v>
      </c>
      <c r="I11" s="17">
        <v>8.9917451649646096E-2</v>
      </c>
      <c r="J11" s="17">
        <v>3.7726047002112302E-2</v>
      </c>
      <c r="K11" s="17">
        <v>4.60404918304608E-2</v>
      </c>
      <c r="L11" s="17">
        <v>1.81787099029798E-2</v>
      </c>
      <c r="M11" s="17"/>
      <c r="N11" s="17">
        <v>2.9102668762695599E-2</v>
      </c>
      <c r="O11" s="17">
        <v>5.0633094799409702E-2</v>
      </c>
      <c r="P11" s="17">
        <v>4.9640707591598401E-2</v>
      </c>
      <c r="Q11" s="17">
        <v>7.4527427790534201E-2</v>
      </c>
      <c r="R11" s="17"/>
      <c r="S11" s="17">
        <v>0.10594098922293101</v>
      </c>
      <c r="T11" s="17">
        <v>4.7662404529012603E-2</v>
      </c>
      <c r="U11" s="17">
        <v>4.5070299173234102E-2</v>
      </c>
      <c r="V11" s="17">
        <v>4.5241651232100902E-2</v>
      </c>
      <c r="W11" s="17">
        <v>4.9532264509332E-2</v>
      </c>
      <c r="X11" s="17">
        <v>0</v>
      </c>
      <c r="Y11" s="17">
        <v>3.46772211387881E-2</v>
      </c>
      <c r="Z11" s="17">
        <v>0.11343395862638</v>
      </c>
      <c r="AA11" s="17">
        <v>2.54246157880961E-2</v>
      </c>
      <c r="AB11" s="17"/>
      <c r="AC11" s="17">
        <v>3.80480247433998E-2</v>
      </c>
      <c r="AD11" s="17">
        <v>4.6527632878296497E-2</v>
      </c>
      <c r="AE11" s="17">
        <v>8.5288478155221906E-2</v>
      </c>
      <c r="AF11" s="17"/>
      <c r="AG11" s="17">
        <v>4.2352181109433201E-2</v>
      </c>
      <c r="AH11" s="17">
        <v>5.8481149021585702E-2</v>
      </c>
      <c r="AI11" s="17">
        <v>5.9757043655753399E-2</v>
      </c>
      <c r="AJ11" s="17">
        <v>0</v>
      </c>
      <c r="AK11" s="17">
        <v>4.9157747704332302E-2</v>
      </c>
      <c r="AL11" s="17"/>
      <c r="AM11" s="17">
        <v>3.5157495664539802E-2</v>
      </c>
      <c r="AN11" s="17">
        <v>6.1840840158198497E-2</v>
      </c>
      <c r="AO11" s="17">
        <v>7.6287232127739399E-2</v>
      </c>
      <c r="AP11" s="17"/>
      <c r="AQ11" s="17">
        <v>3.80716939048397E-2</v>
      </c>
      <c r="AR11" s="17">
        <v>7.3962339362024704E-2</v>
      </c>
      <c r="AS11" s="17"/>
      <c r="AT11" s="17">
        <v>3.85779413766517E-2</v>
      </c>
      <c r="AU11" s="17">
        <v>5.4214065548499502E-2</v>
      </c>
    </row>
    <row r="12" spans="2:47" ht="87" x14ac:dyDescent="0.35">
      <c r="B12" s="18" t="s">
        <v>390</v>
      </c>
      <c r="C12" s="17">
        <v>0.106080113946635</v>
      </c>
      <c r="D12" s="17">
        <v>7.35617394456997E-2</v>
      </c>
      <c r="E12" s="17">
        <v>0.13302945029895899</v>
      </c>
      <c r="F12" s="17"/>
      <c r="G12" s="17">
        <v>0.191441918266682</v>
      </c>
      <c r="H12" s="17">
        <v>0.17666944712961699</v>
      </c>
      <c r="I12" s="17">
        <v>0.101353247816</v>
      </c>
      <c r="J12" s="17">
        <v>6.6279796409170894E-2</v>
      </c>
      <c r="K12" s="17">
        <v>6.3004159841497695E-2</v>
      </c>
      <c r="L12" s="17">
        <v>7.7858584055456106E-2</v>
      </c>
      <c r="M12" s="17"/>
      <c r="N12" s="17">
        <v>0.114697376959219</v>
      </c>
      <c r="O12" s="17">
        <v>0.12655881536598801</v>
      </c>
      <c r="P12" s="17">
        <v>8.0405649371018906E-2</v>
      </c>
      <c r="Q12" s="17">
        <v>9.9382009447386496E-2</v>
      </c>
      <c r="R12" s="17"/>
      <c r="S12" s="17">
        <v>0.10417549503953</v>
      </c>
      <c r="T12" s="17">
        <v>0.105930126970271</v>
      </c>
      <c r="U12" s="17">
        <v>0.13981639729134401</v>
      </c>
      <c r="V12" s="17">
        <v>7.6272686248962801E-2</v>
      </c>
      <c r="W12" s="17">
        <v>8.41963007775446E-2</v>
      </c>
      <c r="X12" s="17">
        <v>0.101807177789649</v>
      </c>
      <c r="Y12" s="17">
        <v>0.132217014262135</v>
      </c>
      <c r="Z12" s="17">
        <v>0.110605342859566</v>
      </c>
      <c r="AA12" s="17">
        <v>0.103851428456741</v>
      </c>
      <c r="AB12" s="17"/>
      <c r="AC12" s="17">
        <v>7.35654615177911E-2</v>
      </c>
      <c r="AD12" s="17">
        <v>0.113614452710391</v>
      </c>
      <c r="AE12" s="17">
        <v>0.14172265585487401</v>
      </c>
      <c r="AF12" s="17"/>
      <c r="AG12" s="17">
        <v>7.9554121206068501E-2</v>
      </c>
      <c r="AH12" s="17">
        <v>0.131590628295715</v>
      </c>
      <c r="AI12" s="17">
        <v>9.97839515185939E-2</v>
      </c>
      <c r="AJ12" s="17">
        <v>8.8317536224360393E-2</v>
      </c>
      <c r="AK12" s="17">
        <v>0.12273278100632</v>
      </c>
      <c r="AL12" s="17"/>
      <c r="AM12" s="17">
        <v>9.2390139793223094E-2</v>
      </c>
      <c r="AN12" s="17">
        <v>0.12187044571007</v>
      </c>
      <c r="AO12" s="17">
        <v>0.114036292219953</v>
      </c>
      <c r="AP12" s="17"/>
      <c r="AQ12" s="17">
        <v>0.10224781664105501</v>
      </c>
      <c r="AR12" s="17">
        <v>0.11464439757952399</v>
      </c>
      <c r="AS12" s="17"/>
      <c r="AT12" s="17">
        <v>0.120184670711076</v>
      </c>
      <c r="AU12" s="17">
        <v>0.101608181465353</v>
      </c>
    </row>
    <row r="13" spans="2:47" ht="29" x14ac:dyDescent="0.35">
      <c r="B13" s="18" t="s">
        <v>391</v>
      </c>
      <c r="C13" s="17">
        <v>4.7096408616499504E-3</v>
      </c>
      <c r="D13" s="17">
        <v>4.6426438123564496E-3</v>
      </c>
      <c r="E13" s="17">
        <v>4.7902906922705204E-3</v>
      </c>
      <c r="F13" s="17"/>
      <c r="G13" s="17">
        <v>0</v>
      </c>
      <c r="H13" s="17">
        <v>0</v>
      </c>
      <c r="I13" s="17">
        <v>8.8878993615434596E-3</v>
      </c>
      <c r="J13" s="17">
        <v>4.6432567945901204E-3</v>
      </c>
      <c r="K13" s="17">
        <v>0</v>
      </c>
      <c r="L13" s="17">
        <v>1.0575554635522301E-2</v>
      </c>
      <c r="M13" s="17"/>
      <c r="N13" s="17">
        <v>2.89998096186532E-3</v>
      </c>
      <c r="O13" s="17">
        <v>0</v>
      </c>
      <c r="P13" s="17">
        <v>0</v>
      </c>
      <c r="Q13" s="17">
        <v>1.5719933126498602E-2</v>
      </c>
      <c r="R13" s="17"/>
      <c r="S13" s="17">
        <v>9.3040570134194991E-3</v>
      </c>
      <c r="T13" s="17">
        <v>0</v>
      </c>
      <c r="U13" s="17">
        <v>0</v>
      </c>
      <c r="V13" s="17">
        <v>0</v>
      </c>
      <c r="W13" s="17">
        <v>9.0317829470699992E-3</v>
      </c>
      <c r="X13" s="17">
        <v>2.3522515288980701E-2</v>
      </c>
      <c r="Y13" s="17">
        <v>0</v>
      </c>
      <c r="Z13" s="17">
        <v>0</v>
      </c>
      <c r="AA13" s="17">
        <v>0</v>
      </c>
      <c r="AB13" s="17"/>
      <c r="AC13" s="17">
        <v>1.9042011859797901E-3</v>
      </c>
      <c r="AD13" s="17">
        <v>1.0091469908102601E-2</v>
      </c>
      <c r="AE13" s="17">
        <v>0</v>
      </c>
      <c r="AF13" s="17"/>
      <c r="AG13" s="17">
        <v>5.8886683906207602E-3</v>
      </c>
      <c r="AH13" s="17">
        <v>0</v>
      </c>
      <c r="AI13" s="17">
        <v>2.0231100682617301E-2</v>
      </c>
      <c r="AJ13" s="17">
        <v>0</v>
      </c>
      <c r="AK13" s="17">
        <v>0</v>
      </c>
      <c r="AL13" s="17"/>
      <c r="AM13" s="17">
        <v>1.05797958131669E-2</v>
      </c>
      <c r="AN13" s="17">
        <v>0</v>
      </c>
      <c r="AO13" s="17">
        <v>2.00723210262162E-2</v>
      </c>
      <c r="AP13" s="17"/>
      <c r="AQ13" s="17">
        <v>1.1538325031020501E-3</v>
      </c>
      <c r="AR13" s="17">
        <v>1.21802961088155E-2</v>
      </c>
      <c r="AS13" s="17"/>
      <c r="AT13" s="17">
        <v>0</v>
      </c>
      <c r="AU13" s="17">
        <v>6.2028601308638702E-3</v>
      </c>
    </row>
    <row r="14" spans="2:47" x14ac:dyDescent="0.35">
      <c r="B14" s="18" t="s">
        <v>70</v>
      </c>
      <c r="C14" s="19">
        <v>4.3418240216756797E-2</v>
      </c>
      <c r="D14" s="19">
        <v>5.1894578454856698E-2</v>
      </c>
      <c r="E14" s="19">
        <v>3.5666392709356697E-2</v>
      </c>
      <c r="F14" s="19"/>
      <c r="G14" s="19">
        <v>4.0599161386941099E-2</v>
      </c>
      <c r="H14" s="19">
        <v>6.0273312507605398E-2</v>
      </c>
      <c r="I14" s="19">
        <v>4.9016326819628801E-2</v>
      </c>
      <c r="J14" s="19">
        <v>4.7106451051000503E-2</v>
      </c>
      <c r="K14" s="19">
        <v>2.5675777075971299E-2</v>
      </c>
      <c r="L14" s="19">
        <v>3.7982560028223297E-2</v>
      </c>
      <c r="M14" s="19"/>
      <c r="N14" s="19">
        <v>4.5314846094586803E-2</v>
      </c>
      <c r="O14" s="19">
        <v>4.2293363060133198E-2</v>
      </c>
      <c r="P14" s="19">
        <v>3.7371720701324697E-2</v>
      </c>
      <c r="Q14" s="19">
        <v>4.4710815090596497E-2</v>
      </c>
      <c r="R14" s="19"/>
      <c r="S14" s="19">
        <v>4.5514733014128297E-2</v>
      </c>
      <c r="T14" s="19">
        <v>3.9431373282991997E-2</v>
      </c>
      <c r="U14" s="19">
        <v>2.61760104625114E-2</v>
      </c>
      <c r="V14" s="19">
        <v>7.0583932704258695E-2</v>
      </c>
      <c r="W14" s="19">
        <v>3.0574532840399401E-2</v>
      </c>
      <c r="X14" s="19">
        <v>4.8645661098422603E-2</v>
      </c>
      <c r="Y14" s="19">
        <v>4.0549769437604098E-2</v>
      </c>
      <c r="Z14" s="19">
        <v>1.9860922080978699E-2</v>
      </c>
      <c r="AA14" s="19">
        <v>5.1697026514710802E-2</v>
      </c>
      <c r="AB14" s="19"/>
      <c r="AC14" s="19">
        <v>4.2387652769696103E-2</v>
      </c>
      <c r="AD14" s="19">
        <v>4.1444191552600797E-2</v>
      </c>
      <c r="AE14" s="19">
        <v>4.5143936802691201E-2</v>
      </c>
      <c r="AF14" s="19"/>
      <c r="AG14" s="19">
        <v>2.39056536762653E-2</v>
      </c>
      <c r="AH14" s="19">
        <v>4.2591208959727497E-2</v>
      </c>
      <c r="AI14" s="19">
        <v>6.8777813440013796E-2</v>
      </c>
      <c r="AJ14" s="19">
        <v>8.3337654969824607E-2</v>
      </c>
      <c r="AK14" s="19">
        <v>6.1597387551329999E-2</v>
      </c>
      <c r="AL14" s="19"/>
      <c r="AM14" s="19">
        <v>1.9569746395104899E-2</v>
      </c>
      <c r="AN14" s="19">
        <v>3.6678268960453203E-2</v>
      </c>
      <c r="AO14" s="19">
        <v>4.6355096541423599E-2</v>
      </c>
      <c r="AP14" s="19"/>
      <c r="AQ14" s="19">
        <v>3.52529774842857E-2</v>
      </c>
      <c r="AR14" s="19">
        <v>6.0738738163189997E-2</v>
      </c>
      <c r="AS14" s="19"/>
      <c r="AT14" s="19">
        <v>4.3926596278154803E-2</v>
      </c>
      <c r="AU14" s="19">
        <v>4.3257062944688597E-2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M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13" width="20.7265625" customWidth="1"/>
  </cols>
  <sheetData>
    <row r="2" spans="2:13" ht="40" customHeight="1" x14ac:dyDescent="0.35">
      <c r="D2" s="32" t="s">
        <v>408</v>
      </c>
      <c r="E2" s="28"/>
      <c r="F2" s="28"/>
      <c r="G2" s="28"/>
      <c r="H2" s="28"/>
      <c r="I2" s="28"/>
      <c r="J2" s="28"/>
      <c r="K2" s="28"/>
      <c r="L2" s="28"/>
      <c r="M2" s="28"/>
    </row>
    <row r="6" spans="2:13" ht="50" customHeight="1" x14ac:dyDescent="0.35">
      <c r="B6" s="20" t="s">
        <v>15</v>
      </c>
      <c r="C6" s="20" t="s">
        <v>377</v>
      </c>
      <c r="D6" s="20" t="s">
        <v>378</v>
      </c>
      <c r="E6" s="20" t="s">
        <v>379</v>
      </c>
      <c r="F6" s="20" t="s">
        <v>380</v>
      </c>
      <c r="G6" s="20" t="s">
        <v>381</v>
      </c>
      <c r="H6" s="20" t="s">
        <v>382</v>
      </c>
      <c r="I6" s="20" t="s">
        <v>383</v>
      </c>
      <c r="J6" s="20" t="s">
        <v>384</v>
      </c>
      <c r="K6" s="20" t="s">
        <v>385</v>
      </c>
      <c r="L6" s="20" t="s">
        <v>386</v>
      </c>
    </row>
    <row r="7" spans="2:13" x14ac:dyDescent="0.35">
      <c r="B7" s="18" t="s">
        <v>403</v>
      </c>
      <c r="C7" s="17">
        <v>0.14311819137095</v>
      </c>
      <c r="D7" s="17">
        <v>0.52581407848603501</v>
      </c>
      <c r="E7" s="17">
        <v>7.7759632662093806E-2</v>
      </c>
      <c r="F7" s="17">
        <v>0.25804773577318502</v>
      </c>
      <c r="G7" s="17">
        <v>0.114321834639303</v>
      </c>
      <c r="H7" s="17">
        <v>3.5611716502735598E-2</v>
      </c>
      <c r="I7" s="17">
        <v>3.0261885577743501E-2</v>
      </c>
      <c r="J7" s="17">
        <v>3.2184880314961702E-2</v>
      </c>
      <c r="K7" s="17">
        <v>0.42466827570110199</v>
      </c>
      <c r="L7" s="17">
        <v>0.43545335763093201</v>
      </c>
    </row>
    <row r="8" spans="2:13" x14ac:dyDescent="0.35">
      <c r="B8" s="18" t="s">
        <v>404</v>
      </c>
      <c r="C8" s="17">
        <v>0.38962565832839702</v>
      </c>
      <c r="D8" s="17">
        <v>0.22277764652694701</v>
      </c>
      <c r="E8" s="17">
        <v>0.29486653361804599</v>
      </c>
      <c r="F8" s="17">
        <v>0.38094805096594297</v>
      </c>
      <c r="G8" s="17">
        <v>0.31896862551306499</v>
      </c>
      <c r="H8" s="17">
        <v>0.101293703583777</v>
      </c>
      <c r="I8" s="17">
        <v>7.4765483535325902E-2</v>
      </c>
      <c r="J8" s="17">
        <v>0.11953515289708901</v>
      </c>
      <c r="K8" s="17">
        <v>0.273431284752922</v>
      </c>
      <c r="L8" s="17">
        <v>0.278938256673399</v>
      </c>
    </row>
    <row r="9" spans="2:13" ht="29" x14ac:dyDescent="0.35">
      <c r="B9" s="18" t="s">
        <v>405</v>
      </c>
      <c r="C9" s="17">
        <v>0.23025783367913699</v>
      </c>
      <c r="D9" s="17">
        <v>4.6447932412115402E-2</v>
      </c>
      <c r="E9" s="17">
        <v>0.34162796302674397</v>
      </c>
      <c r="F9" s="17">
        <v>0.15670811719497399</v>
      </c>
      <c r="G9" s="17">
        <v>0.22545001788031299</v>
      </c>
      <c r="H9" s="17">
        <v>0.57328698144156598</v>
      </c>
      <c r="I9" s="17">
        <v>0.51252914225092305</v>
      </c>
      <c r="J9" s="17">
        <v>0.29943524376612002</v>
      </c>
      <c r="K9" s="17">
        <v>7.7620548474466103E-2</v>
      </c>
      <c r="L9" s="17">
        <v>4.95990574701064E-2</v>
      </c>
    </row>
    <row r="10" spans="2:13" ht="58" x14ac:dyDescent="0.35">
      <c r="B10" s="18" t="s">
        <v>406</v>
      </c>
      <c r="C10" s="17">
        <v>8.1478619711008393E-2</v>
      </c>
      <c r="D10" s="17">
        <v>5.5621121989250899E-2</v>
      </c>
      <c r="E10" s="17">
        <v>0.110846542477834</v>
      </c>
      <c r="F10" s="17">
        <v>6.0715349626499403E-2</v>
      </c>
      <c r="G10" s="17">
        <v>0.119983176654245</v>
      </c>
      <c r="H10" s="17">
        <v>0.14178866069618301</v>
      </c>
      <c r="I10" s="17">
        <v>0.176754957596371</v>
      </c>
      <c r="J10" s="17">
        <v>0.341988437959104</v>
      </c>
      <c r="K10" s="17">
        <v>5.8686773447325799E-2</v>
      </c>
      <c r="L10" s="17">
        <v>7.2283444648884601E-2</v>
      </c>
    </row>
    <row r="11" spans="2:13" ht="29" x14ac:dyDescent="0.35">
      <c r="B11" s="18" t="s">
        <v>407</v>
      </c>
      <c r="C11" s="17">
        <v>2.8312793068889001E-2</v>
      </c>
      <c r="D11" s="17">
        <v>9.2522321508277192E-3</v>
      </c>
      <c r="E11" s="17">
        <v>4.4788955983710799E-2</v>
      </c>
      <c r="F11" s="17">
        <v>1.44049071195133E-2</v>
      </c>
      <c r="G11" s="17">
        <v>6.0960488397591099E-2</v>
      </c>
      <c r="H11" s="17">
        <v>3.4276655617833399E-2</v>
      </c>
      <c r="I11" s="17">
        <v>8.7091061876980999E-2</v>
      </c>
      <c r="J11" s="17">
        <v>5.0448114058386902E-2</v>
      </c>
      <c r="K11" s="17">
        <v>1.6040629129155E-2</v>
      </c>
      <c r="L11" s="17">
        <v>1.5355100376837899E-2</v>
      </c>
    </row>
    <row r="12" spans="2:13" x14ac:dyDescent="0.35">
      <c r="B12" s="18" t="s">
        <v>70</v>
      </c>
      <c r="C12" s="17">
        <v>0.12720690384161801</v>
      </c>
      <c r="D12" s="17">
        <v>0.14008698843482401</v>
      </c>
      <c r="E12" s="17">
        <v>0.13011037223157201</v>
      </c>
      <c r="F12" s="17">
        <v>0.12917583931988499</v>
      </c>
      <c r="G12" s="17">
        <v>0.160315856915484</v>
      </c>
      <c r="H12" s="17">
        <v>0.11374228215790499</v>
      </c>
      <c r="I12" s="17">
        <v>0.118597469162655</v>
      </c>
      <c r="J12" s="17">
        <v>0.15640817100433901</v>
      </c>
      <c r="K12" s="17">
        <v>0.14955248849503</v>
      </c>
      <c r="L12" s="17">
        <v>0.14837078319984001</v>
      </c>
    </row>
    <row r="13" spans="2:13" x14ac:dyDescent="0.35">
      <c r="B13" s="16"/>
      <c r="C13" s="16"/>
      <c r="D13" s="16"/>
      <c r="E13" s="16"/>
      <c r="F13" s="16"/>
      <c r="G13" s="16"/>
      <c r="H13" s="16"/>
      <c r="I13" s="16"/>
      <c r="J13" s="16"/>
      <c r="K13" s="16"/>
      <c r="L13" s="16"/>
    </row>
    <row r="14" spans="2:13" x14ac:dyDescent="0.35">
      <c r="B14" t="s">
        <v>77</v>
      </c>
    </row>
    <row r="15" spans="2:13" x14ac:dyDescent="0.35">
      <c r="B15" t="s">
        <v>78</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0.14311819137095</v>
      </c>
      <c r="D9" s="17">
        <v>0.154533011948015</v>
      </c>
      <c r="E9" s="17">
        <v>0.13300367255981299</v>
      </c>
      <c r="F9" s="17"/>
      <c r="G9" s="17">
        <v>0.15039841618528299</v>
      </c>
      <c r="H9" s="17">
        <v>0.13006898515586099</v>
      </c>
      <c r="I9" s="17">
        <v>0.19164915284100001</v>
      </c>
      <c r="J9" s="17">
        <v>9.4983854806836507E-2</v>
      </c>
      <c r="K9" s="17">
        <v>0.12518523819607899</v>
      </c>
      <c r="L9" s="17">
        <v>0.16209650841097301</v>
      </c>
      <c r="M9" s="17"/>
      <c r="N9" s="17">
        <v>9.1219765639314804E-2</v>
      </c>
      <c r="O9" s="17">
        <v>0.151609797578723</v>
      </c>
      <c r="P9" s="17">
        <v>0.17317810341432899</v>
      </c>
      <c r="Q9" s="17">
        <v>0.16182398008218099</v>
      </c>
      <c r="R9" s="17"/>
      <c r="S9" s="17">
        <v>0.18736586848345099</v>
      </c>
      <c r="T9" s="17">
        <v>0.16834286422575201</v>
      </c>
      <c r="U9" s="17">
        <v>8.7470905762392498E-2</v>
      </c>
      <c r="V9" s="17">
        <v>0.108638835261848</v>
      </c>
      <c r="W9" s="17">
        <v>0.10148007607947999</v>
      </c>
      <c r="X9" s="17">
        <v>0.13126774587562301</v>
      </c>
      <c r="Y9" s="17">
        <v>9.5082610884823504E-2</v>
      </c>
      <c r="Z9" s="17">
        <v>0.128003950913818</v>
      </c>
      <c r="AA9" s="17">
        <v>0.21032436848783501</v>
      </c>
      <c r="AB9" s="17"/>
      <c r="AC9" s="17">
        <v>0.17622221890671999</v>
      </c>
      <c r="AD9" s="17">
        <v>0.102424437492455</v>
      </c>
      <c r="AE9" s="17">
        <v>0.118025862912606</v>
      </c>
      <c r="AF9" s="17"/>
      <c r="AG9" s="17">
        <v>0.17162716900295799</v>
      </c>
      <c r="AH9" s="17">
        <v>0.10479800024047101</v>
      </c>
      <c r="AI9" s="17">
        <v>5.4155171802238597E-2</v>
      </c>
      <c r="AJ9" s="17">
        <v>6.7535115702916898E-2</v>
      </c>
      <c r="AK9" s="17">
        <v>0.16252477936353699</v>
      </c>
      <c r="AL9" s="17"/>
      <c r="AM9" s="17">
        <v>0.20886219711429099</v>
      </c>
      <c r="AN9" s="17">
        <v>0.114079158934613</v>
      </c>
      <c r="AO9" s="17">
        <v>0.11881643510254999</v>
      </c>
      <c r="AP9" s="17"/>
      <c r="AQ9" s="17">
        <v>0.140930527035068</v>
      </c>
      <c r="AR9" s="17">
        <v>0.14842622248727</v>
      </c>
      <c r="AS9" s="17"/>
      <c r="AT9" s="17">
        <v>0.133655304230995</v>
      </c>
      <c r="AU9" s="17">
        <v>0.14611845526258499</v>
      </c>
    </row>
    <row r="10" spans="2:47" x14ac:dyDescent="0.35">
      <c r="B10" s="18" t="s">
        <v>404</v>
      </c>
      <c r="C10" s="17">
        <v>0.38962565832839702</v>
      </c>
      <c r="D10" s="17">
        <v>0.40535931110193002</v>
      </c>
      <c r="E10" s="17">
        <v>0.37490814231057201</v>
      </c>
      <c r="F10" s="17"/>
      <c r="G10" s="17">
        <v>0.24315553612718999</v>
      </c>
      <c r="H10" s="17">
        <v>0.400796515127335</v>
      </c>
      <c r="I10" s="17">
        <v>0.35288758255805203</v>
      </c>
      <c r="J10" s="17">
        <v>0.46623398079110601</v>
      </c>
      <c r="K10" s="17">
        <v>0.43148843000896098</v>
      </c>
      <c r="L10" s="17">
        <v>0.38936268955591502</v>
      </c>
      <c r="M10" s="17"/>
      <c r="N10" s="17">
        <v>0.38866838528290898</v>
      </c>
      <c r="O10" s="17">
        <v>0.36243064178419498</v>
      </c>
      <c r="P10" s="17">
        <v>0.44348045511081202</v>
      </c>
      <c r="Q10" s="17">
        <v>0.37622997261187302</v>
      </c>
      <c r="R10" s="17"/>
      <c r="S10" s="17">
        <v>0.31514529744488501</v>
      </c>
      <c r="T10" s="17">
        <v>0.365306780009794</v>
      </c>
      <c r="U10" s="17">
        <v>0.40282816254142201</v>
      </c>
      <c r="V10" s="17">
        <v>0.41496213821648797</v>
      </c>
      <c r="W10" s="17">
        <v>0.44629934712073999</v>
      </c>
      <c r="X10" s="17">
        <v>0.51633877716744403</v>
      </c>
      <c r="Y10" s="17">
        <v>0.32785215768899101</v>
      </c>
      <c r="Z10" s="17">
        <v>0.45811726100427502</v>
      </c>
      <c r="AA10" s="17">
        <v>0.358997029068922</v>
      </c>
      <c r="AB10" s="17"/>
      <c r="AC10" s="17">
        <v>0.385495957520951</v>
      </c>
      <c r="AD10" s="17">
        <v>0.43036011417744702</v>
      </c>
      <c r="AE10" s="17">
        <v>0.371739111716065</v>
      </c>
      <c r="AF10" s="17"/>
      <c r="AG10" s="17">
        <v>0.40565904923503698</v>
      </c>
      <c r="AH10" s="17">
        <v>0.38001136796088197</v>
      </c>
      <c r="AI10" s="17">
        <v>0.454565480844772</v>
      </c>
      <c r="AJ10" s="17">
        <v>0.53929417706487004</v>
      </c>
      <c r="AK10" s="17">
        <v>0.36501598055027201</v>
      </c>
      <c r="AL10" s="17"/>
      <c r="AM10" s="17">
        <v>0.39406739362397802</v>
      </c>
      <c r="AN10" s="17">
        <v>0.40388170906657</v>
      </c>
      <c r="AO10" s="17">
        <v>0.40943960518787798</v>
      </c>
      <c r="AP10" s="17"/>
      <c r="AQ10" s="17">
        <v>0.41905804702265598</v>
      </c>
      <c r="AR10" s="17">
        <v>0.329964788092315</v>
      </c>
      <c r="AS10" s="17"/>
      <c r="AT10" s="17">
        <v>0.45492469593062301</v>
      </c>
      <c r="AU10" s="17">
        <v>0.36892221531159602</v>
      </c>
    </row>
    <row r="11" spans="2:47" ht="29" x14ac:dyDescent="0.35">
      <c r="B11" s="18" t="s">
        <v>405</v>
      </c>
      <c r="C11" s="17">
        <v>0.23025783367913699</v>
      </c>
      <c r="D11" s="17">
        <v>0.214633658233601</v>
      </c>
      <c r="E11" s="17">
        <v>0.24341521160812801</v>
      </c>
      <c r="F11" s="17"/>
      <c r="G11" s="17">
        <v>0.33526992605720701</v>
      </c>
      <c r="H11" s="17">
        <v>0.28658416239287898</v>
      </c>
      <c r="I11" s="17">
        <v>0.231383356996546</v>
      </c>
      <c r="J11" s="17">
        <v>0.172082361069574</v>
      </c>
      <c r="K11" s="17">
        <v>0.18110849737228599</v>
      </c>
      <c r="L11" s="17">
        <v>0.21682449475132901</v>
      </c>
      <c r="M11" s="17"/>
      <c r="N11" s="17">
        <v>0.26112587277684601</v>
      </c>
      <c r="O11" s="17">
        <v>0.21763007965488901</v>
      </c>
      <c r="P11" s="17">
        <v>0.210480347791034</v>
      </c>
      <c r="Q11" s="17">
        <v>0.23022689354881201</v>
      </c>
      <c r="R11" s="17"/>
      <c r="S11" s="17">
        <v>0.24134709252328901</v>
      </c>
      <c r="T11" s="17">
        <v>0.21208725596337499</v>
      </c>
      <c r="U11" s="17">
        <v>0.28126463843767302</v>
      </c>
      <c r="V11" s="17">
        <v>0.25100107930770199</v>
      </c>
      <c r="W11" s="17">
        <v>0.25117216975822299</v>
      </c>
      <c r="X11" s="17">
        <v>0.16442474702350099</v>
      </c>
      <c r="Y11" s="17">
        <v>0.29688745997023802</v>
      </c>
      <c r="Z11" s="17">
        <v>0.17105244529304001</v>
      </c>
      <c r="AA11" s="17">
        <v>0.19310113167395501</v>
      </c>
      <c r="AB11" s="17"/>
      <c r="AC11" s="17">
        <v>0.20760876111664101</v>
      </c>
      <c r="AD11" s="17">
        <v>0.21927949093483201</v>
      </c>
      <c r="AE11" s="17">
        <v>0.26858641922480497</v>
      </c>
      <c r="AF11" s="17"/>
      <c r="AG11" s="17">
        <v>0.22768544222235099</v>
      </c>
      <c r="AH11" s="17">
        <v>0.27414576014264802</v>
      </c>
      <c r="AI11" s="17">
        <v>0.25434664437284998</v>
      </c>
      <c r="AJ11" s="17">
        <v>0</v>
      </c>
      <c r="AK11" s="17">
        <v>0.195674635300019</v>
      </c>
      <c r="AL11" s="17"/>
      <c r="AM11" s="17">
        <v>0.21039932961028901</v>
      </c>
      <c r="AN11" s="17">
        <v>0.26872039997892599</v>
      </c>
      <c r="AO11" s="17">
        <v>0.25041292257459802</v>
      </c>
      <c r="AP11" s="17"/>
      <c r="AQ11" s="17">
        <v>0.22876432578807401</v>
      </c>
      <c r="AR11" s="17">
        <v>0.23188755905158001</v>
      </c>
      <c r="AS11" s="17"/>
      <c r="AT11" s="17">
        <v>0.20778416101826899</v>
      </c>
      <c r="AU11" s="17">
        <v>0.23738324346154199</v>
      </c>
    </row>
    <row r="12" spans="2:47" ht="58" x14ac:dyDescent="0.35">
      <c r="B12" s="18" t="s">
        <v>406</v>
      </c>
      <c r="C12" s="17">
        <v>8.1478619711008393E-2</v>
      </c>
      <c r="D12" s="17">
        <v>8.1526173165291704E-2</v>
      </c>
      <c r="E12" s="17">
        <v>8.1746692864865106E-2</v>
      </c>
      <c r="F12" s="17"/>
      <c r="G12" s="17">
        <v>0.19395775132151799</v>
      </c>
      <c r="H12" s="17">
        <v>7.7429259359364705E-2</v>
      </c>
      <c r="I12" s="17">
        <v>9.8714368704370906E-2</v>
      </c>
      <c r="J12" s="17">
        <v>8.6450094152797502E-2</v>
      </c>
      <c r="K12" s="17">
        <v>4.70036020938433E-2</v>
      </c>
      <c r="L12" s="17">
        <v>4.1849886678403399E-2</v>
      </c>
      <c r="M12" s="17"/>
      <c r="N12" s="17">
        <v>0.10916431502413899</v>
      </c>
      <c r="O12" s="17">
        <v>0.106295489275281</v>
      </c>
      <c r="P12" s="17">
        <v>3.5809771389732098E-2</v>
      </c>
      <c r="Q12" s="17">
        <v>6.7023163171332098E-2</v>
      </c>
      <c r="R12" s="17"/>
      <c r="S12" s="17">
        <v>0.11829685041261501</v>
      </c>
      <c r="T12" s="17">
        <v>8.9418687888332293E-2</v>
      </c>
      <c r="U12" s="17">
        <v>4.8443592749693801E-2</v>
      </c>
      <c r="V12" s="17">
        <v>5.1681747791952802E-2</v>
      </c>
      <c r="W12" s="17">
        <v>7.8990318926674699E-2</v>
      </c>
      <c r="X12" s="17">
        <v>5.0726203346528401E-2</v>
      </c>
      <c r="Y12" s="17">
        <v>6.1762282008414299E-2</v>
      </c>
      <c r="Z12" s="17">
        <v>0.122213177412032</v>
      </c>
      <c r="AA12" s="17">
        <v>0.1045337567682</v>
      </c>
      <c r="AB12" s="17"/>
      <c r="AC12" s="17">
        <v>4.70369737221671E-2</v>
      </c>
      <c r="AD12" s="17">
        <v>0.106553912186952</v>
      </c>
      <c r="AE12" s="17">
        <v>0.106625641924459</v>
      </c>
      <c r="AF12" s="17"/>
      <c r="AG12" s="17">
        <v>6.01890996239157E-2</v>
      </c>
      <c r="AH12" s="17">
        <v>9.9550475397520002E-2</v>
      </c>
      <c r="AI12" s="17">
        <v>8.6682153340121207E-2</v>
      </c>
      <c r="AJ12" s="17">
        <v>8.8317536224360393E-2</v>
      </c>
      <c r="AK12" s="17">
        <v>7.9808544030765899E-2</v>
      </c>
      <c r="AL12" s="17"/>
      <c r="AM12" s="17">
        <v>7.2477162678070403E-2</v>
      </c>
      <c r="AN12" s="17">
        <v>8.9893497078575899E-2</v>
      </c>
      <c r="AO12" s="17">
        <v>0.12838840601673801</v>
      </c>
      <c r="AP12" s="17"/>
      <c r="AQ12" s="17">
        <v>7.0356524781652302E-2</v>
      </c>
      <c r="AR12" s="17">
        <v>0.10518466771630899</v>
      </c>
      <c r="AS12" s="17"/>
      <c r="AT12" s="17">
        <v>8.1036467948536903E-2</v>
      </c>
      <c r="AU12" s="17">
        <v>8.1618806521645104E-2</v>
      </c>
    </row>
    <row r="13" spans="2:47" ht="29" x14ac:dyDescent="0.35">
      <c r="B13" s="18" t="s">
        <v>407</v>
      </c>
      <c r="C13" s="17">
        <v>2.8312793068889001E-2</v>
      </c>
      <c r="D13" s="17">
        <v>2.2471152773141101E-2</v>
      </c>
      <c r="E13" s="17">
        <v>3.3878486929456601E-2</v>
      </c>
      <c r="F13" s="17"/>
      <c r="G13" s="17">
        <v>9.3337599455709398E-3</v>
      </c>
      <c r="H13" s="17">
        <v>2.5690245377299199E-2</v>
      </c>
      <c r="I13" s="17">
        <v>4.1252545582985398E-2</v>
      </c>
      <c r="J13" s="17">
        <v>2.9281107402959201E-2</v>
      </c>
      <c r="K13" s="17">
        <v>3.0823390012759699E-2</v>
      </c>
      <c r="L13" s="17">
        <v>2.72366126982416E-2</v>
      </c>
      <c r="M13" s="17"/>
      <c r="N13" s="17">
        <v>3.3968869844110502E-2</v>
      </c>
      <c r="O13" s="17">
        <v>2.45149917455794E-2</v>
      </c>
      <c r="P13" s="17">
        <v>1.8005381827953901E-2</v>
      </c>
      <c r="Q13" s="17">
        <v>3.1231304707335299E-2</v>
      </c>
      <c r="R13" s="17"/>
      <c r="S13" s="17">
        <v>2.88450907766876E-2</v>
      </c>
      <c r="T13" s="17">
        <v>3.1153291096992299E-2</v>
      </c>
      <c r="U13" s="17">
        <v>3.6539419902517099E-2</v>
      </c>
      <c r="V13" s="17">
        <v>2.2564634603361701E-2</v>
      </c>
      <c r="W13" s="17">
        <v>4.4308611754950697E-2</v>
      </c>
      <c r="X13" s="17">
        <v>3.7451402740631801E-2</v>
      </c>
      <c r="Y13" s="17">
        <v>2.4412314318181999E-2</v>
      </c>
      <c r="Z13" s="17">
        <v>1.3373315389805299E-2</v>
      </c>
      <c r="AA13" s="17">
        <v>1.3046100499121799E-2</v>
      </c>
      <c r="AB13" s="17"/>
      <c r="AC13" s="17">
        <v>4.3217275722479298E-2</v>
      </c>
      <c r="AD13" s="17">
        <v>1.7487149301967101E-2</v>
      </c>
      <c r="AE13" s="17">
        <v>1.4305024434446E-2</v>
      </c>
      <c r="AF13" s="17"/>
      <c r="AG13" s="17">
        <v>2.7781934984792801E-2</v>
      </c>
      <c r="AH13" s="17">
        <v>2.74559794489674E-2</v>
      </c>
      <c r="AI13" s="17">
        <v>3.4652912014972399E-2</v>
      </c>
      <c r="AJ13" s="17">
        <v>0</v>
      </c>
      <c r="AK13" s="17">
        <v>3.9287253155711903E-2</v>
      </c>
      <c r="AL13" s="17"/>
      <c r="AM13" s="17">
        <v>4.0414253825390503E-2</v>
      </c>
      <c r="AN13" s="17">
        <v>1.4979693065202001E-2</v>
      </c>
      <c r="AO13" s="17">
        <v>1.0854062443654101E-2</v>
      </c>
      <c r="AP13" s="17"/>
      <c r="AQ13" s="17">
        <v>2.9839898174938598E-2</v>
      </c>
      <c r="AR13" s="17">
        <v>2.2848953726545301E-2</v>
      </c>
      <c r="AS13" s="17"/>
      <c r="AT13" s="17">
        <v>2.76394518881285E-2</v>
      </c>
      <c r="AU13" s="17">
        <v>2.8526279841108601E-2</v>
      </c>
    </row>
    <row r="14" spans="2:47" x14ac:dyDescent="0.35">
      <c r="B14" s="18" t="s">
        <v>70</v>
      </c>
      <c r="C14" s="19">
        <v>0.12720690384161801</v>
      </c>
      <c r="D14" s="19">
        <v>0.12147669277802101</v>
      </c>
      <c r="E14" s="19">
        <v>0.13304779372716599</v>
      </c>
      <c r="F14" s="19"/>
      <c r="G14" s="19">
        <v>6.7884610363230694E-2</v>
      </c>
      <c r="H14" s="19">
        <v>7.9430832587262204E-2</v>
      </c>
      <c r="I14" s="19">
        <v>8.4112993317045998E-2</v>
      </c>
      <c r="J14" s="19">
        <v>0.150968601776727</v>
      </c>
      <c r="K14" s="19">
        <v>0.184390842316071</v>
      </c>
      <c r="L14" s="19">
        <v>0.16262980790513801</v>
      </c>
      <c r="M14" s="19"/>
      <c r="N14" s="19">
        <v>0.115852791432681</v>
      </c>
      <c r="O14" s="19">
        <v>0.13751899996133299</v>
      </c>
      <c r="P14" s="19">
        <v>0.11904594046614</v>
      </c>
      <c r="Q14" s="19">
        <v>0.13346468587846599</v>
      </c>
      <c r="R14" s="19"/>
      <c r="S14" s="19">
        <v>0.108999800359073</v>
      </c>
      <c r="T14" s="19">
        <v>0.13369112081575399</v>
      </c>
      <c r="U14" s="19">
        <v>0.143453280606302</v>
      </c>
      <c r="V14" s="19">
        <v>0.151151564818648</v>
      </c>
      <c r="W14" s="19">
        <v>7.7749476359931902E-2</v>
      </c>
      <c r="X14" s="19">
        <v>9.9791123846271701E-2</v>
      </c>
      <c r="Y14" s="19">
        <v>0.194003175129351</v>
      </c>
      <c r="Z14" s="19">
        <v>0.10723984998703</v>
      </c>
      <c r="AA14" s="19">
        <v>0.119997613501967</v>
      </c>
      <c r="AB14" s="19"/>
      <c r="AC14" s="19">
        <v>0.140418813011042</v>
      </c>
      <c r="AD14" s="19">
        <v>0.123894895906347</v>
      </c>
      <c r="AE14" s="19">
        <v>0.12071793978761799</v>
      </c>
      <c r="AF14" s="19"/>
      <c r="AG14" s="19">
        <v>0.10705730493094499</v>
      </c>
      <c r="AH14" s="19">
        <v>0.114038416809512</v>
      </c>
      <c r="AI14" s="19">
        <v>0.115597637625046</v>
      </c>
      <c r="AJ14" s="19">
        <v>0.30485317100785297</v>
      </c>
      <c r="AK14" s="19">
        <v>0.157688807599693</v>
      </c>
      <c r="AL14" s="19"/>
      <c r="AM14" s="19">
        <v>7.3779663147981595E-2</v>
      </c>
      <c r="AN14" s="19">
        <v>0.10844554187611399</v>
      </c>
      <c r="AO14" s="19">
        <v>8.20885686745816E-2</v>
      </c>
      <c r="AP14" s="19"/>
      <c r="AQ14" s="19">
        <v>0.111050677197611</v>
      </c>
      <c r="AR14" s="19">
        <v>0.161687808925981</v>
      </c>
      <c r="AS14" s="19"/>
      <c r="AT14" s="19">
        <v>9.49599189834478E-2</v>
      </c>
      <c r="AU14" s="19">
        <v>0.137430999601523</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U19"/>
  <sheetViews>
    <sheetView showGridLines="0" workbookViewId="0">
      <pane xSplit="2" topLeftCell="C1" activePane="topRight" state="frozen"/>
      <selection activeCell="AF8" sqref="AF8"/>
      <selection pane="topRight" activeCell="D12" sqref="D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0.52581407848603501</v>
      </c>
      <c r="D9" s="17">
        <v>0.52017090277279998</v>
      </c>
      <c r="E9" s="17">
        <v>0.53078102322879295</v>
      </c>
      <c r="F9" s="17"/>
      <c r="G9" s="17">
        <v>0.54393743470412204</v>
      </c>
      <c r="H9" s="17">
        <v>0.56593373967690697</v>
      </c>
      <c r="I9" s="17">
        <v>0.57492743792637302</v>
      </c>
      <c r="J9" s="17">
        <v>0.54791970422314096</v>
      </c>
      <c r="K9" s="17">
        <v>0.49470406879342199</v>
      </c>
      <c r="L9" s="17">
        <v>0.45944079207983501</v>
      </c>
      <c r="M9" s="17"/>
      <c r="N9" s="17">
        <v>0.52638327270040497</v>
      </c>
      <c r="O9" s="17">
        <v>0.51068470452229997</v>
      </c>
      <c r="P9" s="17">
        <v>0.54327701534462403</v>
      </c>
      <c r="Q9" s="17">
        <v>0.52816419258052005</v>
      </c>
      <c r="R9" s="17"/>
      <c r="S9" s="17">
        <v>0.51714226251810302</v>
      </c>
      <c r="T9" s="17">
        <v>0.53283888728935902</v>
      </c>
      <c r="U9" s="17">
        <v>0.46745266825582299</v>
      </c>
      <c r="V9" s="17">
        <v>0.464865062619082</v>
      </c>
      <c r="W9" s="17">
        <v>0.51579690214819995</v>
      </c>
      <c r="X9" s="17">
        <v>0.66369296764355201</v>
      </c>
      <c r="Y9" s="17">
        <v>0.54801441106815596</v>
      </c>
      <c r="Z9" s="17">
        <v>0.46425699305367801</v>
      </c>
      <c r="AA9" s="17">
        <v>0.52645435903960303</v>
      </c>
      <c r="AB9" s="17"/>
      <c r="AC9" s="17">
        <v>0.53016954701590602</v>
      </c>
      <c r="AD9" s="17">
        <v>0.50352115701660605</v>
      </c>
      <c r="AE9" s="17">
        <v>0.48475183827176499</v>
      </c>
      <c r="AF9" s="17"/>
      <c r="AG9" s="17">
        <v>0.53866592880952502</v>
      </c>
      <c r="AH9" s="17">
        <v>0.54752470527414199</v>
      </c>
      <c r="AI9" s="17">
        <v>0.433781206607325</v>
      </c>
      <c r="AJ9" s="17">
        <v>0.71058037664532503</v>
      </c>
      <c r="AK9" s="17">
        <v>0.47198762943572398</v>
      </c>
      <c r="AL9" s="17"/>
      <c r="AM9" s="17">
        <v>0.53079903506141302</v>
      </c>
      <c r="AN9" s="17">
        <v>0.55166430375725695</v>
      </c>
      <c r="AO9" s="17">
        <v>0.49833829497924798</v>
      </c>
      <c r="AP9" s="17"/>
      <c r="AQ9" s="17">
        <v>0.55176054510380201</v>
      </c>
      <c r="AR9" s="17">
        <v>0.474144936187333</v>
      </c>
      <c r="AS9" s="17"/>
      <c r="AT9" s="17">
        <v>0.59018259589642297</v>
      </c>
      <c r="AU9" s="17">
        <v>0.50540566235592399</v>
      </c>
    </row>
    <row r="10" spans="2:47" x14ac:dyDescent="0.35">
      <c r="B10" s="18" t="s">
        <v>404</v>
      </c>
      <c r="C10" s="17">
        <v>0.22277764652694701</v>
      </c>
      <c r="D10" s="17">
        <v>0.210871824771246</v>
      </c>
      <c r="E10" s="17">
        <v>0.233240279055794</v>
      </c>
      <c r="F10" s="17"/>
      <c r="G10" s="17">
        <v>0.21652255462106901</v>
      </c>
      <c r="H10" s="17">
        <v>0.18618428331567599</v>
      </c>
      <c r="I10" s="17">
        <v>0.17735579664745801</v>
      </c>
      <c r="J10" s="17">
        <v>0.24407516101300999</v>
      </c>
      <c r="K10" s="17">
        <v>0.22095178250139599</v>
      </c>
      <c r="L10" s="17">
        <v>0.26999565380673601</v>
      </c>
      <c r="M10" s="17"/>
      <c r="N10" s="17">
        <v>0.246470477138647</v>
      </c>
      <c r="O10" s="17">
        <v>0.20547418574874199</v>
      </c>
      <c r="P10" s="17">
        <v>0.23228860424770401</v>
      </c>
      <c r="Q10" s="17">
        <v>0.20522215756175199</v>
      </c>
      <c r="R10" s="17"/>
      <c r="S10" s="17">
        <v>0.21595963785182801</v>
      </c>
      <c r="T10" s="17">
        <v>0.198566497449465</v>
      </c>
      <c r="U10" s="17">
        <v>0.23596987869539901</v>
      </c>
      <c r="V10" s="17">
        <v>0.24435219490646301</v>
      </c>
      <c r="W10" s="17">
        <v>0.262753894903966</v>
      </c>
      <c r="X10" s="17">
        <v>0.14866604789482399</v>
      </c>
      <c r="Y10" s="17">
        <v>0.21837444778439599</v>
      </c>
      <c r="Z10" s="17">
        <v>0.21140507890684701</v>
      </c>
      <c r="AA10" s="17">
        <v>0.27358658011430398</v>
      </c>
      <c r="AB10" s="17"/>
      <c r="AC10" s="17">
        <v>0.21061236353327001</v>
      </c>
      <c r="AD10" s="17">
        <v>0.25530841460572101</v>
      </c>
      <c r="AE10" s="17">
        <v>0.22603421237223301</v>
      </c>
      <c r="AF10" s="17"/>
      <c r="AG10" s="17">
        <v>0.24417310218555099</v>
      </c>
      <c r="AH10" s="17">
        <v>0.21340462280802</v>
      </c>
      <c r="AI10" s="17">
        <v>0.28755974115009802</v>
      </c>
      <c r="AJ10" s="17">
        <v>0</v>
      </c>
      <c r="AK10" s="17">
        <v>0.194049723930069</v>
      </c>
      <c r="AL10" s="17"/>
      <c r="AM10" s="17">
        <v>0.26397681379488802</v>
      </c>
      <c r="AN10" s="17">
        <v>0.214311281069483</v>
      </c>
      <c r="AO10" s="17">
        <v>0.23444516162721499</v>
      </c>
      <c r="AP10" s="17"/>
      <c r="AQ10" s="17">
        <v>0.22125731799054901</v>
      </c>
      <c r="AR10" s="17">
        <v>0.22442556897604199</v>
      </c>
      <c r="AS10" s="17"/>
      <c r="AT10" s="17">
        <v>0.220834720151871</v>
      </c>
      <c r="AU10" s="17">
        <v>0.223393662734373</v>
      </c>
    </row>
    <row r="11" spans="2:47" ht="29" x14ac:dyDescent="0.35">
      <c r="B11" s="18" t="s">
        <v>405</v>
      </c>
      <c r="C11" s="17">
        <v>4.6447932412115402E-2</v>
      </c>
      <c r="D11" s="17">
        <v>6.3278101978640103E-2</v>
      </c>
      <c r="E11" s="17">
        <v>3.0903777219392799E-2</v>
      </c>
      <c r="F11" s="17"/>
      <c r="G11" s="17">
        <v>8.4327963169179398E-2</v>
      </c>
      <c r="H11" s="17">
        <v>4.9222333994106901E-2</v>
      </c>
      <c r="I11" s="17">
        <v>5.87952569883224E-2</v>
      </c>
      <c r="J11" s="17">
        <v>2.8927821080185299E-2</v>
      </c>
      <c r="K11" s="17">
        <v>3.0811264009129698E-2</v>
      </c>
      <c r="L11" s="17">
        <v>4.2043904806454001E-2</v>
      </c>
      <c r="M11" s="17"/>
      <c r="N11" s="17">
        <v>4.9499616271198497E-2</v>
      </c>
      <c r="O11" s="17">
        <v>5.4964278000934702E-2</v>
      </c>
      <c r="P11" s="17">
        <v>2.6876882006936099E-2</v>
      </c>
      <c r="Q11" s="17">
        <v>5.20621126196062E-2</v>
      </c>
      <c r="R11" s="17"/>
      <c r="S11" s="17">
        <v>6.81687297322571E-2</v>
      </c>
      <c r="T11" s="17">
        <v>4.1632674012438503E-2</v>
      </c>
      <c r="U11" s="17">
        <v>5.5188377699386497E-2</v>
      </c>
      <c r="V11" s="17">
        <v>4.8982497580952897E-2</v>
      </c>
      <c r="W11" s="17">
        <v>8.0345673007427204E-2</v>
      </c>
      <c r="X11" s="17">
        <v>1.35981865223297E-2</v>
      </c>
      <c r="Y11" s="17">
        <v>2.0144130639495401E-2</v>
      </c>
      <c r="Z11" s="17">
        <v>0.12262444602957</v>
      </c>
      <c r="AA11" s="17">
        <v>1.2689710118869799E-2</v>
      </c>
      <c r="AB11" s="17"/>
      <c r="AC11" s="17">
        <v>5.14246234770191E-2</v>
      </c>
      <c r="AD11" s="17">
        <v>3.3706636413673503E-2</v>
      </c>
      <c r="AE11" s="17">
        <v>4.9222092840247401E-2</v>
      </c>
      <c r="AF11" s="17"/>
      <c r="AG11" s="17">
        <v>4.9400046014358399E-2</v>
      </c>
      <c r="AH11" s="17">
        <v>5.0298450339077698E-2</v>
      </c>
      <c r="AI11" s="17">
        <v>7.0671266967423499E-2</v>
      </c>
      <c r="AJ11" s="17">
        <v>0</v>
      </c>
      <c r="AK11" s="17">
        <v>1.7300655384259098E-2</v>
      </c>
      <c r="AL11" s="17"/>
      <c r="AM11" s="17">
        <v>3.7533858114471498E-2</v>
      </c>
      <c r="AN11" s="17">
        <v>5.0019418122812701E-2</v>
      </c>
      <c r="AO11" s="17">
        <v>5.1680717226103699E-2</v>
      </c>
      <c r="AP11" s="17"/>
      <c r="AQ11" s="17">
        <v>4.2380231967905899E-2</v>
      </c>
      <c r="AR11" s="17">
        <v>5.5202495123974203E-2</v>
      </c>
      <c r="AS11" s="17"/>
      <c r="AT11" s="17">
        <v>3.1749600172850098E-2</v>
      </c>
      <c r="AU11" s="17">
        <v>5.1108124891694501E-2</v>
      </c>
    </row>
    <row r="12" spans="2:47" ht="58" x14ac:dyDescent="0.35">
      <c r="B12" s="18" t="s">
        <v>406</v>
      </c>
      <c r="C12" s="17">
        <v>5.5621121989250899E-2</v>
      </c>
      <c r="D12" s="17">
        <v>6.12146107320704E-2</v>
      </c>
      <c r="E12" s="17">
        <v>5.0609157888009203E-2</v>
      </c>
      <c r="F12" s="17"/>
      <c r="G12" s="17">
        <v>8.3818551600817207E-2</v>
      </c>
      <c r="H12" s="17">
        <v>9.0148302492662202E-2</v>
      </c>
      <c r="I12" s="17">
        <v>6.8433799757695396E-2</v>
      </c>
      <c r="J12" s="17">
        <v>3.4171354304608603E-2</v>
      </c>
      <c r="K12" s="17">
        <v>2.94452869365779E-2</v>
      </c>
      <c r="L12" s="17">
        <v>4.2193280558173299E-2</v>
      </c>
      <c r="M12" s="17"/>
      <c r="N12" s="17">
        <v>4.3069712695068901E-2</v>
      </c>
      <c r="O12" s="17">
        <v>6.17047877794073E-2</v>
      </c>
      <c r="P12" s="17">
        <v>6.5910591610570807E-2</v>
      </c>
      <c r="Q12" s="17">
        <v>5.4456382811268897E-2</v>
      </c>
      <c r="R12" s="17"/>
      <c r="S12" s="17">
        <v>6.8715546918806103E-2</v>
      </c>
      <c r="T12" s="17">
        <v>5.1951912820658801E-2</v>
      </c>
      <c r="U12" s="17">
        <v>2.7903576266141102E-2</v>
      </c>
      <c r="V12" s="17">
        <v>6.5093531809531202E-2</v>
      </c>
      <c r="W12" s="17">
        <v>4.5593913014389302E-2</v>
      </c>
      <c r="X12" s="17">
        <v>7.4583926433312506E-2</v>
      </c>
      <c r="Y12" s="17">
        <v>2.37453951630783E-2</v>
      </c>
      <c r="Z12" s="17">
        <v>6.5723469775127705E-2</v>
      </c>
      <c r="AA12" s="17">
        <v>6.9817340219821902E-2</v>
      </c>
      <c r="AB12" s="17"/>
      <c r="AC12" s="17">
        <v>3.8075454929398803E-2</v>
      </c>
      <c r="AD12" s="17">
        <v>6.2741419511485805E-2</v>
      </c>
      <c r="AE12" s="17">
        <v>0.12329104578424301</v>
      </c>
      <c r="AF12" s="17"/>
      <c r="AG12" s="17">
        <v>3.6733393544247497E-2</v>
      </c>
      <c r="AH12" s="17">
        <v>6.1809936906175603E-2</v>
      </c>
      <c r="AI12" s="17">
        <v>6.7681936846485394E-2</v>
      </c>
      <c r="AJ12" s="17">
        <v>8.8317536224360393E-2</v>
      </c>
      <c r="AK12" s="17">
        <v>0.103372237028199</v>
      </c>
      <c r="AL12" s="17"/>
      <c r="AM12" s="17">
        <v>5.90738530047882E-2</v>
      </c>
      <c r="AN12" s="17">
        <v>6.8146297652856305E-2</v>
      </c>
      <c r="AO12" s="17">
        <v>5.70615779757132E-2</v>
      </c>
      <c r="AP12" s="17"/>
      <c r="AQ12" s="17">
        <v>5.0110063408820398E-2</v>
      </c>
      <c r="AR12" s="17">
        <v>6.7445002077584401E-2</v>
      </c>
      <c r="AS12" s="17"/>
      <c r="AT12" s="17">
        <v>4.7241430154792603E-2</v>
      </c>
      <c r="AU12" s="17">
        <v>5.82779524535815E-2</v>
      </c>
    </row>
    <row r="13" spans="2:47" ht="29" x14ac:dyDescent="0.35">
      <c r="B13" s="18" t="s">
        <v>407</v>
      </c>
      <c r="C13" s="17">
        <v>9.2522321508277192E-3</v>
      </c>
      <c r="D13" s="17">
        <v>1.21843163316401E-2</v>
      </c>
      <c r="E13" s="17">
        <v>6.5486421695858396E-3</v>
      </c>
      <c r="F13" s="17"/>
      <c r="G13" s="17">
        <v>1.7121634402946999E-2</v>
      </c>
      <c r="H13" s="17">
        <v>4.5791725887271897E-3</v>
      </c>
      <c r="I13" s="17">
        <v>1.8216229784289401E-2</v>
      </c>
      <c r="J13" s="17">
        <v>8.9790631252243593E-3</v>
      </c>
      <c r="K13" s="17">
        <v>0</v>
      </c>
      <c r="L13" s="17">
        <v>9.3418270239068006E-3</v>
      </c>
      <c r="M13" s="17"/>
      <c r="N13" s="17">
        <v>1.2372835976607099E-2</v>
      </c>
      <c r="O13" s="17">
        <v>7.1411235162735101E-3</v>
      </c>
      <c r="P13" s="17">
        <v>3.7542728439001502E-3</v>
      </c>
      <c r="Q13" s="17">
        <v>1.3014618738589299E-2</v>
      </c>
      <c r="R13" s="17"/>
      <c r="S13" s="17">
        <v>4.9601481335573997E-3</v>
      </c>
      <c r="T13" s="17">
        <v>1.1032758326646699E-2</v>
      </c>
      <c r="U13" s="17">
        <v>1.04868903433122E-2</v>
      </c>
      <c r="V13" s="17">
        <v>1.3687417502317299E-2</v>
      </c>
      <c r="W13" s="17">
        <v>1.77601405660857E-2</v>
      </c>
      <c r="X13" s="17">
        <v>1.8243833012854399E-2</v>
      </c>
      <c r="Y13" s="17">
        <v>0</v>
      </c>
      <c r="Z13" s="17">
        <v>1.3373315389805299E-2</v>
      </c>
      <c r="AA13" s="17">
        <v>0</v>
      </c>
      <c r="AB13" s="17"/>
      <c r="AC13" s="17">
        <v>1.6359244113789799E-2</v>
      </c>
      <c r="AD13" s="17">
        <v>1.9491508590684099E-3</v>
      </c>
      <c r="AE13" s="17">
        <v>1.51279385405662E-2</v>
      </c>
      <c r="AF13" s="17"/>
      <c r="AG13" s="17">
        <v>1.0477858965927799E-2</v>
      </c>
      <c r="AH13" s="17">
        <v>5.4797263550276903E-3</v>
      </c>
      <c r="AI13" s="17">
        <v>0</v>
      </c>
      <c r="AJ13" s="17">
        <v>0</v>
      </c>
      <c r="AK13" s="17">
        <v>1.9450871695285501E-2</v>
      </c>
      <c r="AL13" s="17"/>
      <c r="AM13" s="17">
        <v>1.42380059857293E-2</v>
      </c>
      <c r="AN13" s="17">
        <v>0</v>
      </c>
      <c r="AO13" s="17">
        <v>2.47082967501965E-2</v>
      </c>
      <c r="AP13" s="17"/>
      <c r="AQ13" s="17">
        <v>8.8724680309741604E-3</v>
      </c>
      <c r="AR13" s="17">
        <v>7.6850934147566202E-3</v>
      </c>
      <c r="AS13" s="17"/>
      <c r="AT13" s="17">
        <v>7.9635527455913305E-3</v>
      </c>
      <c r="AU13" s="17">
        <v>9.6608155176418006E-3</v>
      </c>
    </row>
    <row r="14" spans="2:47" x14ac:dyDescent="0.35">
      <c r="B14" s="18" t="s">
        <v>70</v>
      </c>
      <c r="C14" s="19">
        <v>0.14008698843482401</v>
      </c>
      <c r="D14" s="19">
        <v>0.132280243413603</v>
      </c>
      <c r="E14" s="19">
        <v>0.147917120438425</v>
      </c>
      <c r="F14" s="19"/>
      <c r="G14" s="19">
        <v>5.4271861501865103E-2</v>
      </c>
      <c r="H14" s="19">
        <v>0.103932167931921</v>
      </c>
      <c r="I14" s="19">
        <v>0.102271478895861</v>
      </c>
      <c r="J14" s="19">
        <v>0.135926896253831</v>
      </c>
      <c r="K14" s="19">
        <v>0.22408759775947501</v>
      </c>
      <c r="L14" s="19">
        <v>0.176984541724895</v>
      </c>
      <c r="M14" s="19"/>
      <c r="N14" s="19">
        <v>0.12220408521807399</v>
      </c>
      <c r="O14" s="19">
        <v>0.16003092043234299</v>
      </c>
      <c r="P14" s="19">
        <v>0.12789263394626399</v>
      </c>
      <c r="Q14" s="19">
        <v>0.14708053568826299</v>
      </c>
      <c r="R14" s="19"/>
      <c r="S14" s="19">
        <v>0.12505367484544799</v>
      </c>
      <c r="T14" s="19">
        <v>0.16397727010143201</v>
      </c>
      <c r="U14" s="19">
        <v>0.202998608739939</v>
      </c>
      <c r="V14" s="19">
        <v>0.16301929558165301</v>
      </c>
      <c r="W14" s="19">
        <v>7.7749476359931902E-2</v>
      </c>
      <c r="X14" s="19">
        <v>8.1215038493127306E-2</v>
      </c>
      <c r="Y14" s="19">
        <v>0.189721615344874</v>
      </c>
      <c r="Z14" s="19">
        <v>0.12261669684497099</v>
      </c>
      <c r="AA14" s="19">
        <v>0.11745201050740101</v>
      </c>
      <c r="AB14" s="19"/>
      <c r="AC14" s="19">
        <v>0.15335876693061701</v>
      </c>
      <c r="AD14" s="19">
        <v>0.14277322159344499</v>
      </c>
      <c r="AE14" s="19">
        <v>0.101572872190945</v>
      </c>
      <c r="AF14" s="19"/>
      <c r="AG14" s="19">
        <v>0.12054967048039</v>
      </c>
      <c r="AH14" s="19">
        <v>0.121482558317557</v>
      </c>
      <c r="AI14" s="19">
        <v>0.140305848428668</v>
      </c>
      <c r="AJ14" s="19">
        <v>0.20110208713031499</v>
      </c>
      <c r="AK14" s="19">
        <v>0.193838882526463</v>
      </c>
      <c r="AL14" s="19"/>
      <c r="AM14" s="19">
        <v>9.4378434038709894E-2</v>
      </c>
      <c r="AN14" s="19">
        <v>0.11585869939759</v>
      </c>
      <c r="AO14" s="19">
        <v>0.13376595144152401</v>
      </c>
      <c r="AP14" s="19"/>
      <c r="AQ14" s="19">
        <v>0.12561937349794899</v>
      </c>
      <c r="AR14" s="19">
        <v>0.17109690422030999</v>
      </c>
      <c r="AS14" s="19"/>
      <c r="AT14" s="19">
        <v>0.102028100878472</v>
      </c>
      <c r="AU14" s="19">
        <v>0.15215378204678501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U19"/>
  <sheetViews>
    <sheetView showGridLines="0" workbookViewId="0">
      <pane xSplit="2" topLeftCell="C1" activePane="topRight" state="frozen"/>
      <selection activeCell="AF8" sqref="AF8"/>
      <selection pane="topRight" activeCell="C12" sqref="C12: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7.7759632662093806E-2</v>
      </c>
      <c r="D9" s="17">
        <v>5.2446265221222102E-2</v>
      </c>
      <c r="E9" s="17">
        <v>0.101704941539555</v>
      </c>
      <c r="F9" s="17"/>
      <c r="G9" s="17">
        <v>0.102263805440709</v>
      </c>
      <c r="H9" s="17">
        <v>7.5871307509510905E-2</v>
      </c>
      <c r="I9" s="17">
        <v>9.7851545271644205E-2</v>
      </c>
      <c r="J9" s="17">
        <v>4.4450412681839399E-2</v>
      </c>
      <c r="K9" s="17">
        <v>6.8981323217205903E-2</v>
      </c>
      <c r="L9" s="17">
        <v>8.3963202761535793E-2</v>
      </c>
      <c r="M9" s="17"/>
      <c r="N9" s="17">
        <v>3.4324791914955702E-2</v>
      </c>
      <c r="O9" s="17">
        <v>5.92708667593543E-2</v>
      </c>
      <c r="P9" s="17">
        <v>9.1142157635645801E-2</v>
      </c>
      <c r="Q9" s="17">
        <v>0.132807849415748</v>
      </c>
      <c r="R9" s="17"/>
      <c r="S9" s="17">
        <v>8.6324978696134494E-2</v>
      </c>
      <c r="T9" s="17">
        <v>9.5826980133542503E-2</v>
      </c>
      <c r="U9" s="17">
        <v>7.1962178720466702E-2</v>
      </c>
      <c r="V9" s="17">
        <v>3.1457714530282399E-2</v>
      </c>
      <c r="W9" s="17">
        <v>7.8971793003163301E-2</v>
      </c>
      <c r="X9" s="17">
        <v>4.75533454740108E-2</v>
      </c>
      <c r="Y9" s="17">
        <v>8.0816067211605294E-2</v>
      </c>
      <c r="Z9" s="17">
        <v>6.82312884290385E-2</v>
      </c>
      <c r="AA9" s="17">
        <v>0.113476522288516</v>
      </c>
      <c r="AB9" s="17"/>
      <c r="AC9" s="17">
        <v>8.8727101870160793E-2</v>
      </c>
      <c r="AD9" s="17">
        <v>6.0846619290319898E-2</v>
      </c>
      <c r="AE9" s="17">
        <v>8.0227638409917604E-2</v>
      </c>
      <c r="AF9" s="17"/>
      <c r="AG9" s="17">
        <v>7.3354736348327496E-2</v>
      </c>
      <c r="AH9" s="17">
        <v>7.6684143715607195E-2</v>
      </c>
      <c r="AI9" s="17">
        <v>6.0795076068344701E-2</v>
      </c>
      <c r="AJ9" s="17">
        <v>0</v>
      </c>
      <c r="AK9" s="17">
        <v>9.3100852080570104E-2</v>
      </c>
      <c r="AL9" s="17"/>
      <c r="AM9" s="17">
        <v>6.9121589979326895E-2</v>
      </c>
      <c r="AN9" s="17">
        <v>7.5981818405249202E-2</v>
      </c>
      <c r="AO9" s="17">
        <v>0.15138130294020399</v>
      </c>
      <c r="AP9" s="17"/>
      <c r="AQ9" s="17">
        <v>7.9592422725193304E-2</v>
      </c>
      <c r="AR9" s="17">
        <v>7.4316049133338197E-2</v>
      </c>
      <c r="AS9" s="17"/>
      <c r="AT9" s="17">
        <v>5.9802209980822703E-2</v>
      </c>
      <c r="AU9" s="17">
        <v>8.3453138889169304E-2</v>
      </c>
    </row>
    <row r="10" spans="2:47" x14ac:dyDescent="0.35">
      <c r="B10" s="18" t="s">
        <v>404</v>
      </c>
      <c r="C10" s="17">
        <v>0.29486653361804599</v>
      </c>
      <c r="D10" s="17">
        <v>0.31540006618614203</v>
      </c>
      <c r="E10" s="17">
        <v>0.27530166601138101</v>
      </c>
      <c r="F10" s="17"/>
      <c r="G10" s="17">
        <v>0.24117092756053499</v>
      </c>
      <c r="H10" s="17">
        <v>0.33325889944304998</v>
      </c>
      <c r="I10" s="17">
        <v>0.30576377899894702</v>
      </c>
      <c r="J10" s="17">
        <v>0.31389458880296001</v>
      </c>
      <c r="K10" s="17">
        <v>0.29736963716500198</v>
      </c>
      <c r="L10" s="17">
        <v>0.26803537026882202</v>
      </c>
      <c r="M10" s="17"/>
      <c r="N10" s="17">
        <v>0.31267515126860201</v>
      </c>
      <c r="O10" s="17">
        <v>0.30320454282020298</v>
      </c>
      <c r="P10" s="17">
        <v>0.319986841594185</v>
      </c>
      <c r="Q10" s="17">
        <v>0.244907154025678</v>
      </c>
      <c r="R10" s="17"/>
      <c r="S10" s="17">
        <v>0.337992994070764</v>
      </c>
      <c r="T10" s="17">
        <v>0.23894688155198901</v>
      </c>
      <c r="U10" s="17">
        <v>0.28600266412469399</v>
      </c>
      <c r="V10" s="17">
        <v>0.26591169701227402</v>
      </c>
      <c r="W10" s="17">
        <v>0.26441981882501298</v>
      </c>
      <c r="X10" s="17">
        <v>0.41194456130675799</v>
      </c>
      <c r="Y10" s="17">
        <v>0.27665335668518898</v>
      </c>
      <c r="Z10" s="17">
        <v>0.32195863228330301</v>
      </c>
      <c r="AA10" s="17">
        <v>0.27356596515410297</v>
      </c>
      <c r="AB10" s="17"/>
      <c r="AC10" s="17">
        <v>0.27815584031798102</v>
      </c>
      <c r="AD10" s="17">
        <v>0.32542636662958702</v>
      </c>
      <c r="AE10" s="17">
        <v>0.26087803556522399</v>
      </c>
      <c r="AF10" s="17"/>
      <c r="AG10" s="17">
        <v>0.31010428363419701</v>
      </c>
      <c r="AH10" s="17">
        <v>0.31314654842186801</v>
      </c>
      <c r="AI10" s="17">
        <v>0.27779248941103002</v>
      </c>
      <c r="AJ10" s="17">
        <v>0.28913027086106902</v>
      </c>
      <c r="AK10" s="17">
        <v>0.22535940392883</v>
      </c>
      <c r="AL10" s="17"/>
      <c r="AM10" s="17">
        <v>0.32306359929251999</v>
      </c>
      <c r="AN10" s="17">
        <v>0.32681551439050499</v>
      </c>
      <c r="AO10" s="17">
        <v>0.22377273270701301</v>
      </c>
      <c r="AP10" s="17"/>
      <c r="AQ10" s="17">
        <v>0.29796255718063303</v>
      </c>
      <c r="AR10" s="17">
        <v>0.28987953486182999</v>
      </c>
      <c r="AS10" s="17"/>
      <c r="AT10" s="17">
        <v>0.37287136571531498</v>
      </c>
      <c r="AU10" s="17">
        <v>0.27013464390477498</v>
      </c>
    </row>
    <row r="11" spans="2:47" ht="29" x14ac:dyDescent="0.35">
      <c r="B11" s="18" t="s">
        <v>405</v>
      </c>
      <c r="C11" s="17">
        <v>0.34162796302674397</v>
      </c>
      <c r="D11" s="17">
        <v>0.36083959928651099</v>
      </c>
      <c r="E11" s="17">
        <v>0.32266978994981699</v>
      </c>
      <c r="F11" s="17"/>
      <c r="G11" s="17">
        <v>0.34893338717067302</v>
      </c>
      <c r="H11" s="17">
        <v>0.34649117427349102</v>
      </c>
      <c r="I11" s="17">
        <v>0.36481207056493198</v>
      </c>
      <c r="J11" s="17">
        <v>0.34701350365667399</v>
      </c>
      <c r="K11" s="17">
        <v>0.28530019524252698</v>
      </c>
      <c r="L11" s="17">
        <v>0.35315960104052602</v>
      </c>
      <c r="M11" s="17"/>
      <c r="N11" s="17">
        <v>0.36702986134821403</v>
      </c>
      <c r="O11" s="17">
        <v>0.33778019507018198</v>
      </c>
      <c r="P11" s="17">
        <v>0.300490967269047</v>
      </c>
      <c r="Q11" s="17">
        <v>0.354130630777586</v>
      </c>
      <c r="R11" s="17"/>
      <c r="S11" s="17">
        <v>0.31121121059518603</v>
      </c>
      <c r="T11" s="17">
        <v>0.30998530606889402</v>
      </c>
      <c r="U11" s="17">
        <v>0.32158100929637601</v>
      </c>
      <c r="V11" s="17">
        <v>0.37350437951883497</v>
      </c>
      <c r="W11" s="17">
        <v>0.420500697731646</v>
      </c>
      <c r="X11" s="17">
        <v>0.339514261741718</v>
      </c>
      <c r="Y11" s="17">
        <v>0.34457634973692602</v>
      </c>
      <c r="Z11" s="17">
        <v>0.317833680396929</v>
      </c>
      <c r="AA11" s="17">
        <v>0.36265650188159498</v>
      </c>
      <c r="AB11" s="17"/>
      <c r="AC11" s="17">
        <v>0.34027538703349303</v>
      </c>
      <c r="AD11" s="17">
        <v>0.32721581240783598</v>
      </c>
      <c r="AE11" s="17">
        <v>0.37859651419939699</v>
      </c>
      <c r="AF11" s="17"/>
      <c r="AG11" s="17">
        <v>0.352466828110375</v>
      </c>
      <c r="AH11" s="17">
        <v>0.33559044376341102</v>
      </c>
      <c r="AI11" s="17">
        <v>0.393321239535945</v>
      </c>
      <c r="AJ11" s="17">
        <v>0.37288014651929702</v>
      </c>
      <c r="AK11" s="17">
        <v>0.32792246338830799</v>
      </c>
      <c r="AL11" s="17"/>
      <c r="AM11" s="17">
        <v>0.359966828883103</v>
      </c>
      <c r="AN11" s="17">
        <v>0.33538827864945298</v>
      </c>
      <c r="AO11" s="17">
        <v>0.39246633337102999</v>
      </c>
      <c r="AP11" s="17"/>
      <c r="AQ11" s="17">
        <v>0.35317086714950602</v>
      </c>
      <c r="AR11" s="17">
        <v>0.316521551328724</v>
      </c>
      <c r="AS11" s="17"/>
      <c r="AT11" s="17">
        <v>0.345155118615668</v>
      </c>
      <c r="AU11" s="17">
        <v>0.34050965765153302</v>
      </c>
    </row>
    <row r="12" spans="2:47" ht="58" x14ac:dyDescent="0.35">
      <c r="B12" s="18" t="s">
        <v>406</v>
      </c>
      <c r="C12" s="17">
        <v>0.110846542477834</v>
      </c>
      <c r="D12" s="17">
        <v>0.113398742005017</v>
      </c>
      <c r="E12" s="17">
        <v>0.108887477035159</v>
      </c>
      <c r="F12" s="17"/>
      <c r="G12" s="17">
        <v>0.17010345191409601</v>
      </c>
      <c r="H12" s="17">
        <v>0.10220006450829899</v>
      </c>
      <c r="I12" s="17">
        <v>0.111190414749591</v>
      </c>
      <c r="J12" s="17">
        <v>0.12943091231230699</v>
      </c>
      <c r="K12" s="17">
        <v>8.9442981322971696E-2</v>
      </c>
      <c r="L12" s="17">
        <v>9.1577521556719998E-2</v>
      </c>
      <c r="M12" s="17"/>
      <c r="N12" s="17">
        <v>0.112704382317326</v>
      </c>
      <c r="O12" s="17">
        <v>0.12178576781893199</v>
      </c>
      <c r="P12" s="17">
        <v>0.134655161858901</v>
      </c>
      <c r="Q12" s="17">
        <v>7.7958535865487094E-2</v>
      </c>
      <c r="R12" s="17"/>
      <c r="S12" s="17">
        <v>0.11633742160147099</v>
      </c>
      <c r="T12" s="17">
        <v>0.15721962560205099</v>
      </c>
      <c r="U12" s="17">
        <v>9.0959456369009206E-2</v>
      </c>
      <c r="V12" s="17">
        <v>0.13466569315347701</v>
      </c>
      <c r="W12" s="17">
        <v>8.8935616759272001E-2</v>
      </c>
      <c r="X12" s="17">
        <v>6.3339047618413594E-2</v>
      </c>
      <c r="Y12" s="17">
        <v>6.2501504421400594E-2</v>
      </c>
      <c r="Z12" s="17">
        <v>0.157283468167421</v>
      </c>
      <c r="AA12" s="17">
        <v>0.113738500197633</v>
      </c>
      <c r="AB12" s="17"/>
      <c r="AC12" s="17">
        <v>8.8598382295180494E-2</v>
      </c>
      <c r="AD12" s="17">
        <v>0.12950098755206099</v>
      </c>
      <c r="AE12" s="17">
        <v>0.119795302804361</v>
      </c>
      <c r="AF12" s="17"/>
      <c r="AG12" s="17">
        <v>0.112138779343764</v>
      </c>
      <c r="AH12" s="17">
        <v>0.121589986006684</v>
      </c>
      <c r="AI12" s="17">
        <v>8.1619814046490699E-2</v>
      </c>
      <c r="AJ12" s="17">
        <v>8.8317536224360393E-2</v>
      </c>
      <c r="AK12" s="17">
        <v>0.133423238803595</v>
      </c>
      <c r="AL12" s="17"/>
      <c r="AM12" s="17">
        <v>0.130154696849824</v>
      </c>
      <c r="AN12" s="17">
        <v>0.11293644040806899</v>
      </c>
      <c r="AO12" s="17">
        <v>7.9498690974339703E-2</v>
      </c>
      <c r="AP12" s="17"/>
      <c r="AQ12" s="17">
        <v>0.108345441052088</v>
      </c>
      <c r="AR12" s="17">
        <v>0.116647166751405</v>
      </c>
      <c r="AS12" s="17"/>
      <c r="AT12" s="17">
        <v>9.4098801077557706E-2</v>
      </c>
      <c r="AU12" s="17">
        <v>0.116156512156911</v>
      </c>
    </row>
    <row r="13" spans="2:47" ht="29" x14ac:dyDescent="0.35">
      <c r="B13" s="18" t="s">
        <v>407</v>
      </c>
      <c r="C13" s="17">
        <v>4.4788955983710799E-2</v>
      </c>
      <c r="D13" s="17">
        <v>3.1677999968705003E-2</v>
      </c>
      <c r="E13" s="17">
        <v>5.7208642966863898E-2</v>
      </c>
      <c r="F13" s="17"/>
      <c r="G13" s="17">
        <v>8.0253518824254202E-2</v>
      </c>
      <c r="H13" s="17">
        <v>6.7039419428752897E-2</v>
      </c>
      <c r="I13" s="17">
        <v>3.9593369411881497E-2</v>
      </c>
      <c r="J13" s="17">
        <v>2.2181498540334701E-2</v>
      </c>
      <c r="K13" s="17">
        <v>4.7460105616595701E-2</v>
      </c>
      <c r="L13" s="17">
        <v>3.0782731590387899E-2</v>
      </c>
      <c r="M13" s="17"/>
      <c r="N13" s="17">
        <v>4.3549110479738903E-2</v>
      </c>
      <c r="O13" s="17">
        <v>4.63302155787658E-2</v>
      </c>
      <c r="P13" s="17">
        <v>3.8837589874131301E-2</v>
      </c>
      <c r="Q13" s="17">
        <v>5.0278432790993602E-2</v>
      </c>
      <c r="R13" s="17"/>
      <c r="S13" s="17">
        <v>4.0793661545236198E-2</v>
      </c>
      <c r="T13" s="17">
        <v>4.8366695333281501E-2</v>
      </c>
      <c r="U13" s="17">
        <v>8.1809748119586898E-2</v>
      </c>
      <c r="V13" s="17">
        <v>3.1922769441197298E-2</v>
      </c>
      <c r="W13" s="17">
        <v>4.8993426420929999E-2</v>
      </c>
      <c r="X13" s="17">
        <v>3.7857660012828101E-2</v>
      </c>
      <c r="Y13" s="17">
        <v>6.6513548225435495E-2</v>
      </c>
      <c r="Z13" s="17">
        <v>2.7453080736279101E-2</v>
      </c>
      <c r="AA13" s="17">
        <v>1.98148561052389E-2</v>
      </c>
      <c r="AB13" s="17"/>
      <c r="AC13" s="17">
        <v>5.7188786346559203E-2</v>
      </c>
      <c r="AD13" s="17">
        <v>3.0349313403305499E-2</v>
      </c>
      <c r="AE13" s="17">
        <v>3.7916322950977702E-2</v>
      </c>
      <c r="AF13" s="17"/>
      <c r="AG13" s="17">
        <v>3.9336897967785701E-2</v>
      </c>
      <c r="AH13" s="17">
        <v>3.7996127353153102E-2</v>
      </c>
      <c r="AI13" s="17">
        <v>5.9622944956350302E-2</v>
      </c>
      <c r="AJ13" s="17">
        <v>0</v>
      </c>
      <c r="AK13" s="17">
        <v>6.3294651042150193E-2</v>
      </c>
      <c r="AL13" s="17"/>
      <c r="AM13" s="17">
        <v>3.6197967644591801E-2</v>
      </c>
      <c r="AN13" s="17">
        <v>3.68664186286356E-2</v>
      </c>
      <c r="AO13" s="17">
        <v>4.9094819774102599E-2</v>
      </c>
      <c r="AP13" s="17"/>
      <c r="AQ13" s="17">
        <v>4.5312887669475999E-2</v>
      </c>
      <c r="AR13" s="17">
        <v>4.1509650123457899E-2</v>
      </c>
      <c r="AS13" s="17"/>
      <c r="AT13" s="17">
        <v>3.4291345544631299E-2</v>
      </c>
      <c r="AU13" s="17">
        <v>4.8117284968618397E-2</v>
      </c>
    </row>
    <row r="14" spans="2:47" x14ac:dyDescent="0.35">
      <c r="B14" s="18" t="s">
        <v>70</v>
      </c>
      <c r="C14" s="19">
        <v>0.13011037223157201</v>
      </c>
      <c r="D14" s="19">
        <v>0.126237327332404</v>
      </c>
      <c r="E14" s="19">
        <v>0.13422748249722299</v>
      </c>
      <c r="F14" s="19"/>
      <c r="G14" s="19">
        <v>5.7274909089732297E-2</v>
      </c>
      <c r="H14" s="19">
        <v>7.5139134836896396E-2</v>
      </c>
      <c r="I14" s="19">
        <v>8.0788821003004399E-2</v>
      </c>
      <c r="J14" s="19">
        <v>0.14302908400588499</v>
      </c>
      <c r="K14" s="19">
        <v>0.21144575743569699</v>
      </c>
      <c r="L14" s="19">
        <v>0.17248157278200901</v>
      </c>
      <c r="M14" s="19"/>
      <c r="N14" s="19">
        <v>0.129716702671163</v>
      </c>
      <c r="O14" s="19">
        <v>0.131628411952563</v>
      </c>
      <c r="P14" s="19">
        <v>0.11488728176809</v>
      </c>
      <c r="Q14" s="19">
        <v>0.13991739712450699</v>
      </c>
      <c r="R14" s="19"/>
      <c r="S14" s="19">
        <v>0.107339733491209</v>
      </c>
      <c r="T14" s="19">
        <v>0.14965451131024199</v>
      </c>
      <c r="U14" s="19">
        <v>0.14768494336986801</v>
      </c>
      <c r="V14" s="19">
        <v>0.162537746343934</v>
      </c>
      <c r="W14" s="19">
        <v>9.8178647259975896E-2</v>
      </c>
      <c r="X14" s="19">
        <v>9.9791123846271701E-2</v>
      </c>
      <c r="Y14" s="19">
        <v>0.168939173719444</v>
      </c>
      <c r="Z14" s="19">
        <v>0.10723984998703</v>
      </c>
      <c r="AA14" s="19">
        <v>0.116747654372913</v>
      </c>
      <c r="AB14" s="19"/>
      <c r="AC14" s="19">
        <v>0.14705450213662499</v>
      </c>
      <c r="AD14" s="19">
        <v>0.12666090071689001</v>
      </c>
      <c r="AE14" s="19">
        <v>0.122586186070123</v>
      </c>
      <c r="AF14" s="19"/>
      <c r="AG14" s="19">
        <v>0.112598474595551</v>
      </c>
      <c r="AH14" s="19">
        <v>0.11499275073927701</v>
      </c>
      <c r="AI14" s="19">
        <v>0.12684843598184001</v>
      </c>
      <c r="AJ14" s="19">
        <v>0.24967204639527299</v>
      </c>
      <c r="AK14" s="19">
        <v>0.15689939075654699</v>
      </c>
      <c r="AL14" s="19"/>
      <c r="AM14" s="19">
        <v>8.1495317350634797E-2</v>
      </c>
      <c r="AN14" s="19">
        <v>0.112011529518088</v>
      </c>
      <c r="AO14" s="19">
        <v>0.10378612023331001</v>
      </c>
      <c r="AP14" s="19"/>
      <c r="AQ14" s="19">
        <v>0.115615824223103</v>
      </c>
      <c r="AR14" s="19">
        <v>0.16112604780124501</v>
      </c>
      <c r="AS14" s="19"/>
      <c r="AT14" s="19">
        <v>9.3781159066005301E-2</v>
      </c>
      <c r="AU14" s="19">
        <v>0.141628762428993</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U19"/>
  <sheetViews>
    <sheetView showGridLines="0" workbookViewId="0">
      <pane xSplit="2" topLeftCell="C1" activePane="topRight" state="frozen"/>
      <selection activeCell="AF8" sqref="AF8"/>
      <selection pane="topRight" activeCell="D9" sqref="D9:D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0.25804773577318502</v>
      </c>
      <c r="D9" s="17">
        <v>0.25744620100393301</v>
      </c>
      <c r="E9" s="17">
        <v>0.25959936843690001</v>
      </c>
      <c r="F9" s="17"/>
      <c r="G9" s="17">
        <v>0.21438592020772301</v>
      </c>
      <c r="H9" s="17">
        <v>0.31455006392786</v>
      </c>
      <c r="I9" s="17">
        <v>0.274088037309763</v>
      </c>
      <c r="J9" s="17">
        <v>0.26554037041348</v>
      </c>
      <c r="K9" s="17">
        <v>0.24490954038385601</v>
      </c>
      <c r="L9" s="17">
        <v>0.228924885842477</v>
      </c>
      <c r="M9" s="17"/>
      <c r="N9" s="17">
        <v>0.236864090994655</v>
      </c>
      <c r="O9" s="17">
        <v>0.26670708408747101</v>
      </c>
      <c r="P9" s="17">
        <v>0.23674245265146501</v>
      </c>
      <c r="Q9" s="17">
        <v>0.28996388335982198</v>
      </c>
      <c r="R9" s="17"/>
      <c r="S9" s="17">
        <v>0.27563202978641499</v>
      </c>
      <c r="T9" s="17">
        <v>0.21845291430349401</v>
      </c>
      <c r="U9" s="17">
        <v>0.24282226839444601</v>
      </c>
      <c r="V9" s="17">
        <v>0.21709484567356799</v>
      </c>
      <c r="W9" s="17">
        <v>0.25514234049883899</v>
      </c>
      <c r="X9" s="17">
        <v>0.34529949197996801</v>
      </c>
      <c r="Y9" s="17">
        <v>0.229969830638932</v>
      </c>
      <c r="Z9" s="17">
        <v>0.29790053642641101</v>
      </c>
      <c r="AA9" s="17">
        <v>0.270775223874266</v>
      </c>
      <c r="AB9" s="17"/>
      <c r="AC9" s="17">
        <v>0.27055893978966</v>
      </c>
      <c r="AD9" s="17">
        <v>0.27051109316238098</v>
      </c>
      <c r="AE9" s="17">
        <v>0.23890624719175799</v>
      </c>
      <c r="AF9" s="17"/>
      <c r="AG9" s="17">
        <v>0.26713575318803001</v>
      </c>
      <c r="AH9" s="17">
        <v>0.268534530160006</v>
      </c>
      <c r="AI9" s="17">
        <v>0.227317955278968</v>
      </c>
      <c r="AJ9" s="17">
        <v>0.29122456293619697</v>
      </c>
      <c r="AK9" s="17">
        <v>0.25303379470564702</v>
      </c>
      <c r="AL9" s="17"/>
      <c r="AM9" s="17">
        <v>0.233402124500969</v>
      </c>
      <c r="AN9" s="17">
        <v>0.26910798933456098</v>
      </c>
      <c r="AO9" s="17">
        <v>0.302231864409991</v>
      </c>
      <c r="AP9" s="17"/>
      <c r="AQ9" s="17">
        <v>0.252871456363988</v>
      </c>
      <c r="AR9" s="17">
        <v>0.27019809278235302</v>
      </c>
      <c r="AS9" s="17"/>
      <c r="AT9" s="17">
        <v>0.30665217965224001</v>
      </c>
      <c r="AU9" s="17">
        <v>0.24263741165258801</v>
      </c>
    </row>
    <row r="10" spans="2:47" x14ac:dyDescent="0.35">
      <c r="B10" s="18" t="s">
        <v>404</v>
      </c>
      <c r="C10" s="17">
        <v>0.38094805096594297</v>
      </c>
      <c r="D10" s="17">
        <v>0.35484018513523902</v>
      </c>
      <c r="E10" s="17">
        <v>0.40528448977359199</v>
      </c>
      <c r="F10" s="17"/>
      <c r="G10" s="17">
        <v>0.375232536287045</v>
      </c>
      <c r="H10" s="17">
        <v>0.352236505283542</v>
      </c>
      <c r="I10" s="17">
        <v>0.377231194976623</v>
      </c>
      <c r="J10" s="17">
        <v>0.400483360282614</v>
      </c>
      <c r="K10" s="17">
        <v>0.40482519994370098</v>
      </c>
      <c r="L10" s="17">
        <v>0.37662796363183298</v>
      </c>
      <c r="M10" s="17"/>
      <c r="N10" s="17">
        <v>0.41242731713814601</v>
      </c>
      <c r="O10" s="17">
        <v>0.36385497138576001</v>
      </c>
      <c r="P10" s="17">
        <v>0.40517282069728899</v>
      </c>
      <c r="Q10" s="17">
        <v>0.348089252077178</v>
      </c>
      <c r="R10" s="17"/>
      <c r="S10" s="17">
        <v>0.35625569125452</v>
      </c>
      <c r="T10" s="17">
        <v>0.42568064283395002</v>
      </c>
      <c r="U10" s="17">
        <v>0.35790225318038699</v>
      </c>
      <c r="V10" s="17">
        <v>0.40562942993796702</v>
      </c>
      <c r="W10" s="17">
        <v>0.42259809045209701</v>
      </c>
      <c r="X10" s="17">
        <v>0.36115322910971498</v>
      </c>
      <c r="Y10" s="17">
        <v>0.37112409054606199</v>
      </c>
      <c r="Z10" s="17">
        <v>0.37344110821683901</v>
      </c>
      <c r="AA10" s="17">
        <v>0.350508633769123</v>
      </c>
      <c r="AB10" s="17"/>
      <c r="AC10" s="17">
        <v>0.37375574052128502</v>
      </c>
      <c r="AD10" s="17">
        <v>0.38725505749226102</v>
      </c>
      <c r="AE10" s="17">
        <v>0.36647574002432698</v>
      </c>
      <c r="AF10" s="17"/>
      <c r="AG10" s="17">
        <v>0.406933726180563</v>
      </c>
      <c r="AH10" s="17">
        <v>0.38463554194213001</v>
      </c>
      <c r="AI10" s="17">
        <v>0.35321950219342901</v>
      </c>
      <c r="AJ10" s="17">
        <v>0.30693897373860302</v>
      </c>
      <c r="AK10" s="17">
        <v>0.31717730445497</v>
      </c>
      <c r="AL10" s="17"/>
      <c r="AM10" s="17">
        <v>0.41137267424110502</v>
      </c>
      <c r="AN10" s="17">
        <v>0.41266015399674799</v>
      </c>
      <c r="AO10" s="17">
        <v>0.340962668467509</v>
      </c>
      <c r="AP10" s="17"/>
      <c r="AQ10" s="17">
        <v>0.40268613099435602</v>
      </c>
      <c r="AR10" s="17">
        <v>0.33735692705762799</v>
      </c>
      <c r="AS10" s="17"/>
      <c r="AT10" s="17">
        <v>0.38004351416417098</v>
      </c>
      <c r="AU10" s="17">
        <v>0.38123483966635502</v>
      </c>
    </row>
    <row r="11" spans="2:47" ht="29" x14ac:dyDescent="0.35">
      <c r="B11" s="18" t="s">
        <v>405</v>
      </c>
      <c r="C11" s="17">
        <v>0.15670811719497399</v>
      </c>
      <c r="D11" s="17">
        <v>0.19445007450020599</v>
      </c>
      <c r="E11" s="17">
        <v>0.119730183781401</v>
      </c>
      <c r="F11" s="17"/>
      <c r="G11" s="17">
        <v>0.186066098958587</v>
      </c>
      <c r="H11" s="17">
        <v>0.15951777494170599</v>
      </c>
      <c r="I11" s="17">
        <v>0.18310690817646</v>
      </c>
      <c r="J11" s="17">
        <v>0.123776782771372</v>
      </c>
      <c r="K11" s="17">
        <v>0.136660001838457</v>
      </c>
      <c r="L11" s="17">
        <v>0.16032310499858299</v>
      </c>
      <c r="M11" s="17"/>
      <c r="N11" s="17">
        <v>0.15414214085123501</v>
      </c>
      <c r="O11" s="17">
        <v>0.15797068956510801</v>
      </c>
      <c r="P11" s="17">
        <v>0.16132339420786301</v>
      </c>
      <c r="Q11" s="17">
        <v>0.15166905236330999</v>
      </c>
      <c r="R11" s="17"/>
      <c r="S11" s="17">
        <v>0.17173728607514199</v>
      </c>
      <c r="T11" s="17">
        <v>0.13022070457830001</v>
      </c>
      <c r="U11" s="17">
        <v>0.19335533577184799</v>
      </c>
      <c r="V11" s="17">
        <v>0.13596501340205699</v>
      </c>
      <c r="W11" s="17">
        <v>0.18462503801849001</v>
      </c>
      <c r="X11" s="17">
        <v>8.8650759143795804E-2</v>
      </c>
      <c r="Y11" s="17">
        <v>0.18622210735153399</v>
      </c>
      <c r="Z11" s="17">
        <v>0.17582059767352001</v>
      </c>
      <c r="AA11" s="17">
        <v>0.167538429994469</v>
      </c>
      <c r="AB11" s="17"/>
      <c r="AC11" s="17">
        <v>0.16131038001074199</v>
      </c>
      <c r="AD11" s="17">
        <v>0.14916729904769599</v>
      </c>
      <c r="AE11" s="17">
        <v>0.126048341462554</v>
      </c>
      <c r="AF11" s="17"/>
      <c r="AG11" s="17">
        <v>0.15852827669677899</v>
      </c>
      <c r="AH11" s="17">
        <v>0.177646045795016</v>
      </c>
      <c r="AI11" s="17">
        <v>0.22163556697860801</v>
      </c>
      <c r="AJ11" s="17">
        <v>6.3846880705567099E-2</v>
      </c>
      <c r="AK11" s="17">
        <v>0.113638415651771</v>
      </c>
      <c r="AL11" s="17"/>
      <c r="AM11" s="17">
        <v>0.16279314069137299</v>
      </c>
      <c r="AN11" s="17">
        <v>0.154658287001402</v>
      </c>
      <c r="AO11" s="17">
        <v>0.19336061313324801</v>
      </c>
      <c r="AP11" s="17"/>
      <c r="AQ11" s="17">
        <v>0.16856833000822299</v>
      </c>
      <c r="AR11" s="17">
        <v>0.13266538529236099</v>
      </c>
      <c r="AS11" s="17"/>
      <c r="AT11" s="17">
        <v>0.1644369273113</v>
      </c>
      <c r="AU11" s="17">
        <v>0.154257652598455</v>
      </c>
    </row>
    <row r="12" spans="2:47" ht="58" x14ac:dyDescent="0.35">
      <c r="B12" s="18" t="s">
        <v>406</v>
      </c>
      <c r="C12" s="17">
        <v>6.0715349626499403E-2</v>
      </c>
      <c r="D12" s="17">
        <v>5.2068828526519999E-2</v>
      </c>
      <c r="E12" s="17">
        <v>6.9025562765824305E-2</v>
      </c>
      <c r="F12" s="17"/>
      <c r="G12" s="17">
        <v>0.117215065503776</v>
      </c>
      <c r="H12" s="17">
        <v>6.4602126025074494E-2</v>
      </c>
      <c r="I12" s="17">
        <v>8.0343411997573694E-2</v>
      </c>
      <c r="J12" s="17">
        <v>4.6848130027045798E-2</v>
      </c>
      <c r="K12" s="17">
        <v>1.68832303013303E-2</v>
      </c>
      <c r="L12" s="17">
        <v>5.8680027568847402E-2</v>
      </c>
      <c r="M12" s="17"/>
      <c r="N12" s="17">
        <v>6.0663522635913202E-2</v>
      </c>
      <c r="O12" s="17">
        <v>6.8489119618946007E-2</v>
      </c>
      <c r="P12" s="17">
        <v>6.5203240833466194E-2</v>
      </c>
      <c r="Q12" s="17">
        <v>4.9506672001738E-2</v>
      </c>
      <c r="R12" s="17"/>
      <c r="S12" s="17">
        <v>7.4814164645780307E-2</v>
      </c>
      <c r="T12" s="17">
        <v>6.6890399627819896E-2</v>
      </c>
      <c r="U12" s="17">
        <v>4.7874474876520003E-2</v>
      </c>
      <c r="V12" s="17">
        <v>6.8406681384285198E-2</v>
      </c>
      <c r="W12" s="17">
        <v>5.0918202427382202E-2</v>
      </c>
      <c r="X12" s="17">
        <v>6.8512778365883098E-2</v>
      </c>
      <c r="Y12" s="17">
        <v>2.6874886455048201E-2</v>
      </c>
      <c r="Z12" s="17">
        <v>3.1125089821626199E-2</v>
      </c>
      <c r="AA12" s="17">
        <v>7.6398522048689896E-2</v>
      </c>
      <c r="AB12" s="17"/>
      <c r="AC12" s="17">
        <v>3.4697073947759297E-2</v>
      </c>
      <c r="AD12" s="17">
        <v>6.3719926249469303E-2</v>
      </c>
      <c r="AE12" s="17">
        <v>0.123266896520802</v>
      </c>
      <c r="AF12" s="17"/>
      <c r="AG12" s="17">
        <v>5.2294100647228899E-2</v>
      </c>
      <c r="AH12" s="17">
        <v>4.4199277660495598E-2</v>
      </c>
      <c r="AI12" s="17">
        <v>4.7530745156430902E-2</v>
      </c>
      <c r="AJ12" s="17">
        <v>8.8317536224360393E-2</v>
      </c>
      <c r="AK12" s="17">
        <v>0.111977759728525</v>
      </c>
      <c r="AL12" s="17"/>
      <c r="AM12" s="17">
        <v>9.2828324769154799E-2</v>
      </c>
      <c r="AN12" s="17">
        <v>5.0358216833020199E-2</v>
      </c>
      <c r="AO12" s="17">
        <v>2.3797250958247199E-2</v>
      </c>
      <c r="AP12" s="17"/>
      <c r="AQ12" s="17">
        <v>5.5013631362522603E-2</v>
      </c>
      <c r="AR12" s="17">
        <v>7.0297458083268399E-2</v>
      </c>
      <c r="AS12" s="17"/>
      <c r="AT12" s="17">
        <v>5.4453600164433E-2</v>
      </c>
      <c r="AU12" s="17">
        <v>6.2700674034541798E-2</v>
      </c>
    </row>
    <row r="13" spans="2:47" ht="29" x14ac:dyDescent="0.35">
      <c r="B13" s="18" t="s">
        <v>407</v>
      </c>
      <c r="C13" s="17">
        <v>1.44049071195133E-2</v>
      </c>
      <c r="D13" s="17">
        <v>1.85770225206849E-2</v>
      </c>
      <c r="E13" s="17">
        <v>1.0562675024318201E-2</v>
      </c>
      <c r="F13" s="17"/>
      <c r="G13" s="17">
        <v>1.7121634402946999E-2</v>
      </c>
      <c r="H13" s="17">
        <v>1.95256298330947E-2</v>
      </c>
      <c r="I13" s="17">
        <v>1.1684584392978099E-2</v>
      </c>
      <c r="J13" s="17">
        <v>1.38045869797993E-2</v>
      </c>
      <c r="K13" s="17">
        <v>1.26416264349024E-2</v>
      </c>
      <c r="L13" s="17">
        <v>1.30123701041743E-2</v>
      </c>
      <c r="M13" s="17"/>
      <c r="N13" s="17">
        <v>1.7485039752337402E-2</v>
      </c>
      <c r="O13" s="17">
        <v>1.06045716156474E-2</v>
      </c>
      <c r="P13" s="17">
        <v>1.26445176317344E-2</v>
      </c>
      <c r="Q13" s="17">
        <v>1.6743924663844199E-2</v>
      </c>
      <c r="R13" s="17"/>
      <c r="S13" s="17">
        <v>1.6078565610342401E-2</v>
      </c>
      <c r="T13" s="17">
        <v>1.8738179638217601E-2</v>
      </c>
      <c r="U13" s="17">
        <v>1.2562950233188101E-2</v>
      </c>
      <c r="V13" s="17">
        <v>1.3687417502317299E-2</v>
      </c>
      <c r="W13" s="17">
        <v>8.9668522432601299E-3</v>
      </c>
      <c r="X13" s="17">
        <v>1.8243833012854399E-2</v>
      </c>
      <c r="Y13" s="17">
        <v>1.15979005907624E-2</v>
      </c>
      <c r="Z13" s="17">
        <v>2.7453080736279101E-2</v>
      </c>
      <c r="AA13" s="17">
        <v>6.7676429350424401E-3</v>
      </c>
      <c r="AB13" s="17"/>
      <c r="AC13" s="17">
        <v>2.4011290146640701E-2</v>
      </c>
      <c r="AD13" s="17">
        <v>7.1351495928767298E-3</v>
      </c>
      <c r="AE13" s="17">
        <v>1.51279385405662E-2</v>
      </c>
      <c r="AF13" s="17"/>
      <c r="AG13" s="17">
        <v>1.3519215218863999E-2</v>
      </c>
      <c r="AH13" s="17">
        <v>5.4797263550276903E-3</v>
      </c>
      <c r="AI13" s="17">
        <v>2.3447794410724799E-2</v>
      </c>
      <c r="AJ13" s="17">
        <v>0</v>
      </c>
      <c r="AK13" s="17">
        <v>2.8764729635144998E-2</v>
      </c>
      <c r="AL13" s="17"/>
      <c r="AM13" s="17">
        <v>2.2560011660817399E-2</v>
      </c>
      <c r="AN13" s="17">
        <v>0</v>
      </c>
      <c r="AO13" s="17">
        <v>3.5861482797695E-2</v>
      </c>
      <c r="AP13" s="17"/>
      <c r="AQ13" s="17">
        <v>1.02416100788566E-2</v>
      </c>
      <c r="AR13" s="17">
        <v>2.07875845223876E-2</v>
      </c>
      <c r="AS13" s="17"/>
      <c r="AT13" s="17">
        <v>7.9635527455913305E-3</v>
      </c>
      <c r="AU13" s="17">
        <v>1.6447176318699401E-2</v>
      </c>
    </row>
    <row r="14" spans="2:47" x14ac:dyDescent="0.35">
      <c r="B14" s="18" t="s">
        <v>70</v>
      </c>
      <c r="C14" s="19">
        <v>0.12917583931988499</v>
      </c>
      <c r="D14" s="19">
        <v>0.122617688313417</v>
      </c>
      <c r="E14" s="19">
        <v>0.13579772021796499</v>
      </c>
      <c r="F14" s="19"/>
      <c r="G14" s="19">
        <v>8.9978744639921004E-2</v>
      </c>
      <c r="H14" s="19">
        <v>8.9567899988722999E-2</v>
      </c>
      <c r="I14" s="19">
        <v>7.3545863146602303E-2</v>
      </c>
      <c r="J14" s="19">
        <v>0.14954676952568899</v>
      </c>
      <c r="K14" s="19">
        <v>0.184080401097753</v>
      </c>
      <c r="L14" s="19">
        <v>0.16243164785408501</v>
      </c>
      <c r="M14" s="19"/>
      <c r="N14" s="19">
        <v>0.11841788862771301</v>
      </c>
      <c r="O14" s="19">
        <v>0.13237356372706699</v>
      </c>
      <c r="P14" s="19">
        <v>0.118913573978182</v>
      </c>
      <c r="Q14" s="19">
        <v>0.14402721553410799</v>
      </c>
      <c r="R14" s="19"/>
      <c r="S14" s="19">
        <v>0.1054822626278</v>
      </c>
      <c r="T14" s="19">
        <v>0.14001715901821901</v>
      </c>
      <c r="U14" s="19">
        <v>0.145482717543611</v>
      </c>
      <c r="V14" s="19">
        <v>0.159216612099805</v>
      </c>
      <c r="W14" s="19">
        <v>7.7749476359931902E-2</v>
      </c>
      <c r="X14" s="19">
        <v>0.118139908387783</v>
      </c>
      <c r="Y14" s="19">
        <v>0.17421118441766201</v>
      </c>
      <c r="Z14" s="19">
        <v>9.4259587125325006E-2</v>
      </c>
      <c r="AA14" s="19">
        <v>0.128011547378409</v>
      </c>
      <c r="AB14" s="19"/>
      <c r="AC14" s="19">
        <v>0.13566657558391301</v>
      </c>
      <c r="AD14" s="19">
        <v>0.12221147445531499</v>
      </c>
      <c r="AE14" s="19">
        <v>0.13017483625999199</v>
      </c>
      <c r="AF14" s="19"/>
      <c r="AG14" s="19">
        <v>0.10158892806853601</v>
      </c>
      <c r="AH14" s="19">
        <v>0.119504878087325</v>
      </c>
      <c r="AI14" s="19">
        <v>0.12684843598184001</v>
      </c>
      <c r="AJ14" s="19">
        <v>0.24967204639527299</v>
      </c>
      <c r="AK14" s="19">
        <v>0.17540799582394101</v>
      </c>
      <c r="AL14" s="19"/>
      <c r="AM14" s="19">
        <v>7.7043724136581004E-2</v>
      </c>
      <c r="AN14" s="19">
        <v>0.11321535283426901</v>
      </c>
      <c r="AO14" s="19">
        <v>0.10378612023331001</v>
      </c>
      <c r="AP14" s="19"/>
      <c r="AQ14" s="19">
        <v>0.11061884119205299</v>
      </c>
      <c r="AR14" s="19">
        <v>0.168694552262002</v>
      </c>
      <c r="AS14" s="19"/>
      <c r="AT14" s="19">
        <v>8.6450225962265898E-2</v>
      </c>
      <c r="AU14" s="19">
        <v>0.14272224572936101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0.114321834639303</v>
      </c>
      <c r="D9" s="17">
        <v>8.7271048236843396E-2</v>
      </c>
      <c r="E9" s="17">
        <v>0.140030421831181</v>
      </c>
      <c r="F9" s="17"/>
      <c r="G9" s="17">
        <v>0.138391894080059</v>
      </c>
      <c r="H9" s="17">
        <v>0.15070411622919999</v>
      </c>
      <c r="I9" s="17">
        <v>8.75982837576713E-2</v>
      </c>
      <c r="J9" s="17">
        <v>8.8376858930609106E-2</v>
      </c>
      <c r="K9" s="17">
        <v>9.0831549060775799E-2</v>
      </c>
      <c r="L9" s="17">
        <v>0.13054596286439599</v>
      </c>
      <c r="M9" s="17"/>
      <c r="N9" s="17">
        <v>9.5641999826169902E-2</v>
      </c>
      <c r="O9" s="17">
        <v>7.3901482787876394E-2</v>
      </c>
      <c r="P9" s="17">
        <v>0.14869745487771399</v>
      </c>
      <c r="Q9" s="17">
        <v>0.14748810645997801</v>
      </c>
      <c r="R9" s="17"/>
      <c r="S9" s="17">
        <v>0.126239873413593</v>
      </c>
      <c r="T9" s="17">
        <v>9.9926738370761298E-2</v>
      </c>
      <c r="U9" s="17">
        <v>0.113720891685074</v>
      </c>
      <c r="V9" s="17">
        <v>0.10491840745446</v>
      </c>
      <c r="W9" s="17">
        <v>0.131693292874907</v>
      </c>
      <c r="X9" s="17">
        <v>0.111556444373415</v>
      </c>
      <c r="Y9" s="17">
        <v>8.7072690203675598E-2</v>
      </c>
      <c r="Z9" s="17">
        <v>7.4800372781902699E-2</v>
      </c>
      <c r="AA9" s="17">
        <v>0.15247431663073399</v>
      </c>
      <c r="AB9" s="17"/>
      <c r="AC9" s="17">
        <v>0.14043503714067301</v>
      </c>
      <c r="AD9" s="17">
        <v>8.5519758100449303E-2</v>
      </c>
      <c r="AE9" s="17">
        <v>0.11484099232236</v>
      </c>
      <c r="AF9" s="17"/>
      <c r="AG9" s="17">
        <v>0.126664316044547</v>
      </c>
      <c r="AH9" s="17">
        <v>9.9527907611054706E-2</v>
      </c>
      <c r="AI9" s="17">
        <v>5.27703578259981E-2</v>
      </c>
      <c r="AJ9" s="17">
        <v>6.7535115702916898E-2</v>
      </c>
      <c r="AK9" s="17">
        <v>0.12922530371495</v>
      </c>
      <c r="AL9" s="17"/>
      <c r="AM9" s="17">
        <v>0.11054029936773099</v>
      </c>
      <c r="AN9" s="17">
        <v>0.104622994794486</v>
      </c>
      <c r="AO9" s="17">
        <v>0.142927054367192</v>
      </c>
      <c r="AP9" s="17"/>
      <c r="AQ9" s="17">
        <v>0.12131266387619</v>
      </c>
      <c r="AR9" s="17">
        <v>0.100261636072819</v>
      </c>
      <c r="AS9" s="17"/>
      <c r="AT9" s="17">
        <v>0.11479694792816</v>
      </c>
      <c r="AU9" s="17">
        <v>0.114171197183322</v>
      </c>
    </row>
    <row r="10" spans="2:47" x14ac:dyDescent="0.35">
      <c r="B10" s="18" t="s">
        <v>404</v>
      </c>
      <c r="C10" s="17">
        <v>0.31896862551306499</v>
      </c>
      <c r="D10" s="17">
        <v>0.33753910000022802</v>
      </c>
      <c r="E10" s="17">
        <v>0.30133003382659301</v>
      </c>
      <c r="F10" s="17"/>
      <c r="G10" s="17">
        <v>0.27319239775058202</v>
      </c>
      <c r="H10" s="17">
        <v>0.31572074443503501</v>
      </c>
      <c r="I10" s="17">
        <v>0.394636033097154</v>
      </c>
      <c r="J10" s="17">
        <v>0.34901874173018999</v>
      </c>
      <c r="K10" s="17">
        <v>0.31686985112431798</v>
      </c>
      <c r="L10" s="17">
        <v>0.26858985633549398</v>
      </c>
      <c r="M10" s="17"/>
      <c r="N10" s="17">
        <v>0.30895880484195498</v>
      </c>
      <c r="O10" s="17">
        <v>0.37680530587117</v>
      </c>
      <c r="P10" s="17">
        <v>0.31344607026273102</v>
      </c>
      <c r="Q10" s="17">
        <v>0.27481885965960701</v>
      </c>
      <c r="R10" s="17"/>
      <c r="S10" s="17">
        <v>0.34196360138194198</v>
      </c>
      <c r="T10" s="17">
        <v>0.274052309315784</v>
      </c>
      <c r="U10" s="17">
        <v>0.28561815401284901</v>
      </c>
      <c r="V10" s="17">
        <v>0.25868547628481697</v>
      </c>
      <c r="W10" s="17">
        <v>0.34180184247651502</v>
      </c>
      <c r="X10" s="17">
        <v>0.447706690868375</v>
      </c>
      <c r="Y10" s="17">
        <v>0.30438326805621502</v>
      </c>
      <c r="Z10" s="17">
        <v>0.39370889610939602</v>
      </c>
      <c r="AA10" s="17">
        <v>0.28859403380398702</v>
      </c>
      <c r="AB10" s="17"/>
      <c r="AC10" s="17">
        <v>0.28184692898777303</v>
      </c>
      <c r="AD10" s="17">
        <v>0.36150937228494701</v>
      </c>
      <c r="AE10" s="17">
        <v>0.32158007984714798</v>
      </c>
      <c r="AF10" s="17"/>
      <c r="AG10" s="17">
        <v>0.32828679406413802</v>
      </c>
      <c r="AH10" s="17">
        <v>0.32272058503367901</v>
      </c>
      <c r="AI10" s="17">
        <v>0.350457007821183</v>
      </c>
      <c r="AJ10" s="17">
        <v>0.120199495775327</v>
      </c>
      <c r="AK10" s="17">
        <v>0.28002190686460199</v>
      </c>
      <c r="AL10" s="17"/>
      <c r="AM10" s="17">
        <v>0.36982869118772499</v>
      </c>
      <c r="AN10" s="17">
        <v>0.35065418216470401</v>
      </c>
      <c r="AO10" s="17">
        <v>0.24858547489479199</v>
      </c>
      <c r="AP10" s="17"/>
      <c r="AQ10" s="17">
        <v>0.319947072571444</v>
      </c>
      <c r="AR10" s="17">
        <v>0.31853870945165902</v>
      </c>
      <c r="AS10" s="17"/>
      <c r="AT10" s="17">
        <v>0.39211629022029998</v>
      </c>
      <c r="AU10" s="17">
        <v>0.29577672922045101</v>
      </c>
    </row>
    <row r="11" spans="2:47" ht="29" x14ac:dyDescent="0.35">
      <c r="B11" s="18" t="s">
        <v>405</v>
      </c>
      <c r="C11" s="17">
        <v>0.22545001788031299</v>
      </c>
      <c r="D11" s="17">
        <v>0.244226196461172</v>
      </c>
      <c r="E11" s="17">
        <v>0.20645305857119001</v>
      </c>
      <c r="F11" s="17"/>
      <c r="G11" s="17">
        <v>0.27352655271578702</v>
      </c>
      <c r="H11" s="17">
        <v>0.23191272682887201</v>
      </c>
      <c r="I11" s="17">
        <v>0.23167539519444999</v>
      </c>
      <c r="J11" s="17">
        <v>0.18764117234660099</v>
      </c>
      <c r="K11" s="17">
        <v>0.207179494189321</v>
      </c>
      <c r="L11" s="17">
        <v>0.23446598423665899</v>
      </c>
      <c r="M11" s="17"/>
      <c r="N11" s="17">
        <v>0.25693181521231101</v>
      </c>
      <c r="O11" s="17">
        <v>0.206864744385482</v>
      </c>
      <c r="P11" s="17">
        <v>0.216525020240391</v>
      </c>
      <c r="Q11" s="17">
        <v>0.221354636282071</v>
      </c>
      <c r="R11" s="17"/>
      <c r="S11" s="17">
        <v>0.19932945494443</v>
      </c>
      <c r="T11" s="17">
        <v>0.238622936871624</v>
      </c>
      <c r="U11" s="17">
        <v>0.19807427564284599</v>
      </c>
      <c r="V11" s="17">
        <v>0.25046399084828203</v>
      </c>
      <c r="W11" s="17">
        <v>0.26697953106633499</v>
      </c>
      <c r="X11" s="17">
        <v>0.16687401967259599</v>
      </c>
      <c r="Y11" s="17">
        <v>0.26533304206382302</v>
      </c>
      <c r="Z11" s="17">
        <v>0.271169523737951</v>
      </c>
      <c r="AA11" s="17">
        <v>0.213323040952862</v>
      </c>
      <c r="AB11" s="17"/>
      <c r="AC11" s="17">
        <v>0.212951996134428</v>
      </c>
      <c r="AD11" s="17">
        <v>0.22091818969377799</v>
      </c>
      <c r="AE11" s="17">
        <v>0.22694414659866599</v>
      </c>
      <c r="AF11" s="17"/>
      <c r="AG11" s="17">
        <v>0.21977680449015499</v>
      </c>
      <c r="AH11" s="17">
        <v>0.25635839134584498</v>
      </c>
      <c r="AI11" s="17">
        <v>0.21954230492256199</v>
      </c>
      <c r="AJ11" s="17">
        <v>0.32085441924297498</v>
      </c>
      <c r="AK11" s="17">
        <v>0.192032000749876</v>
      </c>
      <c r="AL11" s="17"/>
      <c r="AM11" s="17">
        <v>0.22022100770759101</v>
      </c>
      <c r="AN11" s="17">
        <v>0.237554078214158</v>
      </c>
      <c r="AO11" s="17">
        <v>0.27670398251110101</v>
      </c>
      <c r="AP11" s="17"/>
      <c r="AQ11" s="17">
        <v>0.236884537213463</v>
      </c>
      <c r="AR11" s="17">
        <v>0.19998083129531199</v>
      </c>
      <c r="AS11" s="17"/>
      <c r="AT11" s="17">
        <v>0.23378968022726401</v>
      </c>
      <c r="AU11" s="17">
        <v>0.222805878999871</v>
      </c>
    </row>
    <row r="12" spans="2:47" ht="58" x14ac:dyDescent="0.35">
      <c r="B12" s="18" t="s">
        <v>406</v>
      </c>
      <c r="C12" s="17">
        <v>0.119983176654245</v>
      </c>
      <c r="D12" s="17">
        <v>0.12519082515445301</v>
      </c>
      <c r="E12" s="17">
        <v>0.115578503144636</v>
      </c>
      <c r="F12" s="17"/>
      <c r="G12" s="17">
        <v>0.187824734357845</v>
      </c>
      <c r="H12" s="17">
        <v>0.14403889036103501</v>
      </c>
      <c r="I12" s="17">
        <v>0.12524804451133301</v>
      </c>
      <c r="J12" s="17">
        <v>0.14492936971862599</v>
      </c>
      <c r="K12" s="17">
        <v>7.8279540235495604E-2</v>
      </c>
      <c r="L12" s="17">
        <v>7.8954334962462E-2</v>
      </c>
      <c r="M12" s="17"/>
      <c r="N12" s="17">
        <v>0.115180219129131</v>
      </c>
      <c r="O12" s="17">
        <v>0.14737541573179</v>
      </c>
      <c r="P12" s="17">
        <v>0.13657843814525</v>
      </c>
      <c r="Q12" s="17">
        <v>8.3652318838835504E-2</v>
      </c>
      <c r="R12" s="17"/>
      <c r="S12" s="17">
        <v>0.14231726043620199</v>
      </c>
      <c r="T12" s="17">
        <v>0.136890504828733</v>
      </c>
      <c r="U12" s="17">
        <v>8.61445140026562E-2</v>
      </c>
      <c r="V12" s="17">
        <v>0.124473658875782</v>
      </c>
      <c r="W12" s="17">
        <v>8.7714174161894504E-2</v>
      </c>
      <c r="X12" s="17">
        <v>9.3161526300358996E-2</v>
      </c>
      <c r="Y12" s="17">
        <v>7.86337858459627E-2</v>
      </c>
      <c r="Z12" s="17">
        <v>0.11025142978949901</v>
      </c>
      <c r="AA12" s="17">
        <v>0.17267184513820999</v>
      </c>
      <c r="AB12" s="17"/>
      <c r="AC12" s="17">
        <v>0.119973513243364</v>
      </c>
      <c r="AD12" s="17">
        <v>0.121690856235213</v>
      </c>
      <c r="AE12" s="17">
        <v>0.12766704146007299</v>
      </c>
      <c r="AF12" s="17"/>
      <c r="AG12" s="17">
        <v>0.11900790236271901</v>
      </c>
      <c r="AH12" s="17">
        <v>0.13431536022882701</v>
      </c>
      <c r="AI12" s="17">
        <v>0.131323001391559</v>
      </c>
      <c r="AJ12" s="17">
        <v>8.8317536224360393E-2</v>
      </c>
      <c r="AK12" s="17">
        <v>0.120314154671518</v>
      </c>
      <c r="AL12" s="17"/>
      <c r="AM12" s="17">
        <v>0.12387897985218101</v>
      </c>
      <c r="AN12" s="17">
        <v>0.130839694231972</v>
      </c>
      <c r="AO12" s="17">
        <v>0.131132097160538</v>
      </c>
      <c r="AP12" s="17"/>
      <c r="AQ12" s="17">
        <v>0.119402759837346</v>
      </c>
      <c r="AR12" s="17">
        <v>0.12180779017273501</v>
      </c>
      <c r="AS12" s="17"/>
      <c r="AT12" s="17">
        <v>0.113235076539841</v>
      </c>
      <c r="AU12" s="17">
        <v>0.122122701390295</v>
      </c>
    </row>
    <row r="13" spans="2:47" ht="29" x14ac:dyDescent="0.35">
      <c r="B13" s="18" t="s">
        <v>407</v>
      </c>
      <c r="C13" s="17">
        <v>6.0960488397591099E-2</v>
      </c>
      <c r="D13" s="17">
        <v>4.8039998312919503E-2</v>
      </c>
      <c r="E13" s="17">
        <v>7.3264270115505306E-2</v>
      </c>
      <c r="F13" s="17"/>
      <c r="G13" s="17">
        <v>4.1366545959676003E-2</v>
      </c>
      <c r="H13" s="17">
        <v>5.9113888611223103E-2</v>
      </c>
      <c r="I13" s="17">
        <v>6.6618841046943503E-2</v>
      </c>
      <c r="J13" s="17">
        <v>5.8951468545208198E-2</v>
      </c>
      <c r="K13" s="17">
        <v>8.9679680461620295E-2</v>
      </c>
      <c r="L13" s="17">
        <v>4.8940358571362301E-2</v>
      </c>
      <c r="M13" s="17"/>
      <c r="N13" s="17">
        <v>6.0346812553416597E-2</v>
      </c>
      <c r="O13" s="17">
        <v>5.2418510091280901E-2</v>
      </c>
      <c r="P13" s="17">
        <v>4.5354463161017503E-2</v>
      </c>
      <c r="Q13" s="17">
        <v>8.0570547383028102E-2</v>
      </c>
      <c r="R13" s="17"/>
      <c r="S13" s="17">
        <v>5.0830184198313901E-2</v>
      </c>
      <c r="T13" s="17">
        <v>7.9293586890801293E-2</v>
      </c>
      <c r="U13" s="17">
        <v>0.117322328049223</v>
      </c>
      <c r="V13" s="17">
        <v>6.4868763293602E-2</v>
      </c>
      <c r="W13" s="17">
        <v>6.2417122846668602E-2</v>
      </c>
      <c r="X13" s="17">
        <v>3.65926175543657E-2</v>
      </c>
      <c r="Y13" s="17">
        <v>6.4747933166634394E-2</v>
      </c>
      <c r="Z13" s="17">
        <v>4.2829927594220801E-2</v>
      </c>
      <c r="AA13" s="17">
        <v>2.5264907962087201E-2</v>
      </c>
      <c r="AB13" s="17"/>
      <c r="AC13" s="17">
        <v>8.0133995539840602E-2</v>
      </c>
      <c r="AD13" s="17">
        <v>4.6441871432623898E-2</v>
      </c>
      <c r="AE13" s="17">
        <v>6.35359131683636E-2</v>
      </c>
      <c r="AF13" s="17"/>
      <c r="AG13" s="17">
        <v>6.1592820872523803E-2</v>
      </c>
      <c r="AH13" s="17">
        <v>5.14733773901805E-2</v>
      </c>
      <c r="AI13" s="17">
        <v>6.6712105208977204E-2</v>
      </c>
      <c r="AJ13" s="17">
        <v>0</v>
      </c>
      <c r="AK13" s="17">
        <v>9.3254387851108997E-2</v>
      </c>
      <c r="AL13" s="17"/>
      <c r="AM13" s="17">
        <v>4.6728241184701799E-2</v>
      </c>
      <c r="AN13" s="17">
        <v>4.60625710703969E-2</v>
      </c>
      <c r="AO13" s="17">
        <v>7.4547552958869306E-2</v>
      </c>
      <c r="AP13" s="17"/>
      <c r="AQ13" s="17">
        <v>6.4773905247917998E-2</v>
      </c>
      <c r="AR13" s="17">
        <v>5.0874274414895199E-2</v>
      </c>
      <c r="AS13" s="17"/>
      <c r="AT13" s="17">
        <v>5.0134299018830902E-2</v>
      </c>
      <c r="AU13" s="17">
        <v>6.4392995263276104E-2</v>
      </c>
    </row>
    <row r="14" spans="2:47" x14ac:dyDescent="0.35">
      <c r="B14" s="18" t="s">
        <v>70</v>
      </c>
      <c r="C14" s="19">
        <v>0.160315856915484</v>
      </c>
      <c r="D14" s="19">
        <v>0.157732831834384</v>
      </c>
      <c r="E14" s="19">
        <v>0.163343712510894</v>
      </c>
      <c r="F14" s="19"/>
      <c r="G14" s="19">
        <v>8.5697875136051704E-2</v>
      </c>
      <c r="H14" s="19">
        <v>9.8509633534635196E-2</v>
      </c>
      <c r="I14" s="19">
        <v>9.4223402392448502E-2</v>
      </c>
      <c r="J14" s="19">
        <v>0.17108238872876599</v>
      </c>
      <c r="K14" s="19">
        <v>0.21715988492846999</v>
      </c>
      <c r="L14" s="19">
        <v>0.238503503029628</v>
      </c>
      <c r="M14" s="19"/>
      <c r="N14" s="19">
        <v>0.16294034843701699</v>
      </c>
      <c r="O14" s="19">
        <v>0.14263454113240001</v>
      </c>
      <c r="P14" s="19">
        <v>0.13939855331289699</v>
      </c>
      <c r="Q14" s="19">
        <v>0.19211553137647999</v>
      </c>
      <c r="R14" s="19"/>
      <c r="S14" s="19">
        <v>0.139319625625519</v>
      </c>
      <c r="T14" s="19">
        <v>0.17121392372229599</v>
      </c>
      <c r="U14" s="19">
        <v>0.199119836607351</v>
      </c>
      <c r="V14" s="19">
        <v>0.196589703243057</v>
      </c>
      <c r="W14" s="19">
        <v>0.10939403657368101</v>
      </c>
      <c r="X14" s="19">
        <v>0.14410870123089001</v>
      </c>
      <c r="Y14" s="19">
        <v>0.19982928066368899</v>
      </c>
      <c r="Z14" s="19">
        <v>0.10723984998703</v>
      </c>
      <c r="AA14" s="19">
        <v>0.14767185551212</v>
      </c>
      <c r="AB14" s="19"/>
      <c r="AC14" s="19">
        <v>0.164658528953921</v>
      </c>
      <c r="AD14" s="19">
        <v>0.163919952252989</v>
      </c>
      <c r="AE14" s="19">
        <v>0.14543182660338899</v>
      </c>
      <c r="AF14" s="19"/>
      <c r="AG14" s="19">
        <v>0.144671362165918</v>
      </c>
      <c r="AH14" s="19">
        <v>0.135604378390414</v>
      </c>
      <c r="AI14" s="19">
        <v>0.179195222829721</v>
      </c>
      <c r="AJ14" s="19">
        <v>0.40309343305442102</v>
      </c>
      <c r="AK14" s="19">
        <v>0.18515224614794501</v>
      </c>
      <c r="AL14" s="19"/>
      <c r="AM14" s="19">
        <v>0.12880278070007001</v>
      </c>
      <c r="AN14" s="19">
        <v>0.130266479524283</v>
      </c>
      <c r="AO14" s="19">
        <v>0.126103838107508</v>
      </c>
      <c r="AP14" s="19"/>
      <c r="AQ14" s="19">
        <v>0.13767906125363999</v>
      </c>
      <c r="AR14" s="19">
        <v>0.20853675859258</v>
      </c>
      <c r="AS14" s="19"/>
      <c r="AT14" s="19">
        <v>9.5927706065603802E-2</v>
      </c>
      <c r="AU14" s="19">
        <v>0.18073049794278501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3.5611716502735598E-2</v>
      </c>
      <c r="D9" s="17">
        <v>2.25525041763933E-2</v>
      </c>
      <c r="E9" s="17">
        <v>4.7947868283366897E-2</v>
      </c>
      <c r="F9" s="17"/>
      <c r="G9" s="17">
        <v>4.8320861208797097E-2</v>
      </c>
      <c r="H9" s="17">
        <v>4.4737335316522603E-2</v>
      </c>
      <c r="I9" s="17">
        <v>4.6131132094670201E-2</v>
      </c>
      <c r="J9" s="17">
        <v>2.4793289939617099E-2</v>
      </c>
      <c r="K9" s="17">
        <v>1.5735489095006799E-2</v>
      </c>
      <c r="L9" s="17">
        <v>3.7250160960435902E-2</v>
      </c>
      <c r="M9" s="17"/>
      <c r="N9" s="17">
        <v>2.52425496914736E-2</v>
      </c>
      <c r="O9" s="17">
        <v>3.5413531554872403E-2</v>
      </c>
      <c r="P9" s="17">
        <v>3.2899632394595403E-2</v>
      </c>
      <c r="Q9" s="17">
        <v>4.9770352275162001E-2</v>
      </c>
      <c r="R9" s="17"/>
      <c r="S9" s="17">
        <v>5.0091593093446199E-2</v>
      </c>
      <c r="T9" s="17">
        <v>5.0424816162570898E-2</v>
      </c>
      <c r="U9" s="17">
        <v>0</v>
      </c>
      <c r="V9" s="17">
        <v>1.6524950295583901E-2</v>
      </c>
      <c r="W9" s="17">
        <v>3.7468104339994701E-2</v>
      </c>
      <c r="X9" s="17">
        <v>3.7044167817015097E-2</v>
      </c>
      <c r="Y9" s="17">
        <v>1.8088803367241401E-2</v>
      </c>
      <c r="Z9" s="17">
        <v>7.0077754752966306E-2</v>
      </c>
      <c r="AA9" s="17">
        <v>4.1734909537737903E-2</v>
      </c>
      <c r="AB9" s="17"/>
      <c r="AC9" s="17">
        <v>4.5986295017471E-2</v>
      </c>
      <c r="AD9" s="17">
        <v>2.2482068618628798E-2</v>
      </c>
      <c r="AE9" s="17">
        <v>4.3203761970299799E-2</v>
      </c>
      <c r="AF9" s="17"/>
      <c r="AG9" s="17">
        <v>3.1854068859864401E-2</v>
      </c>
      <c r="AH9" s="17">
        <v>4.1263357882922402E-2</v>
      </c>
      <c r="AI9" s="17">
        <v>2.0639563417931099E-2</v>
      </c>
      <c r="AJ9" s="17">
        <v>0</v>
      </c>
      <c r="AK9" s="17">
        <v>5.0647632722352301E-2</v>
      </c>
      <c r="AL9" s="17"/>
      <c r="AM9" s="17">
        <v>3.3776627261966202E-2</v>
      </c>
      <c r="AN9" s="17">
        <v>3.2148881869877702E-2</v>
      </c>
      <c r="AO9" s="17">
        <v>4.7486526014077601E-2</v>
      </c>
      <c r="AP9" s="17"/>
      <c r="AQ9" s="17">
        <v>3.7497461642850699E-2</v>
      </c>
      <c r="AR9" s="17">
        <v>3.1843274403254102E-2</v>
      </c>
      <c r="AS9" s="17"/>
      <c r="AT9" s="17">
        <v>3.1019616344731899E-2</v>
      </c>
      <c r="AU9" s="17">
        <v>3.7067668802183103E-2</v>
      </c>
    </row>
    <row r="10" spans="2:47" x14ac:dyDescent="0.35">
      <c r="B10" s="18" t="s">
        <v>404</v>
      </c>
      <c r="C10" s="17">
        <v>0.101293703583777</v>
      </c>
      <c r="D10" s="17">
        <v>0.128577754116346</v>
      </c>
      <c r="E10" s="17">
        <v>7.6194161154314002E-2</v>
      </c>
      <c r="F10" s="17"/>
      <c r="G10" s="17">
        <v>9.24021524470479E-2</v>
      </c>
      <c r="H10" s="17">
        <v>0.141770281845228</v>
      </c>
      <c r="I10" s="17">
        <v>0.10594644932906799</v>
      </c>
      <c r="J10" s="17">
        <v>7.2585587019504294E-2</v>
      </c>
      <c r="K10" s="17">
        <v>9.6054651970917504E-2</v>
      </c>
      <c r="L10" s="17">
        <v>9.68190568615305E-2</v>
      </c>
      <c r="M10" s="17"/>
      <c r="N10" s="17">
        <v>0.102962619117054</v>
      </c>
      <c r="O10" s="17">
        <v>8.1986654462037303E-2</v>
      </c>
      <c r="P10" s="17">
        <v>0.142747760761124</v>
      </c>
      <c r="Q10" s="17">
        <v>8.0694413010258606E-2</v>
      </c>
      <c r="R10" s="17"/>
      <c r="S10" s="17">
        <v>0.12519070877720401</v>
      </c>
      <c r="T10" s="17">
        <v>6.5125991911772999E-2</v>
      </c>
      <c r="U10" s="17">
        <v>7.2047660483484002E-2</v>
      </c>
      <c r="V10" s="17">
        <v>0.11803196237644401</v>
      </c>
      <c r="W10" s="17">
        <v>8.62516935323899E-2</v>
      </c>
      <c r="X10" s="17">
        <v>0.12989665518354299</v>
      </c>
      <c r="Y10" s="17">
        <v>7.6074001565698504E-2</v>
      </c>
      <c r="Z10" s="17">
        <v>0.12169103800589</v>
      </c>
      <c r="AA10" s="17">
        <v>0.124843072137915</v>
      </c>
      <c r="AB10" s="17"/>
      <c r="AC10" s="17">
        <v>9.3071895447044195E-2</v>
      </c>
      <c r="AD10" s="17">
        <v>0.13356740520347599</v>
      </c>
      <c r="AE10" s="17">
        <v>5.6923089965638801E-2</v>
      </c>
      <c r="AF10" s="17"/>
      <c r="AG10" s="17">
        <v>0.11907131597458601</v>
      </c>
      <c r="AH10" s="17">
        <v>9.7235932324342203E-2</v>
      </c>
      <c r="AI10" s="17">
        <v>9.4457640666761294E-2</v>
      </c>
      <c r="AJ10" s="17">
        <v>6.7112663237874098E-2</v>
      </c>
      <c r="AK10" s="17">
        <v>5.3983786721444202E-2</v>
      </c>
      <c r="AL10" s="17"/>
      <c r="AM10" s="17">
        <v>0.152117411996289</v>
      </c>
      <c r="AN10" s="17">
        <v>9.1260643519638293E-2</v>
      </c>
      <c r="AO10" s="17">
        <v>0.109818548691937</v>
      </c>
      <c r="AP10" s="17"/>
      <c r="AQ10" s="17">
        <v>9.9141400984526701E-2</v>
      </c>
      <c r="AR10" s="17">
        <v>0.10631536279654701</v>
      </c>
      <c r="AS10" s="17"/>
      <c r="AT10" s="17">
        <v>9.6374876122950898E-2</v>
      </c>
      <c r="AU10" s="17">
        <v>0.10285324669167099</v>
      </c>
    </row>
    <row r="11" spans="2:47" ht="29" x14ac:dyDescent="0.35">
      <c r="B11" s="18" t="s">
        <v>405</v>
      </c>
      <c r="C11" s="17">
        <v>0.57328698144156598</v>
      </c>
      <c r="D11" s="17">
        <v>0.56753472825834905</v>
      </c>
      <c r="E11" s="17">
        <v>0.57702400403971499</v>
      </c>
      <c r="F11" s="17"/>
      <c r="G11" s="17">
        <v>0.584228007964537</v>
      </c>
      <c r="H11" s="17">
        <v>0.53225720474556304</v>
      </c>
      <c r="I11" s="17">
        <v>0.574878748255641</v>
      </c>
      <c r="J11" s="17">
        <v>0.58546076727803298</v>
      </c>
      <c r="K11" s="17">
        <v>0.53272832700046202</v>
      </c>
      <c r="L11" s="17">
        <v>0.61602958774038197</v>
      </c>
      <c r="M11" s="17"/>
      <c r="N11" s="17">
        <v>0.57498129491768102</v>
      </c>
      <c r="O11" s="17">
        <v>0.58981206496551997</v>
      </c>
      <c r="P11" s="17">
        <v>0.55138090642306403</v>
      </c>
      <c r="Q11" s="17">
        <v>0.58038578212265401</v>
      </c>
      <c r="R11" s="17"/>
      <c r="S11" s="17">
        <v>0.55461781715183001</v>
      </c>
      <c r="T11" s="17">
        <v>0.56292392353940301</v>
      </c>
      <c r="U11" s="17">
        <v>0.65464719820097805</v>
      </c>
      <c r="V11" s="17">
        <v>0.57752368092153905</v>
      </c>
      <c r="W11" s="17">
        <v>0.59952551519524799</v>
      </c>
      <c r="X11" s="17">
        <v>0.54584694309560899</v>
      </c>
      <c r="Y11" s="17">
        <v>0.62524966438865404</v>
      </c>
      <c r="Z11" s="17">
        <v>0.52725824746041305</v>
      </c>
      <c r="AA11" s="17">
        <v>0.52394435264764405</v>
      </c>
      <c r="AB11" s="17"/>
      <c r="AC11" s="17">
        <v>0.56866784847546503</v>
      </c>
      <c r="AD11" s="17">
        <v>0.55437501801969302</v>
      </c>
      <c r="AE11" s="17">
        <v>0.58901783072393599</v>
      </c>
      <c r="AF11" s="17"/>
      <c r="AG11" s="17">
        <v>0.59081777715573103</v>
      </c>
      <c r="AH11" s="17">
        <v>0.59361263088913097</v>
      </c>
      <c r="AI11" s="17">
        <v>0.58380019683872197</v>
      </c>
      <c r="AJ11" s="17">
        <v>0.53105087343692503</v>
      </c>
      <c r="AK11" s="17">
        <v>0.51851405951422203</v>
      </c>
      <c r="AL11" s="17"/>
      <c r="AM11" s="17">
        <v>0.55022388410198897</v>
      </c>
      <c r="AN11" s="17">
        <v>0.60517188122486298</v>
      </c>
      <c r="AO11" s="17">
        <v>0.576441698942735</v>
      </c>
      <c r="AP11" s="17"/>
      <c r="AQ11" s="17">
        <v>0.58214872652666605</v>
      </c>
      <c r="AR11" s="17">
        <v>0.55763848607119804</v>
      </c>
      <c r="AS11" s="17"/>
      <c r="AT11" s="17">
        <v>0.577043428058576</v>
      </c>
      <c r="AU11" s="17">
        <v>0.57209597800052503</v>
      </c>
    </row>
    <row r="12" spans="2:47" ht="58" x14ac:dyDescent="0.35">
      <c r="B12" s="18" t="s">
        <v>406</v>
      </c>
      <c r="C12" s="17">
        <v>0.14178866069618301</v>
      </c>
      <c r="D12" s="17">
        <v>0.14034800889085</v>
      </c>
      <c r="E12" s="17">
        <v>0.14367828382699899</v>
      </c>
      <c r="F12" s="17"/>
      <c r="G12" s="17">
        <v>0.187456212831383</v>
      </c>
      <c r="H12" s="17">
        <v>0.17988784393541901</v>
      </c>
      <c r="I12" s="17">
        <v>0.166339699790436</v>
      </c>
      <c r="J12" s="17">
        <v>0.16819078862919601</v>
      </c>
      <c r="K12" s="17">
        <v>0.115955823294437</v>
      </c>
      <c r="L12" s="17">
        <v>7.5077681683841505E-2</v>
      </c>
      <c r="M12" s="17"/>
      <c r="N12" s="17">
        <v>0.14910474021984399</v>
      </c>
      <c r="O12" s="17">
        <v>0.15469094871351799</v>
      </c>
      <c r="P12" s="17">
        <v>0.143931078630083</v>
      </c>
      <c r="Q12" s="17">
        <v>0.12036698170912299</v>
      </c>
      <c r="R12" s="17"/>
      <c r="S12" s="17">
        <v>0.15993521050521101</v>
      </c>
      <c r="T12" s="17">
        <v>0.138011081138361</v>
      </c>
      <c r="U12" s="17">
        <v>0.105624418041318</v>
      </c>
      <c r="V12" s="17">
        <v>0.106394619076354</v>
      </c>
      <c r="W12" s="17">
        <v>0.15747146209906299</v>
      </c>
      <c r="X12" s="17">
        <v>0.16585979403894499</v>
      </c>
      <c r="Y12" s="17">
        <v>8.6922617303810498E-2</v>
      </c>
      <c r="Z12" s="17">
        <v>0.17334005726560001</v>
      </c>
      <c r="AA12" s="17">
        <v>0.18282675101302601</v>
      </c>
      <c r="AB12" s="17"/>
      <c r="AC12" s="17">
        <v>0.118792178492138</v>
      </c>
      <c r="AD12" s="17">
        <v>0.15937483156968199</v>
      </c>
      <c r="AE12" s="17">
        <v>0.15758225089550201</v>
      </c>
      <c r="AF12" s="17"/>
      <c r="AG12" s="17">
        <v>0.131777222754556</v>
      </c>
      <c r="AH12" s="17">
        <v>0.14348173454468699</v>
      </c>
      <c r="AI12" s="17">
        <v>0.15085204943656699</v>
      </c>
      <c r="AJ12" s="17">
        <v>0.15216441692992799</v>
      </c>
      <c r="AK12" s="17">
        <v>0.17328994856195801</v>
      </c>
      <c r="AL12" s="17"/>
      <c r="AM12" s="17">
        <v>0.159299176600395</v>
      </c>
      <c r="AN12" s="17">
        <v>0.15178608385598799</v>
      </c>
      <c r="AO12" s="17">
        <v>0.15989803178390199</v>
      </c>
      <c r="AP12" s="17"/>
      <c r="AQ12" s="17">
        <v>0.14887801258615699</v>
      </c>
      <c r="AR12" s="17">
        <v>0.122585214968749</v>
      </c>
      <c r="AS12" s="17"/>
      <c r="AT12" s="17">
        <v>0.18305794634872899</v>
      </c>
      <c r="AU12" s="17">
        <v>0.12870399153067</v>
      </c>
    </row>
    <row r="13" spans="2:47" ht="29" x14ac:dyDescent="0.35">
      <c r="B13" s="18" t="s">
        <v>407</v>
      </c>
      <c r="C13" s="17">
        <v>3.4276655617833399E-2</v>
      </c>
      <c r="D13" s="17">
        <v>2.89972147250727E-2</v>
      </c>
      <c r="E13" s="17">
        <v>3.9340031019928799E-2</v>
      </c>
      <c r="F13" s="17"/>
      <c r="G13" s="17">
        <v>3.9394620541535703E-2</v>
      </c>
      <c r="H13" s="17">
        <v>3.4262905204222899E-2</v>
      </c>
      <c r="I13" s="17">
        <v>3.31581073835822E-2</v>
      </c>
      <c r="J13" s="17">
        <v>3.6879312387860998E-2</v>
      </c>
      <c r="K13" s="17">
        <v>5.6434672403683599E-2</v>
      </c>
      <c r="L13" s="17">
        <v>1.5767301854338601E-2</v>
      </c>
      <c r="M13" s="17"/>
      <c r="N13" s="17">
        <v>3.9549797532155699E-2</v>
      </c>
      <c r="O13" s="17">
        <v>3.1063916508107099E-2</v>
      </c>
      <c r="P13" s="17">
        <v>2.1711848623160401E-2</v>
      </c>
      <c r="Q13" s="17">
        <v>3.9051715505412102E-2</v>
      </c>
      <c r="R13" s="17"/>
      <c r="S13" s="17">
        <v>1.01448707679498E-2</v>
      </c>
      <c r="T13" s="17">
        <v>5.7009437131103402E-2</v>
      </c>
      <c r="U13" s="17">
        <v>4.1957242843065602E-2</v>
      </c>
      <c r="V13" s="17">
        <v>5.1259630143121598E-2</v>
      </c>
      <c r="W13" s="17">
        <v>4.1533748473373003E-2</v>
      </c>
      <c r="X13" s="17">
        <v>4.0137401371761298E-2</v>
      </c>
      <c r="Y13" s="17">
        <v>3.3891404413086697E-2</v>
      </c>
      <c r="Z13" s="17">
        <v>1.3373315389805299E-2</v>
      </c>
      <c r="AA13" s="17">
        <v>1.3046100499121799E-2</v>
      </c>
      <c r="AB13" s="17"/>
      <c r="AC13" s="17">
        <v>4.0790345828055997E-2</v>
      </c>
      <c r="AD13" s="17">
        <v>2.1485171121381302E-2</v>
      </c>
      <c r="AE13" s="17">
        <v>6.4013163257384598E-2</v>
      </c>
      <c r="AF13" s="17"/>
      <c r="AG13" s="17">
        <v>3.05348372015295E-2</v>
      </c>
      <c r="AH13" s="17">
        <v>2.7433794189022399E-2</v>
      </c>
      <c r="AI13" s="17">
        <v>3.43313788762575E-2</v>
      </c>
      <c r="AJ13" s="17">
        <v>0</v>
      </c>
      <c r="AK13" s="17">
        <v>7.3823077244877203E-2</v>
      </c>
      <c r="AL13" s="17"/>
      <c r="AM13" s="17">
        <v>3.8697401512752E-2</v>
      </c>
      <c r="AN13" s="17">
        <v>2.80672969394128E-2</v>
      </c>
      <c r="AO13" s="17">
        <v>2.47082967501965E-2</v>
      </c>
      <c r="AP13" s="17"/>
      <c r="AQ13" s="17">
        <v>3.6748425444631701E-2</v>
      </c>
      <c r="AR13" s="17">
        <v>2.9274154774474901E-2</v>
      </c>
      <c r="AS13" s="17"/>
      <c r="AT13" s="17">
        <v>3.14259172335302E-2</v>
      </c>
      <c r="AU13" s="17">
        <v>3.5180498949411401E-2</v>
      </c>
    </row>
    <row r="14" spans="2:47" x14ac:dyDescent="0.35">
      <c r="B14" s="18" t="s">
        <v>70</v>
      </c>
      <c r="C14" s="19">
        <v>0.11374228215790499</v>
      </c>
      <c r="D14" s="19">
        <v>0.111989789832988</v>
      </c>
      <c r="E14" s="19">
        <v>0.11581565167567701</v>
      </c>
      <c r="F14" s="19"/>
      <c r="G14" s="19">
        <v>4.8198145006699403E-2</v>
      </c>
      <c r="H14" s="19">
        <v>6.7084428953045505E-2</v>
      </c>
      <c r="I14" s="19">
        <v>7.3545863146602303E-2</v>
      </c>
      <c r="J14" s="19">
        <v>0.112090254745789</v>
      </c>
      <c r="K14" s="19">
        <v>0.183091036235492</v>
      </c>
      <c r="L14" s="19">
        <v>0.159056210899472</v>
      </c>
      <c r="M14" s="19"/>
      <c r="N14" s="19">
        <v>0.108158998521793</v>
      </c>
      <c r="O14" s="19">
        <v>0.107032883795945</v>
      </c>
      <c r="P14" s="19">
        <v>0.107328773167974</v>
      </c>
      <c r="Q14" s="19">
        <v>0.12973075537739101</v>
      </c>
      <c r="R14" s="19"/>
      <c r="S14" s="19">
        <v>0.10001979970435999</v>
      </c>
      <c r="T14" s="19">
        <v>0.126504750116788</v>
      </c>
      <c r="U14" s="19">
        <v>0.125723480431154</v>
      </c>
      <c r="V14" s="19">
        <v>0.130265157186957</v>
      </c>
      <c r="W14" s="19">
        <v>7.7749476359931902E-2</v>
      </c>
      <c r="X14" s="19">
        <v>8.1215038493127306E-2</v>
      </c>
      <c r="Y14" s="19">
        <v>0.15977350896150899</v>
      </c>
      <c r="Z14" s="19">
        <v>9.4259587125325006E-2</v>
      </c>
      <c r="AA14" s="19">
        <v>0.11360481416455501</v>
      </c>
      <c r="AB14" s="19"/>
      <c r="AC14" s="19">
        <v>0.132691436739826</v>
      </c>
      <c r="AD14" s="19">
        <v>0.108715505467138</v>
      </c>
      <c r="AE14" s="19">
        <v>8.9259903187238504E-2</v>
      </c>
      <c r="AF14" s="19"/>
      <c r="AG14" s="19">
        <v>9.5944778053732097E-2</v>
      </c>
      <c r="AH14" s="19">
        <v>9.6972550169894201E-2</v>
      </c>
      <c r="AI14" s="19">
        <v>0.115919170763761</v>
      </c>
      <c r="AJ14" s="19">
        <v>0.24967204639527299</v>
      </c>
      <c r="AK14" s="19">
        <v>0.129741495235146</v>
      </c>
      <c r="AL14" s="19"/>
      <c r="AM14" s="19">
        <v>6.5885498526609701E-2</v>
      </c>
      <c r="AN14" s="19">
        <v>9.1565212590220393E-2</v>
      </c>
      <c r="AO14" s="19">
        <v>8.1646897817152994E-2</v>
      </c>
      <c r="AP14" s="19"/>
      <c r="AQ14" s="19">
        <v>9.5585972815168105E-2</v>
      </c>
      <c r="AR14" s="19">
        <v>0.15234350698577601</v>
      </c>
      <c r="AS14" s="19"/>
      <c r="AT14" s="19">
        <v>8.1078215891482702E-2</v>
      </c>
      <c r="AU14" s="19">
        <v>0.12409861602554</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U19"/>
  <sheetViews>
    <sheetView showGridLines="0" workbookViewId="0">
      <pane xSplit="2" topLeftCell="C1" activePane="topRight" state="frozen"/>
      <selection activeCell="AF8" sqref="AF8"/>
      <selection pane="topRight" activeCell="H13" sqref="H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3.0261885577743501E-2</v>
      </c>
      <c r="D9" s="17">
        <v>2.7408781282750799E-2</v>
      </c>
      <c r="E9" s="17">
        <v>3.3043243810082702E-2</v>
      </c>
      <c r="F9" s="17"/>
      <c r="G9" s="17">
        <v>6.7786956703240198E-2</v>
      </c>
      <c r="H9" s="17">
        <v>6.5593087527750601E-2</v>
      </c>
      <c r="I9" s="17">
        <v>3.6168382458193399E-2</v>
      </c>
      <c r="J9" s="17">
        <v>1.47969479349838E-2</v>
      </c>
      <c r="K9" s="17">
        <v>5.6529369533687701E-3</v>
      </c>
      <c r="L9" s="17">
        <v>1.1543823733885E-2</v>
      </c>
      <c r="M9" s="17"/>
      <c r="N9" s="17">
        <v>2.5788907558787801E-2</v>
      </c>
      <c r="O9" s="17">
        <v>2.40637718518396E-2</v>
      </c>
      <c r="P9" s="17">
        <v>3.8423556311160199E-2</v>
      </c>
      <c r="Q9" s="17">
        <v>3.4694191729513699E-2</v>
      </c>
      <c r="R9" s="17"/>
      <c r="S9" s="17">
        <v>4.3175227323877401E-2</v>
      </c>
      <c r="T9" s="17">
        <v>2.4286561360722599E-2</v>
      </c>
      <c r="U9" s="17">
        <v>2.7321810147213601E-2</v>
      </c>
      <c r="V9" s="17">
        <v>3.1188518525686999E-2</v>
      </c>
      <c r="W9" s="17">
        <v>2.0896067186505E-2</v>
      </c>
      <c r="X9" s="17">
        <v>4.7751193923757901E-2</v>
      </c>
      <c r="Y9" s="17">
        <v>1.89647585467239E-2</v>
      </c>
      <c r="Z9" s="17">
        <v>1.3567954191557E-2</v>
      </c>
      <c r="AA9" s="17">
        <v>3.05576947518361E-2</v>
      </c>
      <c r="AB9" s="17"/>
      <c r="AC9" s="17">
        <v>2.5463161468651602E-2</v>
      </c>
      <c r="AD9" s="17">
        <v>3.4791280776613601E-2</v>
      </c>
      <c r="AE9" s="17">
        <v>2.6400749029976099E-2</v>
      </c>
      <c r="AF9" s="17"/>
      <c r="AG9" s="17">
        <v>2.6042446107156399E-2</v>
      </c>
      <c r="AH9" s="17">
        <v>3.6673531705433998E-2</v>
      </c>
      <c r="AI9" s="17">
        <v>2.68566838324239E-2</v>
      </c>
      <c r="AJ9" s="17">
        <v>0</v>
      </c>
      <c r="AK9" s="17">
        <v>3.8306483275635898E-2</v>
      </c>
      <c r="AL9" s="17"/>
      <c r="AM9" s="17">
        <v>3.8137030060521E-2</v>
      </c>
      <c r="AN9" s="17">
        <v>2.56541712019141E-2</v>
      </c>
      <c r="AO9" s="17">
        <v>5.6531452115592497E-2</v>
      </c>
      <c r="AP9" s="17"/>
      <c r="AQ9" s="17">
        <v>2.7657142023415501E-2</v>
      </c>
      <c r="AR9" s="17">
        <v>3.5870486546889402E-2</v>
      </c>
      <c r="AS9" s="17"/>
      <c r="AT9" s="17">
        <v>2.9863197306596999E-2</v>
      </c>
      <c r="AU9" s="17">
        <v>3.03882920334318E-2</v>
      </c>
    </row>
    <row r="10" spans="2:47" x14ac:dyDescent="0.35">
      <c r="B10" s="18" t="s">
        <v>404</v>
      </c>
      <c r="C10" s="17">
        <v>7.4765483535325902E-2</v>
      </c>
      <c r="D10" s="17">
        <v>9.9199898795501298E-2</v>
      </c>
      <c r="E10" s="17">
        <v>5.22262506163792E-2</v>
      </c>
      <c r="F10" s="17"/>
      <c r="G10" s="17">
        <v>0.108019865391367</v>
      </c>
      <c r="H10" s="17">
        <v>0.11410943741943</v>
      </c>
      <c r="I10" s="17">
        <v>4.2661794134453299E-2</v>
      </c>
      <c r="J10" s="17">
        <v>6.7204826388435099E-2</v>
      </c>
      <c r="K10" s="17">
        <v>9.5812956545426695E-2</v>
      </c>
      <c r="L10" s="17">
        <v>4.4858168863209598E-2</v>
      </c>
      <c r="M10" s="17"/>
      <c r="N10" s="17">
        <v>7.3146480372894104E-2</v>
      </c>
      <c r="O10" s="17">
        <v>5.4353834074555997E-2</v>
      </c>
      <c r="P10" s="17">
        <v>0.110655740823612</v>
      </c>
      <c r="Q10" s="17">
        <v>6.7062070663003598E-2</v>
      </c>
      <c r="R10" s="17"/>
      <c r="S10" s="17">
        <v>0.111420050826467</v>
      </c>
      <c r="T10" s="17">
        <v>5.7667446477363403E-2</v>
      </c>
      <c r="U10" s="17">
        <v>3.7386703425937098E-2</v>
      </c>
      <c r="V10" s="17">
        <v>4.5433305342536798E-2</v>
      </c>
      <c r="W10" s="17">
        <v>0.109144613413496</v>
      </c>
      <c r="X10" s="17">
        <v>3.7205791745049503E-2</v>
      </c>
      <c r="Y10" s="17">
        <v>7.5912520517743096E-2</v>
      </c>
      <c r="Z10" s="17">
        <v>0.103047079349841</v>
      </c>
      <c r="AA10" s="17">
        <v>0.10229432116412999</v>
      </c>
      <c r="AB10" s="17"/>
      <c r="AC10" s="17">
        <v>7.41475676709272E-2</v>
      </c>
      <c r="AD10" s="17">
        <v>7.5972083783630906E-2</v>
      </c>
      <c r="AE10" s="17">
        <v>6.7453671284941702E-2</v>
      </c>
      <c r="AF10" s="17"/>
      <c r="AG10" s="17">
        <v>7.4440339048863505E-2</v>
      </c>
      <c r="AH10" s="17">
        <v>6.4339413306917406E-2</v>
      </c>
      <c r="AI10" s="17">
        <v>3.1589163536443698E-2</v>
      </c>
      <c r="AJ10" s="17">
        <v>6.7535115702916898E-2</v>
      </c>
      <c r="AK10" s="17">
        <v>9.6454643864217898E-2</v>
      </c>
      <c r="AL10" s="17"/>
      <c r="AM10" s="17">
        <v>8.1882374113923795E-2</v>
      </c>
      <c r="AN10" s="17">
        <v>8.0637204571539806E-2</v>
      </c>
      <c r="AO10" s="17">
        <v>4.6769120862494198E-2</v>
      </c>
      <c r="AP10" s="17"/>
      <c r="AQ10" s="17">
        <v>6.5589287461508994E-2</v>
      </c>
      <c r="AR10" s="17">
        <v>9.4362256939164793E-2</v>
      </c>
      <c r="AS10" s="17"/>
      <c r="AT10" s="17">
        <v>5.8435701292903999E-2</v>
      </c>
      <c r="AU10" s="17">
        <v>7.9942936811011403E-2</v>
      </c>
    </row>
    <row r="11" spans="2:47" ht="29" x14ac:dyDescent="0.35">
      <c r="B11" s="18" t="s">
        <v>405</v>
      </c>
      <c r="C11" s="17">
        <v>0.51252914225092305</v>
      </c>
      <c r="D11" s="17">
        <v>0.483329792394111</v>
      </c>
      <c r="E11" s="17">
        <v>0.53793679470338096</v>
      </c>
      <c r="F11" s="17"/>
      <c r="G11" s="17">
        <v>0.48733896066923399</v>
      </c>
      <c r="H11" s="17">
        <v>0.45774058922143401</v>
      </c>
      <c r="I11" s="17">
        <v>0.56095577154070098</v>
      </c>
      <c r="J11" s="17">
        <v>0.50988710978654805</v>
      </c>
      <c r="K11" s="17">
        <v>0.49616813563247802</v>
      </c>
      <c r="L11" s="17">
        <v>0.54270720186339805</v>
      </c>
      <c r="M11" s="17"/>
      <c r="N11" s="17">
        <v>0.54088327759683996</v>
      </c>
      <c r="O11" s="17">
        <v>0.52883776020658102</v>
      </c>
      <c r="P11" s="17">
        <v>0.45655961711515097</v>
      </c>
      <c r="Q11" s="17">
        <v>0.51667959108524197</v>
      </c>
      <c r="R11" s="17"/>
      <c r="S11" s="17">
        <v>0.425600619931706</v>
      </c>
      <c r="T11" s="17">
        <v>0.52918465446031004</v>
      </c>
      <c r="U11" s="17">
        <v>0.54754110237565201</v>
      </c>
      <c r="V11" s="17">
        <v>0.52489790186896801</v>
      </c>
      <c r="W11" s="17">
        <v>0.49081803391797602</v>
      </c>
      <c r="X11" s="17">
        <v>0.56375838102910703</v>
      </c>
      <c r="Y11" s="17">
        <v>0.54030455667425803</v>
      </c>
      <c r="Z11" s="17">
        <v>0.46832437264804599</v>
      </c>
      <c r="AA11" s="17">
        <v>0.52704568331263302</v>
      </c>
      <c r="AB11" s="17"/>
      <c r="AC11" s="17">
        <v>0.50914724458014804</v>
      </c>
      <c r="AD11" s="17">
        <v>0.51368635531122597</v>
      </c>
      <c r="AE11" s="17">
        <v>0.47470398125679197</v>
      </c>
      <c r="AF11" s="17"/>
      <c r="AG11" s="17">
        <v>0.52943714774405404</v>
      </c>
      <c r="AH11" s="17">
        <v>0.52233195779633901</v>
      </c>
      <c r="AI11" s="17">
        <v>0.58447691704703997</v>
      </c>
      <c r="AJ11" s="17">
        <v>0.56376483258366294</v>
      </c>
      <c r="AK11" s="17">
        <v>0.44997284731305198</v>
      </c>
      <c r="AL11" s="17"/>
      <c r="AM11" s="17">
        <v>0.51105464866762895</v>
      </c>
      <c r="AN11" s="17">
        <v>0.55495559015938101</v>
      </c>
      <c r="AO11" s="17">
        <v>0.52086554144899599</v>
      </c>
      <c r="AP11" s="17"/>
      <c r="AQ11" s="17">
        <v>0.51752922144316404</v>
      </c>
      <c r="AR11" s="17">
        <v>0.50465950823978301</v>
      </c>
      <c r="AS11" s="17"/>
      <c r="AT11" s="17">
        <v>0.54620346720874702</v>
      </c>
      <c r="AU11" s="17">
        <v>0.50185249993744196</v>
      </c>
    </row>
    <row r="12" spans="2:47" ht="58" x14ac:dyDescent="0.35">
      <c r="B12" s="18" t="s">
        <v>406</v>
      </c>
      <c r="C12" s="17">
        <v>0.176754957596371</v>
      </c>
      <c r="D12" s="17">
        <v>0.190519136357166</v>
      </c>
      <c r="E12" s="17">
        <v>0.164574738380945</v>
      </c>
      <c r="F12" s="17"/>
      <c r="G12" s="17">
        <v>0.167708938921901</v>
      </c>
      <c r="H12" s="17">
        <v>0.23269524286173901</v>
      </c>
      <c r="I12" s="17">
        <v>0.228224018470433</v>
      </c>
      <c r="J12" s="17">
        <v>0.18530113411951701</v>
      </c>
      <c r="K12" s="17">
        <v>0.10928798701095099</v>
      </c>
      <c r="L12" s="17">
        <v>0.14400508392890099</v>
      </c>
      <c r="M12" s="17"/>
      <c r="N12" s="17">
        <v>0.15841852871980799</v>
      </c>
      <c r="O12" s="17">
        <v>0.18937515056506901</v>
      </c>
      <c r="P12" s="17">
        <v>0.22067220477598601</v>
      </c>
      <c r="Q12" s="17">
        <v>0.14699247786150099</v>
      </c>
      <c r="R12" s="17"/>
      <c r="S12" s="17">
        <v>0.24798997803262099</v>
      </c>
      <c r="T12" s="17">
        <v>0.135134563497746</v>
      </c>
      <c r="U12" s="17">
        <v>0.11912544341567199</v>
      </c>
      <c r="V12" s="17">
        <v>0.19048910939439501</v>
      </c>
      <c r="W12" s="17">
        <v>0.199217332606619</v>
      </c>
      <c r="X12" s="17">
        <v>0.15862309512184899</v>
      </c>
      <c r="Y12" s="17">
        <v>0.116696341565885</v>
      </c>
      <c r="Z12" s="17">
        <v>0.21912163308913399</v>
      </c>
      <c r="AA12" s="17">
        <v>0.20588466041939699</v>
      </c>
      <c r="AB12" s="17"/>
      <c r="AC12" s="17">
        <v>0.15824377615585</v>
      </c>
      <c r="AD12" s="17">
        <v>0.18546162341435299</v>
      </c>
      <c r="AE12" s="17">
        <v>0.249597114770371</v>
      </c>
      <c r="AF12" s="17"/>
      <c r="AG12" s="17">
        <v>0.18058778090123401</v>
      </c>
      <c r="AH12" s="17">
        <v>0.19105985141981099</v>
      </c>
      <c r="AI12" s="17">
        <v>0.14343668235006901</v>
      </c>
      <c r="AJ12" s="17">
        <v>6.3846880705567099E-2</v>
      </c>
      <c r="AK12" s="17">
        <v>0.17349639888587101</v>
      </c>
      <c r="AL12" s="17"/>
      <c r="AM12" s="17">
        <v>0.21316191548699501</v>
      </c>
      <c r="AN12" s="17">
        <v>0.165251831973978</v>
      </c>
      <c r="AO12" s="17">
        <v>0.18116891074548699</v>
      </c>
      <c r="AP12" s="17"/>
      <c r="AQ12" s="17">
        <v>0.19031544113557</v>
      </c>
      <c r="AR12" s="17">
        <v>0.14417685308984399</v>
      </c>
      <c r="AS12" s="17"/>
      <c r="AT12" s="17">
        <v>0.20051192268646501</v>
      </c>
      <c r="AU12" s="17">
        <v>0.169222672419505</v>
      </c>
    </row>
    <row r="13" spans="2:47" ht="29" x14ac:dyDescent="0.35">
      <c r="B13" s="18" t="s">
        <v>407</v>
      </c>
      <c r="C13" s="17">
        <v>8.7091061876980999E-2</v>
      </c>
      <c r="D13" s="17">
        <v>8.0207129211219502E-2</v>
      </c>
      <c r="E13" s="17">
        <v>9.3855870895888302E-2</v>
      </c>
      <c r="F13" s="17"/>
      <c r="G13" s="17">
        <v>0.131208258973039</v>
      </c>
      <c r="H13" s="17">
        <v>5.5597490786726399E-2</v>
      </c>
      <c r="I13" s="17">
        <v>6.0494945963206398E-2</v>
      </c>
      <c r="J13" s="17">
        <v>9.5854388287147693E-2</v>
      </c>
      <c r="K13" s="17">
        <v>0.100885478465677</v>
      </c>
      <c r="L13" s="17">
        <v>9.3127063545429004E-2</v>
      </c>
      <c r="M13" s="17"/>
      <c r="N13" s="17">
        <v>7.9789250014671895E-2</v>
      </c>
      <c r="O13" s="17">
        <v>9.5568841470760099E-2</v>
      </c>
      <c r="P13" s="17">
        <v>6.5475798852556694E-2</v>
      </c>
      <c r="Q13" s="17">
        <v>0.101846999118546</v>
      </c>
      <c r="R13" s="17"/>
      <c r="S13" s="17">
        <v>7.0157426063562706E-2</v>
      </c>
      <c r="T13" s="17">
        <v>0.104918579002379</v>
      </c>
      <c r="U13" s="17">
        <v>0.12176605563226001</v>
      </c>
      <c r="V13" s="17">
        <v>5.5272177352372699E-2</v>
      </c>
      <c r="W13" s="17">
        <v>8.9832021164065107E-2</v>
      </c>
      <c r="X13" s="17">
        <v>0.11144649968711</v>
      </c>
      <c r="Y13" s="17">
        <v>0.103491814259143</v>
      </c>
      <c r="Z13" s="17">
        <v>8.8699110734391795E-2</v>
      </c>
      <c r="AA13" s="17">
        <v>5.0402790294246103E-2</v>
      </c>
      <c r="AB13" s="17"/>
      <c r="AC13" s="17">
        <v>9.2206815930498995E-2</v>
      </c>
      <c r="AD13" s="17">
        <v>7.6587559121735996E-2</v>
      </c>
      <c r="AE13" s="17">
        <v>8.6257004350736799E-2</v>
      </c>
      <c r="AF13" s="17"/>
      <c r="AG13" s="17">
        <v>9.03716366308802E-2</v>
      </c>
      <c r="AH13" s="17">
        <v>8.22495982744193E-2</v>
      </c>
      <c r="AI13" s="17">
        <v>7.2503567327542207E-2</v>
      </c>
      <c r="AJ13" s="17">
        <v>0</v>
      </c>
      <c r="AK13" s="17">
        <v>0.12201752346290599</v>
      </c>
      <c r="AL13" s="17"/>
      <c r="AM13" s="17">
        <v>8.3391708722432498E-2</v>
      </c>
      <c r="AN13" s="17">
        <v>8.1106232555100202E-2</v>
      </c>
      <c r="AO13" s="17">
        <v>9.0878854594119901E-2</v>
      </c>
      <c r="AP13" s="17"/>
      <c r="AQ13" s="17">
        <v>9.4599723267894606E-2</v>
      </c>
      <c r="AR13" s="17">
        <v>7.1808161069323501E-2</v>
      </c>
      <c r="AS13" s="17"/>
      <c r="AT13" s="17">
        <v>7.8558457012529295E-2</v>
      </c>
      <c r="AU13" s="17">
        <v>8.9796374314695004E-2</v>
      </c>
    </row>
    <row r="14" spans="2:47" x14ac:dyDescent="0.35">
      <c r="B14" s="18" t="s">
        <v>70</v>
      </c>
      <c r="C14" s="19">
        <v>0.118597469162655</v>
      </c>
      <c r="D14" s="19">
        <v>0.119335261959251</v>
      </c>
      <c r="E14" s="19">
        <v>0.118363101593323</v>
      </c>
      <c r="F14" s="19"/>
      <c r="G14" s="19">
        <v>3.7937019341218403E-2</v>
      </c>
      <c r="H14" s="19">
        <v>7.4264152182919804E-2</v>
      </c>
      <c r="I14" s="19">
        <v>7.1495087433012805E-2</v>
      </c>
      <c r="J14" s="19">
        <v>0.12695559348336799</v>
      </c>
      <c r="K14" s="19">
        <v>0.19219250539209801</v>
      </c>
      <c r="L14" s="19">
        <v>0.163758658065177</v>
      </c>
      <c r="M14" s="19"/>
      <c r="N14" s="19">
        <v>0.121973555736999</v>
      </c>
      <c r="O14" s="19">
        <v>0.10780064183119401</v>
      </c>
      <c r="P14" s="19">
        <v>0.10821308212153399</v>
      </c>
      <c r="Q14" s="19">
        <v>0.132724669542194</v>
      </c>
      <c r="R14" s="19"/>
      <c r="S14" s="19">
        <v>0.10165669782176499</v>
      </c>
      <c r="T14" s="19">
        <v>0.14880819520148</v>
      </c>
      <c r="U14" s="19">
        <v>0.14685888500326499</v>
      </c>
      <c r="V14" s="19">
        <v>0.15271898751603999</v>
      </c>
      <c r="W14" s="19">
        <v>9.0091931711338696E-2</v>
      </c>
      <c r="X14" s="19">
        <v>8.1215038493127306E-2</v>
      </c>
      <c r="Y14" s="19">
        <v>0.14463000843624699</v>
      </c>
      <c r="Z14" s="19">
        <v>0.10723984998703</v>
      </c>
      <c r="AA14" s="19">
        <v>8.3814850057756907E-2</v>
      </c>
      <c r="AB14" s="19"/>
      <c r="AC14" s="19">
        <v>0.14079143419392401</v>
      </c>
      <c r="AD14" s="19">
        <v>0.11350109759244</v>
      </c>
      <c r="AE14" s="19">
        <v>9.5587479307182602E-2</v>
      </c>
      <c r="AF14" s="19"/>
      <c r="AG14" s="19">
        <v>9.9120649567811303E-2</v>
      </c>
      <c r="AH14" s="19">
        <v>0.103345647497079</v>
      </c>
      <c r="AI14" s="19">
        <v>0.14113698590648099</v>
      </c>
      <c r="AJ14" s="19">
        <v>0.30485317100785297</v>
      </c>
      <c r="AK14" s="19">
        <v>0.119752103198317</v>
      </c>
      <c r="AL14" s="19"/>
      <c r="AM14" s="19">
        <v>7.2372322948499407E-2</v>
      </c>
      <c r="AN14" s="19">
        <v>9.2394969538087499E-2</v>
      </c>
      <c r="AO14" s="19">
        <v>0.10378612023331001</v>
      </c>
      <c r="AP14" s="19"/>
      <c r="AQ14" s="19">
        <v>0.10430918466844701</v>
      </c>
      <c r="AR14" s="19">
        <v>0.14912273411499499</v>
      </c>
      <c r="AS14" s="19"/>
      <c r="AT14" s="19">
        <v>8.6427254492757705E-2</v>
      </c>
      <c r="AU14" s="19">
        <v>0.12879722448391601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3.2184880314961702E-2</v>
      </c>
      <c r="D9" s="17">
        <v>3.0372685507576599E-2</v>
      </c>
      <c r="E9" s="17">
        <v>3.4001223824125897E-2</v>
      </c>
      <c r="F9" s="17"/>
      <c r="G9" s="17">
        <v>6.07864966719424E-2</v>
      </c>
      <c r="H9" s="17">
        <v>4.2054112170975898E-2</v>
      </c>
      <c r="I9" s="17">
        <v>2.81916677374075E-2</v>
      </c>
      <c r="J9" s="17">
        <v>2.0302574850925199E-2</v>
      </c>
      <c r="K9" s="17">
        <v>4.3410747404157901E-2</v>
      </c>
      <c r="L9" s="17">
        <v>1.5856397613700501E-2</v>
      </c>
      <c r="M9" s="17"/>
      <c r="N9" s="17">
        <v>3.96393733155391E-2</v>
      </c>
      <c r="O9" s="17">
        <v>2.6739255286039501E-2</v>
      </c>
      <c r="P9" s="17">
        <v>2.3013169265987399E-2</v>
      </c>
      <c r="Q9" s="17">
        <v>3.8235052188613998E-2</v>
      </c>
      <c r="R9" s="17"/>
      <c r="S9" s="17">
        <v>5.4005021571199199E-2</v>
      </c>
      <c r="T9" s="17">
        <v>3.5194640747112101E-2</v>
      </c>
      <c r="U9" s="17">
        <v>9.7616733713494896E-3</v>
      </c>
      <c r="V9" s="17">
        <v>6.7070686672301696E-3</v>
      </c>
      <c r="W9" s="17">
        <v>0</v>
      </c>
      <c r="X9" s="17">
        <v>3.9701549298579102E-2</v>
      </c>
      <c r="Y9" s="17">
        <v>1.8203998183312399E-2</v>
      </c>
      <c r="Z9" s="17">
        <v>6.1988801805278999E-2</v>
      </c>
      <c r="AA9" s="17">
        <v>5.6033344083689603E-2</v>
      </c>
      <c r="AB9" s="17"/>
      <c r="AC9" s="17">
        <v>2.4772880870015199E-2</v>
      </c>
      <c r="AD9" s="17">
        <v>3.1454769083125202E-2</v>
      </c>
      <c r="AE9" s="17">
        <v>4.7965269229538698E-2</v>
      </c>
      <c r="AF9" s="17"/>
      <c r="AG9" s="17">
        <v>2.72371814507366E-2</v>
      </c>
      <c r="AH9" s="17">
        <v>3.87603037861401E-2</v>
      </c>
      <c r="AI9" s="17">
        <v>1.00211743709567E-2</v>
      </c>
      <c r="AJ9" s="17">
        <v>0</v>
      </c>
      <c r="AK9" s="17">
        <v>4.3943669023029999E-2</v>
      </c>
      <c r="AL9" s="17"/>
      <c r="AM9" s="17">
        <v>3.8129444093336698E-2</v>
      </c>
      <c r="AN9" s="17">
        <v>4.0461712855735701E-2</v>
      </c>
      <c r="AO9" s="17">
        <v>2.3701685294934001E-2</v>
      </c>
      <c r="AP9" s="17"/>
      <c r="AQ9" s="17">
        <v>3.1954687473307597E-2</v>
      </c>
      <c r="AR9" s="17">
        <v>3.2830343035185797E-2</v>
      </c>
      <c r="AS9" s="17"/>
      <c r="AT9" s="17">
        <v>3.1313799447012597E-2</v>
      </c>
      <c r="AU9" s="17">
        <v>3.2461061615250697E-2</v>
      </c>
    </row>
    <row r="10" spans="2:47" x14ac:dyDescent="0.35">
      <c r="B10" s="18" t="s">
        <v>404</v>
      </c>
      <c r="C10" s="17">
        <v>0.11953515289708901</v>
      </c>
      <c r="D10" s="17">
        <v>0.13312851695426201</v>
      </c>
      <c r="E10" s="17">
        <v>0.10729504815923201</v>
      </c>
      <c r="F10" s="17"/>
      <c r="G10" s="17">
        <v>0.15016840197046299</v>
      </c>
      <c r="H10" s="17">
        <v>0.15201767080099901</v>
      </c>
      <c r="I10" s="17">
        <v>9.3559035089791104E-2</v>
      </c>
      <c r="J10" s="17">
        <v>0.116242004821869</v>
      </c>
      <c r="K10" s="17">
        <v>0.123600518253978</v>
      </c>
      <c r="L10" s="17">
        <v>0.100022913782379</v>
      </c>
      <c r="M10" s="17"/>
      <c r="N10" s="17">
        <v>8.2417756867559894E-2</v>
      </c>
      <c r="O10" s="17">
        <v>0.11432102311238</v>
      </c>
      <c r="P10" s="17">
        <v>0.169395246433552</v>
      </c>
      <c r="Q10" s="17">
        <v>0.122547958392898</v>
      </c>
      <c r="R10" s="17"/>
      <c r="S10" s="17">
        <v>0.131238666656433</v>
      </c>
      <c r="T10" s="17">
        <v>0.109627953668839</v>
      </c>
      <c r="U10" s="17">
        <v>8.4340833760437897E-2</v>
      </c>
      <c r="V10" s="17">
        <v>0.11090652069552601</v>
      </c>
      <c r="W10" s="17">
        <v>0.15961126129497899</v>
      </c>
      <c r="X10" s="17">
        <v>0.121692239614712</v>
      </c>
      <c r="Y10" s="17">
        <v>9.8294693804721403E-2</v>
      </c>
      <c r="Z10" s="17">
        <v>0.132771140243342</v>
      </c>
      <c r="AA10" s="17">
        <v>0.13553841762810201</v>
      </c>
      <c r="AB10" s="17"/>
      <c r="AC10" s="17">
        <v>0.12876930561324701</v>
      </c>
      <c r="AD10" s="17">
        <v>0.118632859723313</v>
      </c>
      <c r="AE10" s="17">
        <v>6.7312382464848594E-2</v>
      </c>
      <c r="AF10" s="17"/>
      <c r="AG10" s="17">
        <v>0.122362047168511</v>
      </c>
      <c r="AH10" s="17">
        <v>0.118517176611303</v>
      </c>
      <c r="AI10" s="17">
        <v>9.1594555823287502E-2</v>
      </c>
      <c r="AJ10" s="17">
        <v>0.19849465964635801</v>
      </c>
      <c r="AK10" s="17">
        <v>8.6381004785544793E-2</v>
      </c>
      <c r="AL10" s="17"/>
      <c r="AM10" s="17">
        <v>0.15057408898527999</v>
      </c>
      <c r="AN10" s="17">
        <v>0.108743947033521</v>
      </c>
      <c r="AO10" s="17">
        <v>0.105578463940825</v>
      </c>
      <c r="AP10" s="17"/>
      <c r="AQ10" s="17">
        <v>0.105246568756833</v>
      </c>
      <c r="AR10" s="17">
        <v>0.15006580539116099</v>
      </c>
      <c r="AS10" s="17"/>
      <c r="AT10" s="17">
        <v>8.2595259920669795E-2</v>
      </c>
      <c r="AU10" s="17">
        <v>0.13124716271173201</v>
      </c>
    </row>
    <row r="11" spans="2:47" ht="29" x14ac:dyDescent="0.35">
      <c r="B11" s="18" t="s">
        <v>405</v>
      </c>
      <c r="C11" s="17">
        <v>0.29943524376612002</v>
      </c>
      <c r="D11" s="17">
        <v>0.33643086658353499</v>
      </c>
      <c r="E11" s="17">
        <v>0.26218802693660798</v>
      </c>
      <c r="F11" s="17"/>
      <c r="G11" s="17">
        <v>0.39711942782265303</v>
      </c>
      <c r="H11" s="17">
        <v>0.30137457843103699</v>
      </c>
      <c r="I11" s="17">
        <v>0.37082261041345899</v>
      </c>
      <c r="J11" s="17">
        <v>0.239058026908195</v>
      </c>
      <c r="K11" s="17">
        <v>0.25864637061038098</v>
      </c>
      <c r="L11" s="17">
        <v>0.27534141830587799</v>
      </c>
      <c r="M11" s="17"/>
      <c r="N11" s="17">
        <v>0.33616574080240602</v>
      </c>
      <c r="O11" s="17">
        <v>0.28084763649531502</v>
      </c>
      <c r="P11" s="17">
        <v>0.26949371156156399</v>
      </c>
      <c r="Q11" s="17">
        <v>0.30900978800958001</v>
      </c>
      <c r="R11" s="17"/>
      <c r="S11" s="17">
        <v>0.30406634825895401</v>
      </c>
      <c r="T11" s="17">
        <v>0.32182034765791201</v>
      </c>
      <c r="U11" s="17">
        <v>0.33355359563891601</v>
      </c>
      <c r="V11" s="17">
        <v>0.31671688715512902</v>
      </c>
      <c r="W11" s="17">
        <v>0.33095325218426602</v>
      </c>
      <c r="X11" s="17">
        <v>0.186135006492674</v>
      </c>
      <c r="Y11" s="17">
        <v>0.32073750191918599</v>
      </c>
      <c r="Z11" s="17">
        <v>0.30501908130560901</v>
      </c>
      <c r="AA11" s="17">
        <v>0.27684796292392</v>
      </c>
      <c r="AB11" s="17"/>
      <c r="AC11" s="17">
        <v>0.31298766224866198</v>
      </c>
      <c r="AD11" s="17">
        <v>0.270958093533198</v>
      </c>
      <c r="AE11" s="17">
        <v>0.27954795128631499</v>
      </c>
      <c r="AF11" s="17"/>
      <c r="AG11" s="17">
        <v>0.33366811022655402</v>
      </c>
      <c r="AH11" s="17">
        <v>0.292574548948141</v>
      </c>
      <c r="AI11" s="17">
        <v>0.27331391645850101</v>
      </c>
      <c r="AJ11" s="17">
        <v>0.288468567717244</v>
      </c>
      <c r="AK11" s="17">
        <v>0.218165570978267</v>
      </c>
      <c r="AL11" s="17"/>
      <c r="AM11" s="17">
        <v>0.32255048472679099</v>
      </c>
      <c r="AN11" s="17">
        <v>0.30798225064372098</v>
      </c>
      <c r="AO11" s="17">
        <v>0.32688370978928799</v>
      </c>
      <c r="AP11" s="17"/>
      <c r="AQ11" s="17">
        <v>0.29972227137671398</v>
      </c>
      <c r="AR11" s="17">
        <v>0.30035417383943902</v>
      </c>
      <c r="AS11" s="17"/>
      <c r="AT11" s="17">
        <v>0.33766970774493399</v>
      </c>
      <c r="AU11" s="17">
        <v>0.287312782619214</v>
      </c>
    </row>
    <row r="12" spans="2:47" ht="58" x14ac:dyDescent="0.35">
      <c r="B12" s="18" t="s">
        <v>406</v>
      </c>
      <c r="C12" s="17">
        <v>0.341988437959104</v>
      </c>
      <c r="D12" s="17">
        <v>0.303339227030541</v>
      </c>
      <c r="E12" s="17">
        <v>0.379405139095084</v>
      </c>
      <c r="F12" s="17"/>
      <c r="G12" s="17">
        <v>0.28331101383594998</v>
      </c>
      <c r="H12" s="17">
        <v>0.336952972794681</v>
      </c>
      <c r="I12" s="17">
        <v>0.35634326123923799</v>
      </c>
      <c r="J12" s="17">
        <v>0.42824153589442499</v>
      </c>
      <c r="K12" s="17">
        <v>0.30077737141584898</v>
      </c>
      <c r="L12" s="17">
        <v>0.32808039557847202</v>
      </c>
      <c r="M12" s="17"/>
      <c r="N12" s="17">
        <v>0.32938212065001299</v>
      </c>
      <c r="O12" s="17">
        <v>0.35568361606153898</v>
      </c>
      <c r="P12" s="17">
        <v>0.37586920649022698</v>
      </c>
      <c r="Q12" s="17">
        <v>0.31571933468341901</v>
      </c>
      <c r="R12" s="17"/>
      <c r="S12" s="17">
        <v>0.33404247322380098</v>
      </c>
      <c r="T12" s="17">
        <v>0.27385239667594902</v>
      </c>
      <c r="U12" s="17">
        <v>0.34030137920412201</v>
      </c>
      <c r="V12" s="17">
        <v>0.30777832394492899</v>
      </c>
      <c r="W12" s="17">
        <v>0.35385582528981502</v>
      </c>
      <c r="X12" s="17">
        <v>0.48138518011019499</v>
      </c>
      <c r="Y12" s="17">
        <v>0.29940942294900103</v>
      </c>
      <c r="Z12" s="17">
        <v>0.327926508541942</v>
      </c>
      <c r="AA12" s="17">
        <v>0.384020885230142</v>
      </c>
      <c r="AB12" s="17"/>
      <c r="AC12" s="17">
        <v>0.29770783638142401</v>
      </c>
      <c r="AD12" s="17">
        <v>0.38557957274208798</v>
      </c>
      <c r="AE12" s="17">
        <v>0.42746626219207301</v>
      </c>
      <c r="AF12" s="17"/>
      <c r="AG12" s="17">
        <v>0.31931535072075201</v>
      </c>
      <c r="AH12" s="17">
        <v>0.37221589633649699</v>
      </c>
      <c r="AI12" s="17">
        <v>0.354093084940036</v>
      </c>
      <c r="AJ12" s="17">
        <v>0.20818360162854499</v>
      </c>
      <c r="AK12" s="17">
        <v>0.44569374495611402</v>
      </c>
      <c r="AL12" s="17"/>
      <c r="AM12" s="17">
        <v>0.32691919298560901</v>
      </c>
      <c r="AN12" s="17">
        <v>0.36666793046330998</v>
      </c>
      <c r="AO12" s="17">
        <v>0.36714726449082902</v>
      </c>
      <c r="AP12" s="17"/>
      <c r="AQ12" s="17">
        <v>0.37241166336165299</v>
      </c>
      <c r="AR12" s="17">
        <v>0.27493433867324202</v>
      </c>
      <c r="AS12" s="17"/>
      <c r="AT12" s="17">
        <v>0.382889751808422</v>
      </c>
      <c r="AU12" s="17">
        <v>0.32902043641289502</v>
      </c>
    </row>
    <row r="13" spans="2:47" ht="29" x14ac:dyDescent="0.35">
      <c r="B13" s="18" t="s">
        <v>407</v>
      </c>
      <c r="C13" s="17">
        <v>5.0448114058386902E-2</v>
      </c>
      <c r="D13" s="17">
        <v>5.4375129556162902E-2</v>
      </c>
      <c r="E13" s="17">
        <v>4.6973084909368502E-2</v>
      </c>
      <c r="F13" s="17"/>
      <c r="G13" s="17">
        <v>4.52096681229813E-2</v>
      </c>
      <c r="H13" s="17">
        <v>5.2647987497296801E-2</v>
      </c>
      <c r="I13" s="17">
        <v>3.8985040684797898E-2</v>
      </c>
      <c r="J13" s="17">
        <v>6.0302917709404102E-2</v>
      </c>
      <c r="K13" s="17">
        <v>6.2298001428953399E-2</v>
      </c>
      <c r="L13" s="17">
        <v>4.4070678726294298E-2</v>
      </c>
      <c r="M13" s="17"/>
      <c r="N13" s="17">
        <v>4.8581659994032599E-2</v>
      </c>
      <c r="O13" s="17">
        <v>5.6220723662179103E-2</v>
      </c>
      <c r="P13" s="17">
        <v>3.56747617586953E-2</v>
      </c>
      <c r="Q13" s="17">
        <v>5.5724195309948599E-2</v>
      </c>
      <c r="R13" s="17"/>
      <c r="S13" s="17">
        <v>2.3989236388083798E-2</v>
      </c>
      <c r="T13" s="17">
        <v>8.0156588065162696E-2</v>
      </c>
      <c r="U13" s="17">
        <v>9.4066160656264095E-2</v>
      </c>
      <c r="V13" s="17">
        <v>6.3857038935905705E-2</v>
      </c>
      <c r="W13" s="17">
        <v>5.5258202409476299E-2</v>
      </c>
      <c r="X13" s="17">
        <v>3.8821396727750999E-2</v>
      </c>
      <c r="Y13" s="17">
        <v>4.1567568663781598E-2</v>
      </c>
      <c r="Z13" s="17">
        <v>2.7453080736279101E-2</v>
      </c>
      <c r="AA13" s="17">
        <v>2.10319348637628E-2</v>
      </c>
      <c r="AB13" s="17"/>
      <c r="AC13" s="17">
        <v>6.0305991562823902E-2</v>
      </c>
      <c r="AD13" s="17">
        <v>4.1570020399386703E-2</v>
      </c>
      <c r="AE13" s="17">
        <v>3.1296130304841498E-2</v>
      </c>
      <c r="AF13" s="17"/>
      <c r="AG13" s="17">
        <v>5.4126481725048199E-2</v>
      </c>
      <c r="AH13" s="17">
        <v>4.3184459684447903E-2</v>
      </c>
      <c r="AI13" s="17">
        <v>8.1944110069725906E-2</v>
      </c>
      <c r="AJ13" s="17">
        <v>0</v>
      </c>
      <c r="AK13" s="17">
        <v>4.4852017955713197E-2</v>
      </c>
      <c r="AL13" s="17"/>
      <c r="AM13" s="17">
        <v>4.3108076668095699E-2</v>
      </c>
      <c r="AN13" s="17">
        <v>4.41314218074891E-2</v>
      </c>
      <c r="AO13" s="17">
        <v>3.2761727749762798E-2</v>
      </c>
      <c r="AP13" s="17"/>
      <c r="AQ13" s="17">
        <v>5.1780731815247297E-2</v>
      </c>
      <c r="AR13" s="17">
        <v>4.7913373038527697E-2</v>
      </c>
      <c r="AS13" s="17"/>
      <c r="AT13" s="17">
        <v>4.11731520751226E-2</v>
      </c>
      <c r="AU13" s="17">
        <v>5.3388795176433898E-2</v>
      </c>
    </row>
    <row r="14" spans="2:47" x14ac:dyDescent="0.35">
      <c r="B14" s="18" t="s">
        <v>70</v>
      </c>
      <c r="C14" s="19">
        <v>0.15640817100433901</v>
      </c>
      <c r="D14" s="19">
        <v>0.14235357436792201</v>
      </c>
      <c r="E14" s="19">
        <v>0.17013747707558199</v>
      </c>
      <c r="F14" s="19"/>
      <c r="G14" s="19">
        <v>6.3404991576010705E-2</v>
      </c>
      <c r="H14" s="19">
        <v>0.11495267830501001</v>
      </c>
      <c r="I14" s="19">
        <v>0.112098384835306</v>
      </c>
      <c r="J14" s="19">
        <v>0.13585293981518201</v>
      </c>
      <c r="K14" s="19">
        <v>0.21126699088668</v>
      </c>
      <c r="L14" s="19">
        <v>0.236628195993276</v>
      </c>
      <c r="M14" s="19"/>
      <c r="N14" s="19">
        <v>0.163813348370449</v>
      </c>
      <c r="O14" s="19">
        <v>0.16618774538254699</v>
      </c>
      <c r="P14" s="19">
        <v>0.126553904489974</v>
      </c>
      <c r="Q14" s="19">
        <v>0.15876367141554101</v>
      </c>
      <c r="R14" s="19"/>
      <c r="S14" s="19">
        <v>0.15265825390152901</v>
      </c>
      <c r="T14" s="19">
        <v>0.17934807318502499</v>
      </c>
      <c r="U14" s="19">
        <v>0.13797635736891101</v>
      </c>
      <c r="V14" s="19">
        <v>0.19403416060128001</v>
      </c>
      <c r="W14" s="19">
        <v>0.100321458821464</v>
      </c>
      <c r="X14" s="19">
        <v>0.13226462775608899</v>
      </c>
      <c r="Y14" s="19">
        <v>0.22178681447999801</v>
      </c>
      <c r="Z14" s="19">
        <v>0.14484138736754901</v>
      </c>
      <c r="AA14" s="19">
        <v>0.126527455270383</v>
      </c>
      <c r="AB14" s="19"/>
      <c r="AC14" s="19">
        <v>0.17545632332382799</v>
      </c>
      <c r="AD14" s="19">
        <v>0.15180468451888901</v>
      </c>
      <c r="AE14" s="19">
        <v>0.14641200452238401</v>
      </c>
      <c r="AF14" s="19"/>
      <c r="AG14" s="19">
        <v>0.14329082870839799</v>
      </c>
      <c r="AH14" s="19">
        <v>0.13474761463347201</v>
      </c>
      <c r="AI14" s="19">
        <v>0.18903315833749301</v>
      </c>
      <c r="AJ14" s="19">
        <v>0.30485317100785297</v>
      </c>
      <c r="AK14" s="19">
        <v>0.16096399230133099</v>
      </c>
      <c r="AL14" s="19"/>
      <c r="AM14" s="19">
        <v>0.11871871254088801</v>
      </c>
      <c r="AN14" s="19">
        <v>0.132012737196223</v>
      </c>
      <c r="AO14" s="19">
        <v>0.14392714873436099</v>
      </c>
      <c r="AP14" s="19"/>
      <c r="AQ14" s="19">
        <v>0.13888407721624499</v>
      </c>
      <c r="AR14" s="19">
        <v>0.193901966022444</v>
      </c>
      <c r="AS14" s="19"/>
      <c r="AT14" s="19">
        <v>0.124358329003839</v>
      </c>
      <c r="AU14" s="19">
        <v>0.166569761464475</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0.42466827570110199</v>
      </c>
      <c r="D9" s="17">
        <v>0.40102956296026598</v>
      </c>
      <c r="E9" s="17">
        <v>0.44837967119162198</v>
      </c>
      <c r="F9" s="17"/>
      <c r="G9" s="17">
        <v>0.36993521039225102</v>
      </c>
      <c r="H9" s="17">
        <v>0.44887363808688202</v>
      </c>
      <c r="I9" s="17">
        <v>0.42559179026725003</v>
      </c>
      <c r="J9" s="17">
        <v>0.38795080732633003</v>
      </c>
      <c r="K9" s="17">
        <v>0.42906312781565498</v>
      </c>
      <c r="L9" s="17">
        <v>0.45436496068719801</v>
      </c>
      <c r="M9" s="17"/>
      <c r="N9" s="17">
        <v>0.39600100490252599</v>
      </c>
      <c r="O9" s="17">
        <v>0.34910512956628198</v>
      </c>
      <c r="P9" s="17">
        <v>0.48251335270582701</v>
      </c>
      <c r="Q9" s="17">
        <v>0.48443270001190097</v>
      </c>
      <c r="R9" s="17"/>
      <c r="S9" s="17">
        <v>0.44556180844376497</v>
      </c>
      <c r="T9" s="17">
        <v>0.41603673387506701</v>
      </c>
      <c r="U9" s="17">
        <v>0.39485000396953401</v>
      </c>
      <c r="V9" s="17">
        <v>0.33989643203963599</v>
      </c>
      <c r="W9" s="17">
        <v>0.36304841817996902</v>
      </c>
      <c r="X9" s="17">
        <v>0.50132342129919605</v>
      </c>
      <c r="Y9" s="17">
        <v>0.42847764969034002</v>
      </c>
      <c r="Z9" s="17">
        <v>0.47971493470580201</v>
      </c>
      <c r="AA9" s="17">
        <v>0.46103718781682701</v>
      </c>
      <c r="AB9" s="17"/>
      <c r="AC9" s="17">
        <v>0.448245410669035</v>
      </c>
      <c r="AD9" s="17">
        <v>0.38815446513827401</v>
      </c>
      <c r="AE9" s="17">
        <v>0.44805250124386098</v>
      </c>
      <c r="AF9" s="17"/>
      <c r="AG9" s="17">
        <v>0.45197966065203699</v>
      </c>
      <c r="AH9" s="17">
        <v>0.409974634191617</v>
      </c>
      <c r="AI9" s="17">
        <v>0.28716758958135002</v>
      </c>
      <c r="AJ9" s="17">
        <v>0.37679142669173998</v>
      </c>
      <c r="AK9" s="17">
        <v>0.45039083695533499</v>
      </c>
      <c r="AL9" s="17"/>
      <c r="AM9" s="17">
        <v>0.44782392097886697</v>
      </c>
      <c r="AN9" s="17">
        <v>0.43681896391709601</v>
      </c>
      <c r="AO9" s="17">
        <v>0.37225083154671301</v>
      </c>
      <c r="AP9" s="17"/>
      <c r="AQ9" s="17">
        <v>0.457736456062316</v>
      </c>
      <c r="AR9" s="17">
        <v>0.35757104153942298</v>
      </c>
      <c r="AS9" s="17"/>
      <c r="AT9" s="17">
        <v>0.449854273330485</v>
      </c>
      <c r="AU9" s="17">
        <v>0.416682907372742</v>
      </c>
    </row>
    <row r="10" spans="2:47" x14ac:dyDescent="0.35">
      <c r="B10" s="18" t="s">
        <v>404</v>
      </c>
      <c r="C10" s="17">
        <v>0.273431284752922</v>
      </c>
      <c r="D10" s="17">
        <v>0.27523770316131502</v>
      </c>
      <c r="E10" s="17">
        <v>0.27127857920114401</v>
      </c>
      <c r="F10" s="17"/>
      <c r="G10" s="17">
        <v>0.29104124026120998</v>
      </c>
      <c r="H10" s="17">
        <v>0.285748476512105</v>
      </c>
      <c r="I10" s="17">
        <v>0.26126184137083303</v>
      </c>
      <c r="J10" s="17">
        <v>0.29475565596645498</v>
      </c>
      <c r="K10" s="17">
        <v>0.24986451389220601</v>
      </c>
      <c r="L10" s="17">
        <v>0.26590966451821502</v>
      </c>
      <c r="M10" s="17"/>
      <c r="N10" s="17">
        <v>0.296574557249075</v>
      </c>
      <c r="O10" s="17">
        <v>0.31064837592717698</v>
      </c>
      <c r="P10" s="17">
        <v>0.27576664961551101</v>
      </c>
      <c r="Q10" s="17">
        <v>0.21120386640644601</v>
      </c>
      <c r="R10" s="17"/>
      <c r="S10" s="17">
        <v>0.206118192121194</v>
      </c>
      <c r="T10" s="17">
        <v>0.24569791821981099</v>
      </c>
      <c r="U10" s="17">
        <v>0.23818056031282001</v>
      </c>
      <c r="V10" s="17">
        <v>0.31898497079969002</v>
      </c>
      <c r="W10" s="17">
        <v>0.420824032712172</v>
      </c>
      <c r="X10" s="17">
        <v>0.280609419244785</v>
      </c>
      <c r="Y10" s="17">
        <v>0.26710295121383898</v>
      </c>
      <c r="Z10" s="17">
        <v>0.23653779288063101</v>
      </c>
      <c r="AA10" s="17">
        <v>0.29330915867169099</v>
      </c>
      <c r="AB10" s="17"/>
      <c r="AC10" s="17">
        <v>0.266350186317999</v>
      </c>
      <c r="AD10" s="17">
        <v>0.29914774766615898</v>
      </c>
      <c r="AE10" s="17">
        <v>0.234819825645356</v>
      </c>
      <c r="AF10" s="17"/>
      <c r="AG10" s="17">
        <v>0.27772141888014901</v>
      </c>
      <c r="AH10" s="17">
        <v>0.29423343888044101</v>
      </c>
      <c r="AI10" s="17">
        <v>0.34743638757454098</v>
      </c>
      <c r="AJ10" s="17">
        <v>0.186978728642059</v>
      </c>
      <c r="AK10" s="17">
        <v>0.223238466019092</v>
      </c>
      <c r="AL10" s="17"/>
      <c r="AM10" s="17">
        <v>0.29325421453193101</v>
      </c>
      <c r="AN10" s="17">
        <v>0.28088615070738998</v>
      </c>
      <c r="AO10" s="17">
        <v>0.26800979815790199</v>
      </c>
      <c r="AP10" s="17"/>
      <c r="AQ10" s="17">
        <v>0.27235161251192502</v>
      </c>
      <c r="AR10" s="17">
        <v>0.27441349873617399</v>
      </c>
      <c r="AS10" s="17"/>
      <c r="AT10" s="17">
        <v>0.29902764261902098</v>
      </c>
      <c r="AU10" s="17">
        <v>0.26531580930370302</v>
      </c>
    </row>
    <row r="11" spans="2:47" ht="29" x14ac:dyDescent="0.35">
      <c r="B11" s="18" t="s">
        <v>405</v>
      </c>
      <c r="C11" s="17">
        <v>7.7620548474466103E-2</v>
      </c>
      <c r="D11" s="17">
        <v>9.1181152871509699E-2</v>
      </c>
      <c r="E11" s="17">
        <v>6.2928867280488202E-2</v>
      </c>
      <c r="F11" s="17"/>
      <c r="G11" s="17">
        <v>0.134041040354274</v>
      </c>
      <c r="H11" s="17">
        <v>6.8071880469722998E-2</v>
      </c>
      <c r="I11" s="17">
        <v>0.11246798436515799</v>
      </c>
      <c r="J11" s="17">
        <v>8.8532713283447598E-2</v>
      </c>
      <c r="K11" s="17">
        <v>5.9202120594926397E-2</v>
      </c>
      <c r="L11" s="17">
        <v>3.9530815651995198E-2</v>
      </c>
      <c r="M11" s="17"/>
      <c r="N11" s="17">
        <v>7.3062242840153099E-2</v>
      </c>
      <c r="O11" s="17">
        <v>9.1095720960040899E-2</v>
      </c>
      <c r="P11" s="17">
        <v>6.4161953826332205E-2</v>
      </c>
      <c r="Q11" s="17">
        <v>8.1293135263453206E-2</v>
      </c>
      <c r="R11" s="17"/>
      <c r="S11" s="17">
        <v>0.103720209581166</v>
      </c>
      <c r="T11" s="17">
        <v>9.2589911060775298E-2</v>
      </c>
      <c r="U11" s="17">
        <v>8.4021225751997705E-2</v>
      </c>
      <c r="V11" s="17">
        <v>8.5066208782800204E-2</v>
      </c>
      <c r="W11" s="17">
        <v>6.9194067653975705E-2</v>
      </c>
      <c r="X11" s="17">
        <v>4.3618841124066603E-2</v>
      </c>
      <c r="Y11" s="17">
        <v>7.1606179346482904E-2</v>
      </c>
      <c r="Z11" s="17">
        <v>5.5014733234863201E-2</v>
      </c>
      <c r="AA11" s="17">
        <v>6.21579840321351E-2</v>
      </c>
      <c r="AB11" s="17"/>
      <c r="AC11" s="17">
        <v>7.1005364690711198E-2</v>
      </c>
      <c r="AD11" s="17">
        <v>6.3715291144337702E-2</v>
      </c>
      <c r="AE11" s="17">
        <v>0.104753233360183</v>
      </c>
      <c r="AF11" s="17"/>
      <c r="AG11" s="17">
        <v>8.1665547060272695E-2</v>
      </c>
      <c r="AH11" s="17">
        <v>6.7309828958859702E-2</v>
      </c>
      <c r="AI11" s="17">
        <v>0.11937202993016199</v>
      </c>
      <c r="AJ11" s="17">
        <v>9.8240262046567703E-2</v>
      </c>
      <c r="AK11" s="17">
        <v>6.6887566753936895E-2</v>
      </c>
      <c r="AL11" s="17"/>
      <c r="AM11" s="17">
        <v>7.3309168188939802E-2</v>
      </c>
      <c r="AN11" s="17">
        <v>7.5546732573440994E-2</v>
      </c>
      <c r="AO11" s="17">
        <v>9.9117479875330594E-2</v>
      </c>
      <c r="AP11" s="17"/>
      <c r="AQ11" s="17">
        <v>7.2049826384406199E-2</v>
      </c>
      <c r="AR11" s="17">
        <v>8.9681055528263706E-2</v>
      </c>
      <c r="AS11" s="17"/>
      <c r="AT11" s="17">
        <v>7.5232847586436696E-2</v>
      </c>
      <c r="AU11" s="17">
        <v>7.8377583050957295E-2</v>
      </c>
    </row>
    <row r="12" spans="2:47" ht="58" x14ac:dyDescent="0.35">
      <c r="B12" s="18" t="s">
        <v>406</v>
      </c>
      <c r="C12" s="17">
        <v>5.8686773447325799E-2</v>
      </c>
      <c r="D12" s="17">
        <v>7.0680411627737694E-2</v>
      </c>
      <c r="E12" s="17">
        <v>4.7707717347331501E-2</v>
      </c>
      <c r="F12" s="17"/>
      <c r="G12" s="17">
        <v>0.10450633201250301</v>
      </c>
      <c r="H12" s="17">
        <v>7.1855262700514705E-2</v>
      </c>
      <c r="I12" s="17">
        <v>6.7976850841076394E-2</v>
      </c>
      <c r="J12" s="17">
        <v>4.9463884050425101E-2</v>
      </c>
      <c r="K12" s="17">
        <v>2.8636217977621399E-2</v>
      </c>
      <c r="L12" s="17">
        <v>4.9204676955519701E-2</v>
      </c>
      <c r="M12" s="17"/>
      <c r="N12" s="17">
        <v>6.6479298264525796E-2</v>
      </c>
      <c r="O12" s="17">
        <v>7.0668863998410797E-2</v>
      </c>
      <c r="P12" s="17">
        <v>4.0756666562925398E-2</v>
      </c>
      <c r="Q12" s="17">
        <v>5.4319765838199301E-2</v>
      </c>
      <c r="R12" s="17"/>
      <c r="S12" s="17">
        <v>7.9206723722535302E-2</v>
      </c>
      <c r="T12" s="17">
        <v>5.9796410282852201E-2</v>
      </c>
      <c r="U12" s="17">
        <v>7.2003179144391694E-2</v>
      </c>
      <c r="V12" s="17">
        <v>7.2506642433545002E-2</v>
      </c>
      <c r="W12" s="17">
        <v>4.8998036279168301E-2</v>
      </c>
      <c r="X12" s="17">
        <v>3.7205791745049503E-2</v>
      </c>
      <c r="Y12" s="17">
        <v>9.4142591053664407E-3</v>
      </c>
      <c r="Z12" s="17">
        <v>9.4039608455395093E-2</v>
      </c>
      <c r="AA12" s="17">
        <v>5.8173824462879102E-2</v>
      </c>
      <c r="AB12" s="17"/>
      <c r="AC12" s="17">
        <v>3.8506319847232497E-2</v>
      </c>
      <c r="AD12" s="17">
        <v>8.1864120502970594E-2</v>
      </c>
      <c r="AE12" s="17">
        <v>5.7678423428232997E-2</v>
      </c>
      <c r="AF12" s="17"/>
      <c r="AG12" s="17">
        <v>4.8223958254111299E-2</v>
      </c>
      <c r="AH12" s="17">
        <v>6.9965791820644094E-2</v>
      </c>
      <c r="AI12" s="17">
        <v>5.9477846545813402E-2</v>
      </c>
      <c r="AJ12" s="17">
        <v>8.8317536224360393E-2</v>
      </c>
      <c r="AK12" s="17">
        <v>6.08075510449878E-2</v>
      </c>
      <c r="AL12" s="17"/>
      <c r="AM12" s="17">
        <v>6.5558054750761596E-2</v>
      </c>
      <c r="AN12" s="17">
        <v>6.7564339363058806E-2</v>
      </c>
      <c r="AO12" s="17">
        <v>6.9427936626965295E-2</v>
      </c>
      <c r="AP12" s="17"/>
      <c r="AQ12" s="17">
        <v>5.5603177976381299E-2</v>
      </c>
      <c r="AR12" s="17">
        <v>6.54425040843538E-2</v>
      </c>
      <c r="AS12" s="17"/>
      <c r="AT12" s="17">
        <v>5.08009047507356E-2</v>
      </c>
      <c r="AU12" s="17">
        <v>6.1187034388265997E-2</v>
      </c>
    </row>
    <row r="13" spans="2:47" ht="29" x14ac:dyDescent="0.35">
      <c r="B13" s="18" t="s">
        <v>407</v>
      </c>
      <c r="C13" s="17">
        <v>1.6040629129155E-2</v>
      </c>
      <c r="D13" s="17">
        <v>1.8825377254108201E-2</v>
      </c>
      <c r="E13" s="17">
        <v>1.3500712234764E-2</v>
      </c>
      <c r="F13" s="17"/>
      <c r="G13" s="17">
        <v>3.6966596165841199E-2</v>
      </c>
      <c r="H13" s="17">
        <v>1.48690367396402E-2</v>
      </c>
      <c r="I13" s="17">
        <v>3.6430917157987401E-2</v>
      </c>
      <c r="J13" s="17">
        <v>1.33359510976173E-2</v>
      </c>
      <c r="K13" s="17">
        <v>0</v>
      </c>
      <c r="L13" s="17">
        <v>6.0941057435320804E-3</v>
      </c>
      <c r="M13" s="17"/>
      <c r="N13" s="17">
        <v>9.5494323499002304E-3</v>
      </c>
      <c r="O13" s="17">
        <v>1.7811101179485402E-2</v>
      </c>
      <c r="P13" s="17">
        <v>1.31851655485574E-2</v>
      </c>
      <c r="Q13" s="17">
        <v>2.3882694449556999E-2</v>
      </c>
      <c r="R13" s="17"/>
      <c r="S13" s="17">
        <v>2.74656209574063E-2</v>
      </c>
      <c r="T13" s="17">
        <v>1.1032758326646699E-2</v>
      </c>
      <c r="U13" s="17">
        <v>1.7771678589694698E-2</v>
      </c>
      <c r="V13" s="17">
        <v>6.2149013792982101E-3</v>
      </c>
      <c r="W13" s="17">
        <v>8.9668522432601299E-3</v>
      </c>
      <c r="X13" s="17">
        <v>3.7451402740631801E-2</v>
      </c>
      <c r="Y13" s="17">
        <v>8.3959212146083994E-3</v>
      </c>
      <c r="Z13" s="17">
        <v>1.3373315389805299E-2</v>
      </c>
      <c r="AA13" s="17">
        <v>9.6618456659334599E-3</v>
      </c>
      <c r="AB13" s="17"/>
      <c r="AC13" s="17">
        <v>1.8615480994383701E-2</v>
      </c>
      <c r="AD13" s="17">
        <v>1.1291929306760399E-2</v>
      </c>
      <c r="AE13" s="17">
        <v>3.3889615076347399E-2</v>
      </c>
      <c r="AF13" s="17"/>
      <c r="AG13" s="17">
        <v>1.34779237001178E-2</v>
      </c>
      <c r="AH13" s="17">
        <v>2.15807935714676E-2</v>
      </c>
      <c r="AI13" s="17">
        <v>1.1241411970454101E-2</v>
      </c>
      <c r="AJ13" s="17">
        <v>0</v>
      </c>
      <c r="AK13" s="17">
        <v>2.2667477720911801E-2</v>
      </c>
      <c r="AL13" s="17"/>
      <c r="AM13" s="17">
        <v>1.9628031405494399E-2</v>
      </c>
      <c r="AN13" s="17">
        <v>1.50392046257945E-2</v>
      </c>
      <c r="AO13" s="17">
        <v>3.5861482797695E-2</v>
      </c>
      <c r="AP13" s="17"/>
      <c r="AQ13" s="17">
        <v>1.06196386765431E-2</v>
      </c>
      <c r="AR13" s="17">
        <v>2.5065532974411001E-2</v>
      </c>
      <c r="AS13" s="17"/>
      <c r="AT13" s="17">
        <v>1.9440116884668401E-2</v>
      </c>
      <c r="AU13" s="17">
        <v>1.49628015896234E-2</v>
      </c>
    </row>
    <row r="14" spans="2:47" x14ac:dyDescent="0.35">
      <c r="B14" s="18" t="s">
        <v>70</v>
      </c>
      <c r="C14" s="19">
        <v>0.14955248849503</v>
      </c>
      <c r="D14" s="19">
        <v>0.14304579212506399</v>
      </c>
      <c r="E14" s="19">
        <v>0.15620445274465</v>
      </c>
      <c r="F14" s="19"/>
      <c r="G14" s="19">
        <v>6.3509580813920594E-2</v>
      </c>
      <c r="H14" s="19">
        <v>0.110581705491135</v>
      </c>
      <c r="I14" s="19">
        <v>9.6270615997694403E-2</v>
      </c>
      <c r="J14" s="19">
        <v>0.165960988275726</v>
      </c>
      <c r="K14" s="19">
        <v>0.23323401971959101</v>
      </c>
      <c r="L14" s="19">
        <v>0.18489577644353999</v>
      </c>
      <c r="M14" s="19"/>
      <c r="N14" s="19">
        <v>0.15833346439382001</v>
      </c>
      <c r="O14" s="19">
        <v>0.16067080836860401</v>
      </c>
      <c r="P14" s="19">
        <v>0.123616211740847</v>
      </c>
      <c r="Q14" s="19">
        <v>0.14486783803044401</v>
      </c>
      <c r="R14" s="19"/>
      <c r="S14" s="19">
        <v>0.13792744517393299</v>
      </c>
      <c r="T14" s="19">
        <v>0.174846268234847</v>
      </c>
      <c r="U14" s="19">
        <v>0.19317335223156201</v>
      </c>
      <c r="V14" s="19">
        <v>0.17733084456503101</v>
      </c>
      <c r="W14" s="19">
        <v>8.8968592931454801E-2</v>
      </c>
      <c r="X14" s="19">
        <v>9.9791123846271701E-2</v>
      </c>
      <c r="Y14" s="19">
        <v>0.215003039429363</v>
      </c>
      <c r="Z14" s="19">
        <v>0.12131961533350299</v>
      </c>
      <c r="AA14" s="19">
        <v>0.115659999350534</v>
      </c>
      <c r="AB14" s="19"/>
      <c r="AC14" s="19">
        <v>0.15727723748063799</v>
      </c>
      <c r="AD14" s="19">
        <v>0.155826446241498</v>
      </c>
      <c r="AE14" s="19">
        <v>0.120806401246019</v>
      </c>
      <c r="AF14" s="19"/>
      <c r="AG14" s="19">
        <v>0.12693149145331201</v>
      </c>
      <c r="AH14" s="19">
        <v>0.13693551257697001</v>
      </c>
      <c r="AI14" s="19">
        <v>0.17530473439767899</v>
      </c>
      <c r="AJ14" s="19">
        <v>0.24967204639527299</v>
      </c>
      <c r="AK14" s="19">
        <v>0.17600810150573601</v>
      </c>
      <c r="AL14" s="19"/>
      <c r="AM14" s="19">
        <v>0.100426610144006</v>
      </c>
      <c r="AN14" s="19">
        <v>0.124144608813219</v>
      </c>
      <c r="AO14" s="19">
        <v>0.15533247099539399</v>
      </c>
      <c r="AP14" s="19"/>
      <c r="AQ14" s="19">
        <v>0.13163928838842801</v>
      </c>
      <c r="AR14" s="19">
        <v>0.187826367137374</v>
      </c>
      <c r="AS14" s="19"/>
      <c r="AT14" s="19">
        <v>0.10564421482865299</v>
      </c>
      <c r="AU14" s="19">
        <v>0.163473864294708</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403</v>
      </c>
      <c r="C9" s="17">
        <v>0.43545335763093201</v>
      </c>
      <c r="D9" s="17">
        <v>0.420443362545801</v>
      </c>
      <c r="E9" s="17">
        <v>0.45114539830217698</v>
      </c>
      <c r="F9" s="17"/>
      <c r="G9" s="17">
        <v>0.33623279672904799</v>
      </c>
      <c r="H9" s="17">
        <v>0.45306399704202599</v>
      </c>
      <c r="I9" s="17">
        <v>0.453668150195636</v>
      </c>
      <c r="J9" s="17">
        <v>0.43963163130984301</v>
      </c>
      <c r="K9" s="17">
        <v>0.46931683602275898</v>
      </c>
      <c r="L9" s="17">
        <v>0.42824337444655303</v>
      </c>
      <c r="M9" s="17"/>
      <c r="N9" s="17">
        <v>0.425611402038924</v>
      </c>
      <c r="O9" s="17">
        <v>0.38234922660953502</v>
      </c>
      <c r="P9" s="17">
        <v>0.485631788783496</v>
      </c>
      <c r="Q9" s="17">
        <v>0.45425500394042201</v>
      </c>
      <c r="R9" s="17"/>
      <c r="S9" s="17">
        <v>0.41678718457205399</v>
      </c>
      <c r="T9" s="17">
        <v>0.45350774334940203</v>
      </c>
      <c r="U9" s="17">
        <v>0.35662507075849698</v>
      </c>
      <c r="V9" s="17">
        <v>0.39387048935135499</v>
      </c>
      <c r="W9" s="17">
        <v>0.38723410520742702</v>
      </c>
      <c r="X9" s="17">
        <v>0.521829740093806</v>
      </c>
      <c r="Y9" s="17">
        <v>0.43788429529619199</v>
      </c>
      <c r="Z9" s="17">
        <v>0.46648589876565699</v>
      </c>
      <c r="AA9" s="17">
        <v>0.48131496853386002</v>
      </c>
      <c r="AB9" s="17"/>
      <c r="AC9" s="17">
        <v>0.44867525207208098</v>
      </c>
      <c r="AD9" s="17">
        <v>0.40835866862756998</v>
      </c>
      <c r="AE9" s="17">
        <v>0.45370132034166399</v>
      </c>
      <c r="AF9" s="17"/>
      <c r="AG9" s="17">
        <v>0.49813889087625801</v>
      </c>
      <c r="AH9" s="17">
        <v>0.40494754699116697</v>
      </c>
      <c r="AI9" s="17">
        <v>0.315310878537581</v>
      </c>
      <c r="AJ9" s="17">
        <v>0.36666955189591599</v>
      </c>
      <c r="AK9" s="17">
        <v>0.38775371815310999</v>
      </c>
      <c r="AL9" s="17"/>
      <c r="AM9" s="17">
        <v>0.49600418596777401</v>
      </c>
      <c r="AN9" s="17">
        <v>0.40862237074020502</v>
      </c>
      <c r="AO9" s="17">
        <v>0.39540013816303499</v>
      </c>
      <c r="AP9" s="17"/>
      <c r="AQ9" s="17">
        <v>0.46361757698147799</v>
      </c>
      <c r="AR9" s="17">
        <v>0.37868098687228502</v>
      </c>
      <c r="AS9" s="17"/>
      <c r="AT9" s="17">
        <v>0.45666851357444999</v>
      </c>
      <c r="AU9" s="17">
        <v>0.42872696795816601</v>
      </c>
    </row>
    <row r="10" spans="2:47" x14ac:dyDescent="0.35">
      <c r="B10" s="18" t="s">
        <v>404</v>
      </c>
      <c r="C10" s="17">
        <v>0.278938256673399</v>
      </c>
      <c r="D10" s="17">
        <v>0.29138874854979702</v>
      </c>
      <c r="E10" s="17">
        <v>0.26686326116572201</v>
      </c>
      <c r="F10" s="17"/>
      <c r="G10" s="17">
        <v>0.37421755514536598</v>
      </c>
      <c r="H10" s="17">
        <v>0.28401839578559501</v>
      </c>
      <c r="I10" s="17">
        <v>0.25592767456724203</v>
      </c>
      <c r="J10" s="17">
        <v>0.29550371578766699</v>
      </c>
      <c r="K10" s="17">
        <v>0.22136377479177399</v>
      </c>
      <c r="L10" s="17">
        <v>0.276098170385492</v>
      </c>
      <c r="M10" s="17"/>
      <c r="N10" s="17">
        <v>0.32817170565943599</v>
      </c>
      <c r="O10" s="17">
        <v>0.27853808512370398</v>
      </c>
      <c r="P10" s="17">
        <v>0.27613515308064801</v>
      </c>
      <c r="Q10" s="17">
        <v>0.23218619621019501</v>
      </c>
      <c r="R10" s="17"/>
      <c r="S10" s="17">
        <v>0.26368679543211698</v>
      </c>
      <c r="T10" s="17">
        <v>0.26571043117041798</v>
      </c>
      <c r="U10" s="17">
        <v>0.27958335562311099</v>
      </c>
      <c r="V10" s="17">
        <v>0.33105229017971199</v>
      </c>
      <c r="W10" s="17">
        <v>0.34860271805925502</v>
      </c>
      <c r="X10" s="17">
        <v>0.26910543403845599</v>
      </c>
      <c r="Y10" s="17">
        <v>0.27525035003760301</v>
      </c>
      <c r="Z10" s="17">
        <v>0.208599930218413</v>
      </c>
      <c r="AA10" s="17">
        <v>0.260000875056286</v>
      </c>
      <c r="AB10" s="17"/>
      <c r="AC10" s="17">
        <v>0.27819896667261201</v>
      </c>
      <c r="AD10" s="17">
        <v>0.291145547379275</v>
      </c>
      <c r="AE10" s="17">
        <v>0.21579076438786901</v>
      </c>
      <c r="AF10" s="17"/>
      <c r="AG10" s="17">
        <v>0.25204479545073599</v>
      </c>
      <c r="AH10" s="17">
        <v>0.315730319132633</v>
      </c>
      <c r="AI10" s="17">
        <v>0.35436846032387898</v>
      </c>
      <c r="AJ10" s="17">
        <v>0.240159740871871</v>
      </c>
      <c r="AK10" s="17">
        <v>0.26848512020452198</v>
      </c>
      <c r="AL10" s="17"/>
      <c r="AM10" s="17">
        <v>0.26074363569028403</v>
      </c>
      <c r="AN10" s="17">
        <v>0.31895050464171298</v>
      </c>
      <c r="AO10" s="17">
        <v>0.327169923003302</v>
      </c>
      <c r="AP10" s="17"/>
      <c r="AQ10" s="17">
        <v>0.27273890360978797</v>
      </c>
      <c r="AR10" s="17">
        <v>0.29067031150240902</v>
      </c>
      <c r="AS10" s="17"/>
      <c r="AT10" s="17">
        <v>0.335342478399352</v>
      </c>
      <c r="AU10" s="17">
        <v>0.26105496722089899</v>
      </c>
    </row>
    <row r="11" spans="2:47" ht="29" x14ac:dyDescent="0.35">
      <c r="B11" s="18" t="s">
        <v>405</v>
      </c>
      <c r="C11" s="17">
        <v>4.95990574701064E-2</v>
      </c>
      <c r="D11" s="17">
        <v>7.2668989842617396E-2</v>
      </c>
      <c r="E11" s="17">
        <v>2.59165431618926E-2</v>
      </c>
      <c r="F11" s="17"/>
      <c r="G11" s="17">
        <v>5.7151324453527302E-2</v>
      </c>
      <c r="H11" s="17">
        <v>3.31971115606777E-2</v>
      </c>
      <c r="I11" s="17">
        <v>6.9172403832118506E-2</v>
      </c>
      <c r="J11" s="17">
        <v>2.9233352751131099E-2</v>
      </c>
      <c r="K11" s="17">
        <v>5.9570878129680399E-2</v>
      </c>
      <c r="L11" s="17">
        <v>5.2203313152707403E-2</v>
      </c>
      <c r="M11" s="17"/>
      <c r="N11" s="17">
        <v>3.8234108916862901E-2</v>
      </c>
      <c r="O11" s="17">
        <v>6.20516494469628E-2</v>
      </c>
      <c r="P11" s="17">
        <v>3.5797798073037297E-2</v>
      </c>
      <c r="Q11" s="17">
        <v>6.1617510053964E-2</v>
      </c>
      <c r="R11" s="17"/>
      <c r="S11" s="17">
        <v>6.8321399573583394E-2</v>
      </c>
      <c r="T11" s="17">
        <v>6.0000957464676201E-2</v>
      </c>
      <c r="U11" s="17">
        <v>7.1554627110277005E-2</v>
      </c>
      <c r="V11" s="17">
        <v>5.4016889632411601E-2</v>
      </c>
      <c r="W11" s="17">
        <v>8.0088304695391396E-2</v>
      </c>
      <c r="X11" s="17">
        <v>0</v>
      </c>
      <c r="Y11" s="17">
        <v>3.0080377035709101E-2</v>
      </c>
      <c r="Z11" s="17">
        <v>4.3295138559382398E-2</v>
      </c>
      <c r="AA11" s="17">
        <v>2.9955001046960202E-2</v>
      </c>
      <c r="AB11" s="17"/>
      <c r="AC11" s="17">
        <v>3.8814447396030398E-2</v>
      </c>
      <c r="AD11" s="17">
        <v>6.6481065228230399E-2</v>
      </c>
      <c r="AE11" s="17">
        <v>4.1874325096330697E-2</v>
      </c>
      <c r="AF11" s="17"/>
      <c r="AG11" s="17">
        <v>5.4951953315603E-2</v>
      </c>
      <c r="AH11" s="17">
        <v>5.0334447780100197E-2</v>
      </c>
      <c r="AI11" s="17">
        <v>8.0316389418601197E-2</v>
      </c>
      <c r="AJ11" s="17">
        <v>0</v>
      </c>
      <c r="AK11" s="17">
        <v>3.6954373672323897E-2</v>
      </c>
      <c r="AL11" s="17"/>
      <c r="AM11" s="17">
        <v>3.9218860451908998E-2</v>
      </c>
      <c r="AN11" s="17">
        <v>5.0144062626500903E-2</v>
      </c>
      <c r="AO11" s="17">
        <v>5.2253420088390401E-2</v>
      </c>
      <c r="AP11" s="17"/>
      <c r="AQ11" s="17">
        <v>5.2681908090781597E-2</v>
      </c>
      <c r="AR11" s="17">
        <v>4.33945832268385E-2</v>
      </c>
      <c r="AS11" s="17"/>
      <c r="AT11" s="17">
        <v>4.56969512056409E-2</v>
      </c>
      <c r="AU11" s="17">
        <v>5.0836243157037803E-2</v>
      </c>
    </row>
    <row r="12" spans="2:47" ht="58" x14ac:dyDescent="0.35">
      <c r="B12" s="18" t="s">
        <v>406</v>
      </c>
      <c r="C12" s="17">
        <v>7.2283444648884601E-2</v>
      </c>
      <c r="D12" s="17">
        <v>6.5573792607950404E-2</v>
      </c>
      <c r="E12" s="17">
        <v>7.8828653428616793E-2</v>
      </c>
      <c r="F12" s="17"/>
      <c r="G12" s="17">
        <v>0.151429869118022</v>
      </c>
      <c r="H12" s="17">
        <v>0.114113703376843</v>
      </c>
      <c r="I12" s="17">
        <v>8.6668612882886201E-2</v>
      </c>
      <c r="J12" s="17">
        <v>5.0349761984259098E-2</v>
      </c>
      <c r="K12" s="17">
        <v>2.8800100321867E-2</v>
      </c>
      <c r="L12" s="17">
        <v>4.1765968670654498E-2</v>
      </c>
      <c r="M12" s="17"/>
      <c r="N12" s="17">
        <v>5.5746827356792497E-2</v>
      </c>
      <c r="O12" s="17">
        <v>9.1080017339573605E-2</v>
      </c>
      <c r="P12" s="17">
        <v>7.0834455716750205E-2</v>
      </c>
      <c r="Q12" s="17">
        <v>7.2730249021247501E-2</v>
      </c>
      <c r="R12" s="17"/>
      <c r="S12" s="17">
        <v>8.7406587732553997E-2</v>
      </c>
      <c r="T12" s="17">
        <v>5.0891387214399002E-2</v>
      </c>
      <c r="U12" s="17">
        <v>5.8501954846163801E-2</v>
      </c>
      <c r="V12" s="17">
        <v>2.48983550929711E-2</v>
      </c>
      <c r="W12" s="17">
        <v>5.4994533870323797E-2</v>
      </c>
      <c r="X12" s="17">
        <v>9.2932710974823696E-2</v>
      </c>
      <c r="Y12" s="17">
        <v>6.4392395317758602E-2</v>
      </c>
      <c r="Z12" s="17">
        <v>0.130326537392008</v>
      </c>
      <c r="AA12" s="17">
        <v>0.110845414950949</v>
      </c>
      <c r="AB12" s="17"/>
      <c r="AC12" s="17">
        <v>5.1764551158974902E-2</v>
      </c>
      <c r="AD12" s="17">
        <v>7.4527824710604706E-2</v>
      </c>
      <c r="AE12" s="17">
        <v>0.14015923535663799</v>
      </c>
      <c r="AF12" s="17"/>
      <c r="AG12" s="17">
        <v>5.2810453121477599E-2</v>
      </c>
      <c r="AH12" s="17">
        <v>8.8550524652378407E-2</v>
      </c>
      <c r="AI12" s="17">
        <v>2.68676947166126E-2</v>
      </c>
      <c r="AJ12" s="17">
        <v>8.8317536224360393E-2</v>
      </c>
      <c r="AK12" s="17">
        <v>0.117636857784692</v>
      </c>
      <c r="AL12" s="17"/>
      <c r="AM12" s="17">
        <v>8.9176039290588593E-2</v>
      </c>
      <c r="AN12" s="17">
        <v>9.3070300019348906E-2</v>
      </c>
      <c r="AO12" s="17">
        <v>4.0500630366606401E-2</v>
      </c>
      <c r="AP12" s="17"/>
      <c r="AQ12" s="17">
        <v>6.3397721942402493E-2</v>
      </c>
      <c r="AR12" s="17">
        <v>9.1259294853151804E-2</v>
      </c>
      <c r="AS12" s="17"/>
      <c r="AT12" s="17">
        <v>4.91424030807169E-2</v>
      </c>
      <c r="AU12" s="17">
        <v>7.9620447659165594E-2</v>
      </c>
    </row>
    <row r="13" spans="2:47" ht="29" x14ac:dyDescent="0.35">
      <c r="B13" s="18" t="s">
        <v>407</v>
      </c>
      <c r="C13" s="17">
        <v>1.5355100376837899E-2</v>
      </c>
      <c r="D13" s="17">
        <v>1.7486734482248599E-2</v>
      </c>
      <c r="E13" s="17">
        <v>1.3422676045735601E-2</v>
      </c>
      <c r="F13" s="17"/>
      <c r="G13" s="17">
        <v>2.63593537150025E-2</v>
      </c>
      <c r="H13" s="17">
        <v>9.4886768137279007E-3</v>
      </c>
      <c r="I13" s="17">
        <v>3.8457402962142097E-2</v>
      </c>
      <c r="J13" s="17">
        <v>1.38045869797993E-2</v>
      </c>
      <c r="K13" s="17">
        <v>0</v>
      </c>
      <c r="L13" s="17">
        <v>1.00679262626342E-2</v>
      </c>
      <c r="M13" s="17"/>
      <c r="N13" s="17">
        <v>1.6896565437961902E-2</v>
      </c>
      <c r="O13" s="17">
        <v>1.3512394360059099E-2</v>
      </c>
      <c r="P13" s="17">
        <v>7.4499491700173604E-3</v>
      </c>
      <c r="Q13" s="17">
        <v>2.2721421633395699E-2</v>
      </c>
      <c r="R13" s="17"/>
      <c r="S13" s="17">
        <v>1.9434004829418601E-2</v>
      </c>
      <c r="T13" s="17">
        <v>1.7464838916283702E-2</v>
      </c>
      <c r="U13" s="17">
        <v>1.04868903433122E-2</v>
      </c>
      <c r="V13" s="17">
        <v>2.2119221666281799E-2</v>
      </c>
      <c r="W13" s="17">
        <v>2.0185968814783101E-2</v>
      </c>
      <c r="X13" s="17">
        <v>1.8243833012854399E-2</v>
      </c>
      <c r="Y13" s="17">
        <v>0</v>
      </c>
      <c r="Z13" s="17">
        <v>1.3373315389805299E-2</v>
      </c>
      <c r="AA13" s="17">
        <v>1.2689710118869799E-2</v>
      </c>
      <c r="AB13" s="17"/>
      <c r="AC13" s="17">
        <v>2.3219222646652701E-2</v>
      </c>
      <c r="AD13" s="17">
        <v>7.9209561952396194E-3</v>
      </c>
      <c r="AE13" s="17">
        <v>1.51279385405662E-2</v>
      </c>
      <c r="AF13" s="17"/>
      <c r="AG13" s="17">
        <v>1.53198578841581E-2</v>
      </c>
      <c r="AH13" s="17">
        <v>8.6109194909360798E-3</v>
      </c>
      <c r="AI13" s="17">
        <v>3.1472512653071397E-2</v>
      </c>
      <c r="AJ13" s="17">
        <v>0</v>
      </c>
      <c r="AK13" s="17">
        <v>1.9450871695285501E-2</v>
      </c>
      <c r="AL13" s="17"/>
      <c r="AM13" s="17">
        <v>1.44826247461895E-2</v>
      </c>
      <c r="AN13" s="17">
        <v>2.2618186986194302E-3</v>
      </c>
      <c r="AO13" s="17">
        <v>5.59338038239112E-2</v>
      </c>
      <c r="AP13" s="17"/>
      <c r="AQ13" s="17">
        <v>1.05057762404811E-2</v>
      </c>
      <c r="AR13" s="17">
        <v>2.3179312729331401E-2</v>
      </c>
      <c r="AS13" s="17"/>
      <c r="AT13" s="17">
        <v>1.13541461061575E-2</v>
      </c>
      <c r="AU13" s="17">
        <v>1.6623626404134801E-2</v>
      </c>
    </row>
    <row r="14" spans="2:47" x14ac:dyDescent="0.35">
      <c r="B14" s="18" t="s">
        <v>70</v>
      </c>
      <c r="C14" s="19">
        <v>0.14837078319984001</v>
      </c>
      <c r="D14" s="19">
        <v>0.13243837197158601</v>
      </c>
      <c r="E14" s="19">
        <v>0.163823467895856</v>
      </c>
      <c r="F14" s="19"/>
      <c r="G14" s="19">
        <v>5.4609100839033503E-2</v>
      </c>
      <c r="H14" s="19">
        <v>0.10611811542113</v>
      </c>
      <c r="I14" s="19">
        <v>9.6105755559975595E-2</v>
      </c>
      <c r="J14" s="19">
        <v>0.1714769511873</v>
      </c>
      <c r="K14" s="19">
        <v>0.22094841073391899</v>
      </c>
      <c r="L14" s="19">
        <v>0.19162124708195899</v>
      </c>
      <c r="M14" s="19"/>
      <c r="N14" s="19">
        <v>0.13533939059002301</v>
      </c>
      <c r="O14" s="19">
        <v>0.172468627120166</v>
      </c>
      <c r="P14" s="19">
        <v>0.124150855176051</v>
      </c>
      <c r="Q14" s="19">
        <v>0.156489619140776</v>
      </c>
      <c r="R14" s="19"/>
      <c r="S14" s="19">
        <v>0.144364027860273</v>
      </c>
      <c r="T14" s="19">
        <v>0.15242464188482099</v>
      </c>
      <c r="U14" s="19">
        <v>0.22324810131864001</v>
      </c>
      <c r="V14" s="19">
        <v>0.17404275407726899</v>
      </c>
      <c r="W14" s="19">
        <v>0.10889436935282</v>
      </c>
      <c r="X14" s="19">
        <v>9.7888281880059005E-2</v>
      </c>
      <c r="Y14" s="19">
        <v>0.19239258231273701</v>
      </c>
      <c r="Z14" s="19">
        <v>0.13791917967473499</v>
      </c>
      <c r="AA14" s="19">
        <v>0.105194030293075</v>
      </c>
      <c r="AB14" s="19"/>
      <c r="AC14" s="19">
        <v>0.15932756005364901</v>
      </c>
      <c r="AD14" s="19">
        <v>0.15156593785908101</v>
      </c>
      <c r="AE14" s="19">
        <v>0.133346416276932</v>
      </c>
      <c r="AF14" s="19"/>
      <c r="AG14" s="19">
        <v>0.12673404935176699</v>
      </c>
      <c r="AH14" s="19">
        <v>0.131826241952785</v>
      </c>
      <c r="AI14" s="19">
        <v>0.19166406435025399</v>
      </c>
      <c r="AJ14" s="19">
        <v>0.30485317100785297</v>
      </c>
      <c r="AK14" s="19">
        <v>0.16971905849006599</v>
      </c>
      <c r="AL14" s="19"/>
      <c r="AM14" s="19">
        <v>0.100374653853254</v>
      </c>
      <c r="AN14" s="19">
        <v>0.126950943273613</v>
      </c>
      <c r="AO14" s="19">
        <v>0.128742084554754</v>
      </c>
      <c r="AP14" s="19"/>
      <c r="AQ14" s="19">
        <v>0.13705811313506899</v>
      </c>
      <c r="AR14" s="19">
        <v>0.17281551081598501</v>
      </c>
      <c r="AS14" s="19"/>
      <c r="AT14" s="19">
        <v>0.101795507633682</v>
      </c>
      <c r="AU14" s="19">
        <v>0.16313774760059699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H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8" width="20.7265625" customWidth="1"/>
  </cols>
  <sheetData>
    <row r="2" spans="2:8" ht="40" customHeight="1" x14ac:dyDescent="0.35">
      <c r="D2" s="32" t="s">
        <v>429</v>
      </c>
      <c r="E2" s="28"/>
      <c r="F2" s="28"/>
      <c r="G2" s="28"/>
      <c r="H2" s="28"/>
    </row>
    <row r="6" spans="2:8" ht="50" customHeight="1" x14ac:dyDescent="0.35">
      <c r="B6" s="20" t="s">
        <v>15</v>
      </c>
      <c r="C6" s="20" t="s">
        <v>419</v>
      </c>
      <c r="D6" s="20" t="s">
        <v>420</v>
      </c>
      <c r="E6" s="20" t="s">
        <v>421</v>
      </c>
      <c r="F6" s="20" t="s">
        <v>422</v>
      </c>
      <c r="G6" s="20" t="s">
        <v>423</v>
      </c>
    </row>
    <row r="7" spans="2:8" x14ac:dyDescent="0.35">
      <c r="B7" s="18" t="s">
        <v>424</v>
      </c>
      <c r="C7" s="17">
        <v>0.27369670616823299</v>
      </c>
      <c r="D7" s="17">
        <v>0.29437283033747003</v>
      </c>
      <c r="E7" s="17">
        <v>2.84011514429813E-2</v>
      </c>
      <c r="F7" s="17">
        <v>4.1935931280359703E-2</v>
      </c>
      <c r="G7" s="17">
        <v>9.7193108287113403E-2</v>
      </c>
    </row>
    <row r="8" spans="2:8" x14ac:dyDescent="0.35">
      <c r="B8" s="18" t="s">
        <v>425</v>
      </c>
      <c r="C8" s="17">
        <v>0.27940513170123599</v>
      </c>
      <c r="D8" s="17">
        <v>0.340351033672668</v>
      </c>
      <c r="E8" s="17">
        <v>0.11847918721607199</v>
      </c>
      <c r="F8" s="17">
        <v>0.14030827942233901</v>
      </c>
      <c r="G8" s="17">
        <v>0.247258098023803</v>
      </c>
    </row>
    <row r="9" spans="2:8" ht="29" x14ac:dyDescent="0.35">
      <c r="B9" s="18" t="s">
        <v>426</v>
      </c>
      <c r="C9" s="17">
        <v>0.22066031571669101</v>
      </c>
      <c r="D9" s="17">
        <v>0.16844711148480901</v>
      </c>
      <c r="E9" s="17">
        <v>0.31049536214944801</v>
      </c>
      <c r="F9" s="17">
        <v>0.29265644361558701</v>
      </c>
      <c r="G9" s="17">
        <v>0.361673053234428</v>
      </c>
    </row>
    <row r="10" spans="2:8" x14ac:dyDescent="0.35">
      <c r="B10" s="18" t="s">
        <v>427</v>
      </c>
      <c r="C10" s="17">
        <v>8.5457176406323707E-2</v>
      </c>
      <c r="D10" s="17">
        <v>7.2044286521537507E-2</v>
      </c>
      <c r="E10" s="17">
        <v>0.30759541249581801</v>
      </c>
      <c r="F10" s="17">
        <v>0.288388243599702</v>
      </c>
      <c r="G10" s="17">
        <v>0.12761982105332301</v>
      </c>
    </row>
    <row r="11" spans="2:8" x14ac:dyDescent="0.35">
      <c r="B11" s="18" t="s">
        <v>428</v>
      </c>
      <c r="C11" s="17">
        <v>4.6817686445193997E-2</v>
      </c>
      <c r="D11" s="17">
        <v>3.9212308374482398E-2</v>
      </c>
      <c r="E11" s="17">
        <v>0.151155015278783</v>
      </c>
      <c r="F11" s="17">
        <v>0.14826912987123</v>
      </c>
      <c r="G11" s="17">
        <v>5.75394646201461E-2</v>
      </c>
    </row>
    <row r="12" spans="2:8" x14ac:dyDescent="0.35">
      <c r="B12" s="18" t="s">
        <v>70</v>
      </c>
      <c r="C12" s="17">
        <v>9.3962983562322605E-2</v>
      </c>
      <c r="D12" s="17">
        <v>8.5572429609032802E-2</v>
      </c>
      <c r="E12" s="17">
        <v>8.3873871416898296E-2</v>
      </c>
      <c r="F12" s="17">
        <v>8.8441972210783495E-2</v>
      </c>
      <c r="G12" s="17">
        <v>0.10871645478118699</v>
      </c>
    </row>
    <row r="13" spans="2:8" x14ac:dyDescent="0.35">
      <c r="B13" s="16"/>
      <c r="C13" s="16"/>
      <c r="D13" s="16"/>
      <c r="E13" s="16"/>
      <c r="F13" s="16"/>
      <c r="G13" s="16"/>
    </row>
    <row r="14" spans="2:8" x14ac:dyDescent="0.35">
      <c r="B14" t="s">
        <v>77</v>
      </c>
    </row>
    <row r="15" spans="2:8" x14ac:dyDescent="0.35">
      <c r="B15" t="s">
        <v>78</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424</v>
      </c>
      <c r="C9" s="17">
        <v>0.27369670616823299</v>
      </c>
      <c r="D9" s="17">
        <v>0.25905618704623701</v>
      </c>
      <c r="E9" s="17">
        <v>0.28458788725872303</v>
      </c>
      <c r="F9" s="17"/>
      <c r="G9" s="17">
        <v>0.26995653274957998</v>
      </c>
      <c r="H9" s="17">
        <v>0.304298428258375</v>
      </c>
      <c r="I9" s="17">
        <v>0.27293178828696801</v>
      </c>
      <c r="J9" s="17">
        <v>0.32863832201509702</v>
      </c>
      <c r="K9" s="17">
        <v>0.20708539430875</v>
      </c>
      <c r="L9" s="17">
        <v>0.259722942263858</v>
      </c>
      <c r="M9" s="17"/>
      <c r="N9" s="17">
        <v>0.301277919701465</v>
      </c>
      <c r="O9" s="17">
        <v>0.31549829896547898</v>
      </c>
      <c r="P9" s="17">
        <v>0.25764154697205799</v>
      </c>
      <c r="Q9" s="17">
        <v>0.21413645138043699</v>
      </c>
      <c r="R9" s="17"/>
      <c r="S9" s="17">
        <v>0.26797801478578398</v>
      </c>
      <c r="T9" s="17">
        <v>0.31358732401635597</v>
      </c>
      <c r="U9" s="17">
        <v>0.29559473908795603</v>
      </c>
      <c r="V9" s="17">
        <v>0.260728746993173</v>
      </c>
      <c r="W9" s="17">
        <v>0.31550421957077401</v>
      </c>
      <c r="X9" s="17">
        <v>0.20159990149419599</v>
      </c>
      <c r="Y9" s="17">
        <v>0.26485856157813398</v>
      </c>
      <c r="Z9" s="17">
        <v>0.24512610078086799</v>
      </c>
      <c r="AA9" s="17">
        <v>0.27231963447014401</v>
      </c>
      <c r="AB9" s="17"/>
      <c r="AC9" s="17">
        <v>0.251528504323485</v>
      </c>
      <c r="AD9" s="17">
        <v>0.30848518659172702</v>
      </c>
      <c r="AE9" s="17">
        <v>0.22104537009522701</v>
      </c>
      <c r="AF9" s="17"/>
      <c r="AG9" s="17">
        <v>0.25105244966607398</v>
      </c>
      <c r="AH9" s="17">
        <v>0.34386099296686301</v>
      </c>
      <c r="AI9" s="17">
        <v>0.26192630677991302</v>
      </c>
      <c r="AJ9" s="17">
        <v>0.218454459015305</v>
      </c>
      <c r="AK9" s="17">
        <v>0.22767238295023101</v>
      </c>
      <c r="AL9" s="17"/>
      <c r="AM9" s="17">
        <v>0.25541961327093798</v>
      </c>
      <c r="AN9" s="17">
        <v>0.33507141863612999</v>
      </c>
      <c r="AO9" s="17">
        <v>0.31419056504151999</v>
      </c>
      <c r="AP9" s="17"/>
      <c r="AQ9" s="17">
        <v>0.26989208578019702</v>
      </c>
      <c r="AR9" s="17">
        <v>0.28038698697591202</v>
      </c>
      <c r="AS9" s="17"/>
      <c r="AT9" s="17">
        <v>0.28160646320780802</v>
      </c>
      <c r="AU9" s="17">
        <v>0.27118887128798302</v>
      </c>
    </row>
    <row r="10" spans="2:47" x14ac:dyDescent="0.35">
      <c r="B10" s="18" t="s">
        <v>425</v>
      </c>
      <c r="C10" s="17">
        <v>0.27940513170123599</v>
      </c>
      <c r="D10" s="17">
        <v>0.26481084498584601</v>
      </c>
      <c r="E10" s="17">
        <v>0.29411033424523397</v>
      </c>
      <c r="F10" s="17"/>
      <c r="G10" s="17">
        <v>0.39519727526473197</v>
      </c>
      <c r="H10" s="17">
        <v>0.25317352330916298</v>
      </c>
      <c r="I10" s="17">
        <v>0.30316247486839198</v>
      </c>
      <c r="J10" s="17">
        <v>0.26389687630608999</v>
      </c>
      <c r="K10" s="17">
        <v>0.227238856175388</v>
      </c>
      <c r="L10" s="17">
        <v>0.27662501661180999</v>
      </c>
      <c r="M10" s="17"/>
      <c r="N10" s="17">
        <v>0.28200465456009</v>
      </c>
      <c r="O10" s="17">
        <v>0.35585023710417601</v>
      </c>
      <c r="P10" s="17">
        <v>0.24572989410816401</v>
      </c>
      <c r="Q10" s="17">
        <v>0.230293225741936</v>
      </c>
      <c r="R10" s="17"/>
      <c r="S10" s="17">
        <v>0.25435502547938899</v>
      </c>
      <c r="T10" s="17">
        <v>0.28003347953773999</v>
      </c>
      <c r="U10" s="17">
        <v>0.25161772519382303</v>
      </c>
      <c r="V10" s="17">
        <v>0.24424369307347699</v>
      </c>
      <c r="W10" s="17">
        <v>0.25201573359766</v>
      </c>
      <c r="X10" s="17">
        <v>0.22983380617629801</v>
      </c>
      <c r="Y10" s="17">
        <v>0.40316086123556399</v>
      </c>
      <c r="Z10" s="17">
        <v>0.34263551773002698</v>
      </c>
      <c r="AA10" s="17">
        <v>0.30157908664343003</v>
      </c>
      <c r="AB10" s="17"/>
      <c r="AC10" s="17">
        <v>0.23635353363268699</v>
      </c>
      <c r="AD10" s="17">
        <v>0.29208567892538301</v>
      </c>
      <c r="AE10" s="17">
        <v>0.31041659650172998</v>
      </c>
      <c r="AF10" s="17"/>
      <c r="AG10" s="17">
        <v>0.27746527982847802</v>
      </c>
      <c r="AH10" s="17">
        <v>0.27599677604385903</v>
      </c>
      <c r="AI10" s="17">
        <v>0.26685121277914498</v>
      </c>
      <c r="AJ10" s="17">
        <v>0</v>
      </c>
      <c r="AK10" s="17">
        <v>0.303999364735627</v>
      </c>
      <c r="AL10" s="17"/>
      <c r="AM10" s="17">
        <v>0.24201451127721299</v>
      </c>
      <c r="AN10" s="17">
        <v>0.28517291635146802</v>
      </c>
      <c r="AO10" s="17">
        <v>0.33324631731959398</v>
      </c>
      <c r="AP10" s="17"/>
      <c r="AQ10" s="17">
        <v>0.26406783699822101</v>
      </c>
      <c r="AR10" s="17">
        <v>0.31294360060329202</v>
      </c>
      <c r="AS10" s="17"/>
      <c r="AT10" s="17">
        <v>0.269052257955056</v>
      </c>
      <c r="AU10" s="17">
        <v>0.28268757106841103</v>
      </c>
    </row>
    <row r="11" spans="2:47" ht="29" x14ac:dyDescent="0.35">
      <c r="B11" s="18" t="s">
        <v>426</v>
      </c>
      <c r="C11" s="17">
        <v>0.22066031571669101</v>
      </c>
      <c r="D11" s="17">
        <v>0.23992383549191901</v>
      </c>
      <c r="E11" s="17">
        <v>0.20351114904179299</v>
      </c>
      <c r="F11" s="17"/>
      <c r="G11" s="17">
        <v>0.147528608634859</v>
      </c>
      <c r="H11" s="17">
        <v>0.21372524339873999</v>
      </c>
      <c r="I11" s="17">
        <v>0.1815782885161</v>
      </c>
      <c r="J11" s="17">
        <v>0.22884577493122801</v>
      </c>
      <c r="K11" s="17">
        <v>0.309076536852122</v>
      </c>
      <c r="L11" s="17">
        <v>0.21964719836351301</v>
      </c>
      <c r="M11" s="17"/>
      <c r="N11" s="17">
        <v>0.19673349339941801</v>
      </c>
      <c r="O11" s="17">
        <v>0.16863539021271701</v>
      </c>
      <c r="P11" s="17">
        <v>0.22375016705074199</v>
      </c>
      <c r="Q11" s="17">
        <v>0.29588236943486101</v>
      </c>
      <c r="R11" s="17"/>
      <c r="S11" s="17">
        <v>0.21537752341841901</v>
      </c>
      <c r="T11" s="17">
        <v>0.173350997855861</v>
      </c>
      <c r="U11" s="17">
        <v>0.24018343473958201</v>
      </c>
      <c r="V11" s="17">
        <v>0.260420513329089</v>
      </c>
      <c r="W11" s="17">
        <v>0.24163084054747799</v>
      </c>
      <c r="X11" s="17">
        <v>0.32809803616699401</v>
      </c>
      <c r="Y11" s="17">
        <v>0.146153817730163</v>
      </c>
      <c r="Z11" s="17">
        <v>0.152903263319002</v>
      </c>
      <c r="AA11" s="17">
        <v>0.218058139320391</v>
      </c>
      <c r="AB11" s="17"/>
      <c r="AC11" s="17">
        <v>0.25140340241117098</v>
      </c>
      <c r="AD11" s="17">
        <v>0.19041752007978499</v>
      </c>
      <c r="AE11" s="17">
        <v>0.26682567443264998</v>
      </c>
      <c r="AF11" s="17"/>
      <c r="AG11" s="17">
        <v>0.22914858856811701</v>
      </c>
      <c r="AH11" s="17">
        <v>0.163852204645723</v>
      </c>
      <c r="AI11" s="17">
        <v>0.22560481933731</v>
      </c>
      <c r="AJ11" s="17">
        <v>0.49619784543451001</v>
      </c>
      <c r="AK11" s="17">
        <v>0.25987639306409899</v>
      </c>
      <c r="AL11" s="17"/>
      <c r="AM11" s="17">
        <v>0.24979140498640001</v>
      </c>
      <c r="AN11" s="17">
        <v>0.18023249550884601</v>
      </c>
      <c r="AO11" s="17">
        <v>0.1028538569288</v>
      </c>
      <c r="AP11" s="17"/>
      <c r="AQ11" s="17">
        <v>0.23773534493154999</v>
      </c>
      <c r="AR11" s="17">
        <v>0.186021104270403</v>
      </c>
      <c r="AS11" s="17"/>
      <c r="AT11" s="17">
        <v>0.22732229037137999</v>
      </c>
      <c r="AU11" s="17">
        <v>0.21854809756298799</v>
      </c>
    </row>
    <row r="12" spans="2:47" x14ac:dyDescent="0.35">
      <c r="B12" s="18" t="s">
        <v>427</v>
      </c>
      <c r="C12" s="17">
        <v>8.5457176406323707E-2</v>
      </c>
      <c r="D12" s="17">
        <v>9.7895111727092796E-2</v>
      </c>
      <c r="E12" s="17">
        <v>7.41657426889374E-2</v>
      </c>
      <c r="F12" s="17"/>
      <c r="G12" s="17">
        <v>8.1032394262742599E-2</v>
      </c>
      <c r="H12" s="17">
        <v>0.105947941828055</v>
      </c>
      <c r="I12" s="17">
        <v>0.10574119448196299</v>
      </c>
      <c r="J12" s="17">
        <v>8.74328663110545E-2</v>
      </c>
      <c r="K12" s="17">
        <v>5.5281496863301298E-2</v>
      </c>
      <c r="L12" s="17">
        <v>7.7516783585641402E-2</v>
      </c>
      <c r="M12" s="17"/>
      <c r="N12" s="17">
        <v>9.3263709171077902E-2</v>
      </c>
      <c r="O12" s="17">
        <v>6.0457389049801802E-2</v>
      </c>
      <c r="P12" s="17">
        <v>0.13107535427303299</v>
      </c>
      <c r="Q12" s="17">
        <v>6.39656222058477E-2</v>
      </c>
      <c r="R12" s="17"/>
      <c r="S12" s="17">
        <v>8.5841832859880604E-2</v>
      </c>
      <c r="T12" s="17">
        <v>0.105263345140355</v>
      </c>
      <c r="U12" s="17">
        <v>7.2641184054519595E-2</v>
      </c>
      <c r="V12" s="17">
        <v>8.5366745757022799E-2</v>
      </c>
      <c r="W12" s="17">
        <v>9.0356874701557996E-2</v>
      </c>
      <c r="X12" s="17">
        <v>8.0565050323245097E-2</v>
      </c>
      <c r="Y12" s="17">
        <v>8.9094080972242695E-2</v>
      </c>
      <c r="Z12" s="17">
        <v>6.4141893501021105E-2</v>
      </c>
      <c r="AA12" s="17">
        <v>7.6282861283596307E-2</v>
      </c>
      <c r="AB12" s="17"/>
      <c r="AC12" s="17">
        <v>8.9330116698229795E-2</v>
      </c>
      <c r="AD12" s="17">
        <v>9.4844623224398697E-2</v>
      </c>
      <c r="AE12" s="17">
        <v>7.0384647752194204E-2</v>
      </c>
      <c r="AF12" s="17"/>
      <c r="AG12" s="17">
        <v>9.5897000234944393E-2</v>
      </c>
      <c r="AH12" s="17">
        <v>9.3759031815687496E-2</v>
      </c>
      <c r="AI12" s="17">
        <v>7.6014805023453993E-2</v>
      </c>
      <c r="AJ12" s="17">
        <v>5.30868325374525E-2</v>
      </c>
      <c r="AK12" s="17">
        <v>6.1125299197527599E-2</v>
      </c>
      <c r="AL12" s="17"/>
      <c r="AM12" s="17">
        <v>0.106411137915814</v>
      </c>
      <c r="AN12" s="17">
        <v>8.3360393325400198E-2</v>
      </c>
      <c r="AO12" s="17">
        <v>0.109026148652047</v>
      </c>
      <c r="AP12" s="17"/>
      <c r="AQ12" s="17">
        <v>9.2454870053035695E-2</v>
      </c>
      <c r="AR12" s="17">
        <v>6.8826648184171502E-2</v>
      </c>
      <c r="AS12" s="17"/>
      <c r="AT12" s="17">
        <v>0.100460170113744</v>
      </c>
      <c r="AU12" s="17">
        <v>8.0700389220651494E-2</v>
      </c>
    </row>
    <row r="13" spans="2:47" x14ac:dyDescent="0.35">
      <c r="B13" s="18" t="s">
        <v>428</v>
      </c>
      <c r="C13" s="17">
        <v>4.6817686445193997E-2</v>
      </c>
      <c r="D13" s="17">
        <v>4.8042852153488802E-2</v>
      </c>
      <c r="E13" s="17">
        <v>4.5852729821554097E-2</v>
      </c>
      <c r="F13" s="17"/>
      <c r="G13" s="17">
        <v>3.9344291795966997E-2</v>
      </c>
      <c r="H13" s="17">
        <v>7.5280072582150095E-2</v>
      </c>
      <c r="I13" s="17">
        <v>6.7504117845629902E-2</v>
      </c>
      <c r="J13" s="17">
        <v>2.7563646383083701E-2</v>
      </c>
      <c r="K13" s="17">
        <v>4.1650836705499697E-2</v>
      </c>
      <c r="L13" s="17">
        <v>3.2337046805364901E-2</v>
      </c>
      <c r="M13" s="17"/>
      <c r="N13" s="17">
        <v>4.2786796523738797E-2</v>
      </c>
      <c r="O13" s="17">
        <v>2.8976155880123401E-2</v>
      </c>
      <c r="P13" s="17">
        <v>7.5129234047721996E-2</v>
      </c>
      <c r="Q13" s="17">
        <v>4.53597963077918E-2</v>
      </c>
      <c r="R13" s="17"/>
      <c r="S13" s="17">
        <v>7.5270802536328493E-2</v>
      </c>
      <c r="T13" s="17">
        <v>2.14701258931148E-2</v>
      </c>
      <c r="U13" s="17">
        <v>2.84495684650036E-2</v>
      </c>
      <c r="V13" s="17">
        <v>2.6811972436168501E-2</v>
      </c>
      <c r="W13" s="17">
        <v>6.7748892791248697E-2</v>
      </c>
      <c r="X13" s="17">
        <v>8.6572590651508893E-2</v>
      </c>
      <c r="Y13" s="17">
        <v>3.98585203838277E-2</v>
      </c>
      <c r="Z13" s="17">
        <v>5.2755749660372497E-2</v>
      </c>
      <c r="AA13" s="17">
        <v>3.26299300595553E-2</v>
      </c>
      <c r="AB13" s="17"/>
      <c r="AC13" s="17">
        <v>6.9193450417845498E-2</v>
      </c>
      <c r="AD13" s="17">
        <v>3.5401395618943003E-2</v>
      </c>
      <c r="AE13" s="17">
        <v>3.0075641827792099E-2</v>
      </c>
      <c r="AF13" s="17"/>
      <c r="AG13" s="17">
        <v>5.5391860776536898E-2</v>
      </c>
      <c r="AH13" s="17">
        <v>5.16640418824569E-2</v>
      </c>
      <c r="AI13" s="17">
        <v>2.0970774489469299E-2</v>
      </c>
      <c r="AJ13" s="17">
        <v>0.112416839970526</v>
      </c>
      <c r="AK13" s="17">
        <v>3.1587355831161103E-2</v>
      </c>
      <c r="AL13" s="17"/>
      <c r="AM13" s="17">
        <v>6.3783433291734998E-2</v>
      </c>
      <c r="AN13" s="17">
        <v>4.5835858076420002E-2</v>
      </c>
      <c r="AO13" s="17">
        <v>4.2886254932733001E-2</v>
      </c>
      <c r="AP13" s="17"/>
      <c r="AQ13" s="17">
        <v>4.8837615588319602E-2</v>
      </c>
      <c r="AR13" s="17">
        <v>4.2825115051111702E-2</v>
      </c>
      <c r="AS13" s="17"/>
      <c r="AT13" s="17">
        <v>3.9478667349917902E-2</v>
      </c>
      <c r="AU13" s="17">
        <v>4.9144565511373098E-2</v>
      </c>
    </row>
    <row r="14" spans="2:47" x14ac:dyDescent="0.35">
      <c r="B14" s="18" t="s">
        <v>70</v>
      </c>
      <c r="C14" s="19">
        <v>9.3962983562322605E-2</v>
      </c>
      <c r="D14" s="19">
        <v>9.0271168595417006E-2</v>
      </c>
      <c r="E14" s="19">
        <v>9.7772156943758501E-2</v>
      </c>
      <c r="F14" s="19"/>
      <c r="G14" s="19">
        <v>6.6940897292118898E-2</v>
      </c>
      <c r="H14" s="19">
        <v>4.7574790623515897E-2</v>
      </c>
      <c r="I14" s="19">
        <v>6.9082136000947994E-2</v>
      </c>
      <c r="J14" s="19">
        <v>6.3622514053445905E-2</v>
      </c>
      <c r="K14" s="19">
        <v>0.15966687909493901</v>
      </c>
      <c r="L14" s="19">
        <v>0.134151012369813</v>
      </c>
      <c r="M14" s="19"/>
      <c r="N14" s="19">
        <v>8.3933426644209802E-2</v>
      </c>
      <c r="O14" s="19">
        <v>7.0582528787703297E-2</v>
      </c>
      <c r="P14" s="19">
        <v>6.6673803548280994E-2</v>
      </c>
      <c r="Q14" s="19">
        <v>0.15036253492912599</v>
      </c>
      <c r="R14" s="19"/>
      <c r="S14" s="19">
        <v>0.101176800920199</v>
      </c>
      <c r="T14" s="19">
        <v>0.106294727556573</v>
      </c>
      <c r="U14" s="19">
        <v>0.11151334845911599</v>
      </c>
      <c r="V14" s="19">
        <v>0.122428328411069</v>
      </c>
      <c r="W14" s="19">
        <v>3.2743438791280999E-2</v>
      </c>
      <c r="X14" s="19">
        <v>7.3330615187759199E-2</v>
      </c>
      <c r="Y14" s="19">
        <v>5.6874158100069301E-2</v>
      </c>
      <c r="Z14" s="19">
        <v>0.14243747500871001</v>
      </c>
      <c r="AA14" s="19">
        <v>9.9130348222883594E-2</v>
      </c>
      <c r="AB14" s="19"/>
      <c r="AC14" s="19">
        <v>0.10219099251658099</v>
      </c>
      <c r="AD14" s="19">
        <v>7.8765595559763799E-2</v>
      </c>
      <c r="AE14" s="19">
        <v>0.101252069390407</v>
      </c>
      <c r="AF14" s="19"/>
      <c r="AG14" s="19">
        <v>9.1044820925850103E-2</v>
      </c>
      <c r="AH14" s="19">
        <v>7.0866952645409598E-2</v>
      </c>
      <c r="AI14" s="19">
        <v>0.14863208159070901</v>
      </c>
      <c r="AJ14" s="19">
        <v>0.119844023042207</v>
      </c>
      <c r="AK14" s="19">
        <v>0.115739204221354</v>
      </c>
      <c r="AL14" s="19"/>
      <c r="AM14" s="19">
        <v>8.2579899257899603E-2</v>
      </c>
      <c r="AN14" s="19">
        <v>7.0326918101735997E-2</v>
      </c>
      <c r="AO14" s="19">
        <v>9.7796857125305503E-2</v>
      </c>
      <c r="AP14" s="19"/>
      <c r="AQ14" s="19">
        <v>8.7012246648676406E-2</v>
      </c>
      <c r="AR14" s="19">
        <v>0.10899654491511</v>
      </c>
      <c r="AS14" s="19"/>
      <c r="AT14" s="19">
        <v>8.2080151002094398E-2</v>
      </c>
      <c r="AU14" s="19">
        <v>9.7730505348592997E-2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424</v>
      </c>
      <c r="C9" s="17">
        <v>0.29437283033747003</v>
      </c>
      <c r="D9" s="17">
        <v>0.25429448236903601</v>
      </c>
      <c r="E9" s="17">
        <v>0.32910665550131901</v>
      </c>
      <c r="F9" s="17"/>
      <c r="G9" s="17">
        <v>0.33060108292214802</v>
      </c>
      <c r="H9" s="17">
        <v>0.24308273163348701</v>
      </c>
      <c r="I9" s="17">
        <v>0.35316100490713997</v>
      </c>
      <c r="J9" s="17">
        <v>0.35919430155222298</v>
      </c>
      <c r="K9" s="17">
        <v>0.23301126611900799</v>
      </c>
      <c r="L9" s="17">
        <v>0.269464878923658</v>
      </c>
      <c r="M9" s="17"/>
      <c r="N9" s="17">
        <v>0.32917262072255798</v>
      </c>
      <c r="O9" s="17">
        <v>0.301274012917992</v>
      </c>
      <c r="P9" s="17">
        <v>0.30460881180239602</v>
      </c>
      <c r="Q9" s="17">
        <v>0.24038582565331301</v>
      </c>
      <c r="R9" s="17"/>
      <c r="S9" s="17">
        <v>0.30415037516958898</v>
      </c>
      <c r="T9" s="17">
        <v>0.34115697179926802</v>
      </c>
      <c r="U9" s="17">
        <v>0.32109883025708702</v>
      </c>
      <c r="V9" s="17">
        <v>0.24253861041480701</v>
      </c>
      <c r="W9" s="17">
        <v>0.28444276002400298</v>
      </c>
      <c r="X9" s="17">
        <v>0.26259197930936001</v>
      </c>
      <c r="Y9" s="17">
        <v>0.25427526960308999</v>
      </c>
      <c r="Z9" s="17">
        <v>0.26318357313257501</v>
      </c>
      <c r="AA9" s="17">
        <v>0.32118138200944102</v>
      </c>
      <c r="AB9" s="17"/>
      <c r="AC9" s="17">
        <v>0.274290218783173</v>
      </c>
      <c r="AD9" s="17">
        <v>0.30489261876214901</v>
      </c>
      <c r="AE9" s="17">
        <v>0.28289440316405201</v>
      </c>
      <c r="AF9" s="17"/>
      <c r="AG9" s="17">
        <v>0.28294250276254301</v>
      </c>
      <c r="AH9" s="17">
        <v>0.33119003447506801</v>
      </c>
      <c r="AI9" s="17">
        <v>0.24309786141366099</v>
      </c>
      <c r="AJ9" s="17">
        <v>0.141934180018714</v>
      </c>
      <c r="AK9" s="17">
        <v>0.29776787894041301</v>
      </c>
      <c r="AL9" s="17"/>
      <c r="AM9" s="17">
        <v>0.244766867439975</v>
      </c>
      <c r="AN9" s="17">
        <v>0.35077728832527599</v>
      </c>
      <c r="AO9" s="17">
        <v>0.27916700034727499</v>
      </c>
      <c r="AP9" s="17"/>
      <c r="AQ9" s="17">
        <v>0.31409867822280602</v>
      </c>
      <c r="AR9" s="17">
        <v>0.25188941481753502</v>
      </c>
      <c r="AS9" s="17"/>
      <c r="AT9" s="17">
        <v>0.35580278309364499</v>
      </c>
      <c r="AU9" s="17">
        <v>0.27489610337313702</v>
      </c>
    </row>
    <row r="10" spans="2:47" x14ac:dyDescent="0.35">
      <c r="B10" s="18" t="s">
        <v>425</v>
      </c>
      <c r="C10" s="17">
        <v>0.340351033672668</v>
      </c>
      <c r="D10" s="17">
        <v>0.33827636159152302</v>
      </c>
      <c r="E10" s="17">
        <v>0.343594491346847</v>
      </c>
      <c r="F10" s="17"/>
      <c r="G10" s="17">
        <v>0.32109677244065299</v>
      </c>
      <c r="H10" s="17">
        <v>0.40260120961968998</v>
      </c>
      <c r="I10" s="17">
        <v>0.27748765911103102</v>
      </c>
      <c r="J10" s="17">
        <v>0.35978859771570498</v>
      </c>
      <c r="K10" s="17">
        <v>0.32554223859994202</v>
      </c>
      <c r="L10" s="17">
        <v>0.34405327068744102</v>
      </c>
      <c r="M10" s="17"/>
      <c r="N10" s="17">
        <v>0.30415310148323599</v>
      </c>
      <c r="O10" s="17">
        <v>0.39222870192519299</v>
      </c>
      <c r="P10" s="17">
        <v>0.30103334379170898</v>
      </c>
      <c r="Q10" s="17">
        <v>0.36408052087162501</v>
      </c>
      <c r="R10" s="17"/>
      <c r="S10" s="17">
        <v>0.297141446680948</v>
      </c>
      <c r="T10" s="17">
        <v>0.36894929633732898</v>
      </c>
      <c r="U10" s="17">
        <v>0.32439435961205898</v>
      </c>
      <c r="V10" s="17">
        <v>0.33572107508468602</v>
      </c>
      <c r="W10" s="17">
        <v>0.37228596961393901</v>
      </c>
      <c r="X10" s="17">
        <v>0.29770105419503301</v>
      </c>
      <c r="Y10" s="17">
        <v>0.41289428534653599</v>
      </c>
      <c r="Z10" s="17">
        <v>0.38272446368052299</v>
      </c>
      <c r="AA10" s="17">
        <v>0.31574259103261298</v>
      </c>
      <c r="AB10" s="17"/>
      <c r="AC10" s="17">
        <v>0.297898530519355</v>
      </c>
      <c r="AD10" s="17">
        <v>0.36167028502973703</v>
      </c>
      <c r="AE10" s="17">
        <v>0.40646693285860502</v>
      </c>
      <c r="AF10" s="17"/>
      <c r="AG10" s="17">
        <v>0.35580713670800401</v>
      </c>
      <c r="AH10" s="17">
        <v>0.33272312037141599</v>
      </c>
      <c r="AI10" s="17">
        <v>0.32609277991190599</v>
      </c>
      <c r="AJ10" s="17">
        <v>0.16501949491330001</v>
      </c>
      <c r="AK10" s="17">
        <v>0.32809936319106803</v>
      </c>
      <c r="AL10" s="17"/>
      <c r="AM10" s="17">
        <v>0.363108289768243</v>
      </c>
      <c r="AN10" s="17">
        <v>0.32050783029942598</v>
      </c>
      <c r="AO10" s="17">
        <v>0.418024289991065</v>
      </c>
      <c r="AP10" s="17"/>
      <c r="AQ10" s="17">
        <v>0.32244734123110302</v>
      </c>
      <c r="AR10" s="17">
        <v>0.37957356058989</v>
      </c>
      <c r="AS10" s="17"/>
      <c r="AT10" s="17">
        <v>0.301100366069604</v>
      </c>
      <c r="AU10" s="17">
        <v>0.352795688141262</v>
      </c>
    </row>
    <row r="11" spans="2:47" ht="29" x14ac:dyDescent="0.35">
      <c r="B11" s="18" t="s">
        <v>426</v>
      </c>
      <c r="C11" s="17">
        <v>0.16844711148480901</v>
      </c>
      <c r="D11" s="17">
        <v>0.17977172694799801</v>
      </c>
      <c r="E11" s="17">
        <v>0.158514004332869</v>
      </c>
      <c r="F11" s="17"/>
      <c r="G11" s="17">
        <v>0.16494877374068601</v>
      </c>
      <c r="H11" s="17">
        <v>0.15811234420588799</v>
      </c>
      <c r="I11" s="17">
        <v>0.17723847168511001</v>
      </c>
      <c r="J11" s="17">
        <v>0.135536083471409</v>
      </c>
      <c r="K11" s="17">
        <v>0.22928749891119801</v>
      </c>
      <c r="L11" s="17">
        <v>0.15342781373043601</v>
      </c>
      <c r="M11" s="17"/>
      <c r="N11" s="17">
        <v>0.16885259330267599</v>
      </c>
      <c r="O11" s="17">
        <v>0.137569467483423</v>
      </c>
      <c r="P11" s="17">
        <v>0.165633815788197</v>
      </c>
      <c r="Q11" s="17">
        <v>0.20015512150569001</v>
      </c>
      <c r="R11" s="17"/>
      <c r="S11" s="17">
        <v>0.14282578404092899</v>
      </c>
      <c r="T11" s="17">
        <v>0.14927404997131799</v>
      </c>
      <c r="U11" s="17">
        <v>0.16182524023836001</v>
      </c>
      <c r="V11" s="17">
        <v>0.213703537416112</v>
      </c>
      <c r="W11" s="17">
        <v>0.18918745752130101</v>
      </c>
      <c r="X11" s="17">
        <v>0.228677810110027</v>
      </c>
      <c r="Y11" s="17">
        <v>0.123224408201893</v>
      </c>
      <c r="Z11" s="17">
        <v>0.13536752822057699</v>
      </c>
      <c r="AA11" s="17">
        <v>0.17426624107275801</v>
      </c>
      <c r="AB11" s="17"/>
      <c r="AC11" s="17">
        <v>0.184447165808799</v>
      </c>
      <c r="AD11" s="17">
        <v>0.168132175864113</v>
      </c>
      <c r="AE11" s="17">
        <v>0.14054298495801401</v>
      </c>
      <c r="AF11" s="17"/>
      <c r="AG11" s="17">
        <v>0.16828955204208501</v>
      </c>
      <c r="AH11" s="17">
        <v>0.15428771131125699</v>
      </c>
      <c r="AI11" s="17">
        <v>0.18643922463673199</v>
      </c>
      <c r="AJ11" s="17">
        <v>0.44224275808233898</v>
      </c>
      <c r="AK11" s="17">
        <v>0.175456090629761</v>
      </c>
      <c r="AL11" s="17"/>
      <c r="AM11" s="17">
        <v>0.18722385968076699</v>
      </c>
      <c r="AN11" s="17">
        <v>0.13222068206019399</v>
      </c>
      <c r="AO11" s="17">
        <v>0.149120844445286</v>
      </c>
      <c r="AP11" s="17"/>
      <c r="AQ11" s="17">
        <v>0.17958201564764301</v>
      </c>
      <c r="AR11" s="17">
        <v>0.143573520741407</v>
      </c>
      <c r="AS11" s="17"/>
      <c r="AT11" s="17">
        <v>0.17853866157830101</v>
      </c>
      <c r="AU11" s="17">
        <v>0.16524752631504699</v>
      </c>
    </row>
    <row r="12" spans="2:47" x14ac:dyDescent="0.35">
      <c r="B12" s="18" t="s">
        <v>427</v>
      </c>
      <c r="C12" s="17">
        <v>7.2044286521537507E-2</v>
      </c>
      <c r="D12" s="17">
        <v>9.5736160772263004E-2</v>
      </c>
      <c r="E12" s="17">
        <v>5.0188279053518699E-2</v>
      </c>
      <c r="F12" s="17"/>
      <c r="G12" s="17">
        <v>6.2477358638593397E-2</v>
      </c>
      <c r="H12" s="17">
        <v>0.117552651280556</v>
      </c>
      <c r="I12" s="17">
        <v>8.3794513382630498E-2</v>
      </c>
      <c r="J12" s="17">
        <v>6.2567064392060501E-2</v>
      </c>
      <c r="K12" s="17">
        <v>5.9193686061203801E-2</v>
      </c>
      <c r="L12" s="17">
        <v>5.06199823015656E-2</v>
      </c>
      <c r="M12" s="17"/>
      <c r="N12" s="17">
        <v>7.7790443348655106E-2</v>
      </c>
      <c r="O12" s="17">
        <v>5.7268312399614101E-2</v>
      </c>
      <c r="P12" s="17">
        <v>9.34273481471012E-2</v>
      </c>
      <c r="Q12" s="17">
        <v>6.3273639640538198E-2</v>
      </c>
      <c r="R12" s="17"/>
      <c r="S12" s="17">
        <v>9.3741694168299E-2</v>
      </c>
      <c r="T12" s="17">
        <v>4.6401067902027603E-2</v>
      </c>
      <c r="U12" s="17">
        <v>7.1903734076935996E-2</v>
      </c>
      <c r="V12" s="17">
        <v>6.7336429864828906E-2</v>
      </c>
      <c r="W12" s="17">
        <v>6.7082390597698799E-2</v>
      </c>
      <c r="X12" s="17">
        <v>0.10496931894201</v>
      </c>
      <c r="Y12" s="17">
        <v>7.4656270996734705E-2</v>
      </c>
      <c r="Z12" s="17">
        <v>6.4567365282135303E-2</v>
      </c>
      <c r="AA12" s="17">
        <v>5.9583569604664599E-2</v>
      </c>
      <c r="AB12" s="17"/>
      <c r="AC12" s="17">
        <v>9.0644992707938604E-2</v>
      </c>
      <c r="AD12" s="17">
        <v>5.7257587747410701E-2</v>
      </c>
      <c r="AE12" s="17">
        <v>7.6249360777286807E-2</v>
      </c>
      <c r="AF12" s="17"/>
      <c r="AG12" s="17">
        <v>6.7345056756309099E-2</v>
      </c>
      <c r="AH12" s="17">
        <v>6.8088975118553302E-2</v>
      </c>
      <c r="AI12" s="17">
        <v>0.112437287352668</v>
      </c>
      <c r="AJ12" s="17">
        <v>0</v>
      </c>
      <c r="AK12" s="17">
        <v>7.0966146126123994E-2</v>
      </c>
      <c r="AL12" s="17"/>
      <c r="AM12" s="17">
        <v>9.4507006962525106E-2</v>
      </c>
      <c r="AN12" s="17">
        <v>7.1452253829740797E-2</v>
      </c>
      <c r="AO12" s="17">
        <v>7.2265509133165401E-2</v>
      </c>
      <c r="AP12" s="17"/>
      <c r="AQ12" s="17">
        <v>6.8067199266803796E-2</v>
      </c>
      <c r="AR12" s="17">
        <v>8.0739018652495803E-2</v>
      </c>
      <c r="AS12" s="17"/>
      <c r="AT12" s="17">
        <v>6.9000943765071501E-2</v>
      </c>
      <c r="AU12" s="17">
        <v>7.3009196199424406E-2</v>
      </c>
    </row>
    <row r="13" spans="2:47" x14ac:dyDescent="0.35">
      <c r="B13" s="18" t="s">
        <v>428</v>
      </c>
      <c r="C13" s="17">
        <v>3.9212308374482398E-2</v>
      </c>
      <c r="D13" s="17">
        <v>4.2826539170802203E-2</v>
      </c>
      <c r="E13" s="17">
        <v>3.59863815165649E-2</v>
      </c>
      <c r="F13" s="17"/>
      <c r="G13" s="17">
        <v>6.6967245021244598E-2</v>
      </c>
      <c r="H13" s="17">
        <v>2.8598120598632901E-2</v>
      </c>
      <c r="I13" s="17">
        <v>3.5269598996740301E-2</v>
      </c>
      <c r="J13" s="17">
        <v>2.37493796354829E-2</v>
      </c>
      <c r="K13" s="17">
        <v>2.54774171955943E-2</v>
      </c>
      <c r="L13" s="17">
        <v>5.7732982299242702E-2</v>
      </c>
      <c r="M13" s="17"/>
      <c r="N13" s="17">
        <v>3.3354589666359999E-2</v>
      </c>
      <c r="O13" s="17">
        <v>2.7990490263992002E-2</v>
      </c>
      <c r="P13" s="17">
        <v>7.45324941930849E-2</v>
      </c>
      <c r="Q13" s="17">
        <v>2.6625848675877299E-2</v>
      </c>
      <c r="R13" s="17"/>
      <c r="S13" s="17">
        <v>3.4404269483751103E-2</v>
      </c>
      <c r="T13" s="17">
        <v>1.5957232452254999E-2</v>
      </c>
      <c r="U13" s="17">
        <v>2.7092131564254801E-2</v>
      </c>
      <c r="V13" s="17">
        <v>4.8760341671028697E-2</v>
      </c>
      <c r="W13" s="17">
        <v>4.4919169733814601E-2</v>
      </c>
      <c r="X13" s="17">
        <v>5.6251737544792402E-2</v>
      </c>
      <c r="Y13" s="17">
        <v>5.36169666648416E-2</v>
      </c>
      <c r="Z13" s="17">
        <v>2.5287548867037699E-2</v>
      </c>
      <c r="AA13" s="17">
        <v>5.23150375629097E-2</v>
      </c>
      <c r="AB13" s="17"/>
      <c r="AC13" s="17">
        <v>5.0119288164062997E-2</v>
      </c>
      <c r="AD13" s="17">
        <v>3.61912228184815E-2</v>
      </c>
      <c r="AE13" s="17">
        <v>3.3941691989900602E-2</v>
      </c>
      <c r="AF13" s="17"/>
      <c r="AG13" s="17">
        <v>4.28151250247919E-2</v>
      </c>
      <c r="AH13" s="17">
        <v>4.6404919685601301E-2</v>
      </c>
      <c r="AI13" s="17">
        <v>1.0214889022873199E-2</v>
      </c>
      <c r="AJ13" s="17">
        <v>6.3846880705567099E-2</v>
      </c>
      <c r="AK13" s="17">
        <v>4.9876372782804101E-2</v>
      </c>
      <c r="AL13" s="17"/>
      <c r="AM13" s="17">
        <v>3.3880107515164397E-2</v>
      </c>
      <c r="AN13" s="17">
        <v>5.6347097109437902E-2</v>
      </c>
      <c r="AO13" s="17">
        <v>3.6937417678166898E-2</v>
      </c>
      <c r="AP13" s="17"/>
      <c r="AQ13" s="17">
        <v>4.0985191923268501E-2</v>
      </c>
      <c r="AR13" s="17">
        <v>3.56985043849911E-2</v>
      </c>
      <c r="AS13" s="17"/>
      <c r="AT13" s="17">
        <v>1.7909075609778499E-2</v>
      </c>
      <c r="AU13" s="17">
        <v>4.5966623320200198E-2</v>
      </c>
    </row>
    <row r="14" spans="2:47" x14ac:dyDescent="0.35">
      <c r="B14" s="18" t="s">
        <v>70</v>
      </c>
      <c r="C14" s="19">
        <v>8.5572429609032802E-2</v>
      </c>
      <c r="D14" s="19">
        <v>8.9094729148378599E-2</v>
      </c>
      <c r="E14" s="19">
        <v>8.2610188248881597E-2</v>
      </c>
      <c r="F14" s="19"/>
      <c r="G14" s="19">
        <v>5.39087672366746E-2</v>
      </c>
      <c r="H14" s="19">
        <v>5.0052942661746598E-2</v>
      </c>
      <c r="I14" s="19">
        <v>7.30487519173489E-2</v>
      </c>
      <c r="J14" s="19">
        <v>5.9164573233119001E-2</v>
      </c>
      <c r="K14" s="19">
        <v>0.127487893113054</v>
      </c>
      <c r="L14" s="19">
        <v>0.124701072057656</v>
      </c>
      <c r="M14" s="19"/>
      <c r="N14" s="19">
        <v>8.6676651476515196E-2</v>
      </c>
      <c r="O14" s="19">
        <v>8.3669015009786102E-2</v>
      </c>
      <c r="P14" s="19">
        <v>6.0764186277512802E-2</v>
      </c>
      <c r="Q14" s="19">
        <v>0.105479043652957</v>
      </c>
      <c r="R14" s="19"/>
      <c r="S14" s="19">
        <v>0.127736430456484</v>
      </c>
      <c r="T14" s="19">
        <v>7.8261381537801697E-2</v>
      </c>
      <c r="U14" s="19">
        <v>9.36857042513035E-2</v>
      </c>
      <c r="V14" s="19">
        <v>9.1940005548537596E-2</v>
      </c>
      <c r="W14" s="19">
        <v>4.2082252509244002E-2</v>
      </c>
      <c r="X14" s="19">
        <v>4.9808099898778498E-2</v>
      </c>
      <c r="Y14" s="19">
        <v>8.1332799186903601E-2</v>
      </c>
      <c r="Z14" s="19">
        <v>0.128869520817153</v>
      </c>
      <c r="AA14" s="19">
        <v>7.6911178717614007E-2</v>
      </c>
      <c r="AB14" s="19"/>
      <c r="AC14" s="19">
        <v>0.102599804016671</v>
      </c>
      <c r="AD14" s="19">
        <v>7.1856109778108399E-2</v>
      </c>
      <c r="AE14" s="19">
        <v>5.9904626252140401E-2</v>
      </c>
      <c r="AF14" s="19"/>
      <c r="AG14" s="19">
        <v>8.2800626706267699E-2</v>
      </c>
      <c r="AH14" s="19">
        <v>6.7305239038104106E-2</v>
      </c>
      <c r="AI14" s="19">
        <v>0.12171795766216</v>
      </c>
      <c r="AJ14" s="19">
        <v>0.186956686280081</v>
      </c>
      <c r="AK14" s="19">
        <v>7.7834148329831002E-2</v>
      </c>
      <c r="AL14" s="19"/>
      <c r="AM14" s="19">
        <v>7.6513868633325599E-2</v>
      </c>
      <c r="AN14" s="19">
        <v>6.8694848375925904E-2</v>
      </c>
      <c r="AO14" s="19">
        <v>4.4484938405042002E-2</v>
      </c>
      <c r="AP14" s="19"/>
      <c r="AQ14" s="19">
        <v>7.4819573708374401E-2</v>
      </c>
      <c r="AR14" s="19">
        <v>0.10852598081368001</v>
      </c>
      <c r="AS14" s="19"/>
      <c r="AT14" s="19">
        <v>7.7648169883599794E-2</v>
      </c>
      <c r="AU14" s="19">
        <v>8.80848626509287E-2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424</v>
      </c>
      <c r="C9" s="17">
        <v>2.84011514429813E-2</v>
      </c>
      <c r="D9" s="17">
        <v>1.4830680433104501E-2</v>
      </c>
      <c r="E9" s="17">
        <v>4.1187252714713102E-2</v>
      </c>
      <c r="F9" s="17"/>
      <c r="G9" s="17">
        <v>3.6427384307687299E-2</v>
      </c>
      <c r="H9" s="17">
        <v>2.55181145132603E-2</v>
      </c>
      <c r="I9" s="17">
        <v>4.1002952554598703E-2</v>
      </c>
      <c r="J9" s="17">
        <v>2.13355588202742E-2</v>
      </c>
      <c r="K9" s="17">
        <v>2.49542443477913E-2</v>
      </c>
      <c r="L9" s="17">
        <v>2.5479972770351501E-2</v>
      </c>
      <c r="M9" s="17"/>
      <c r="N9" s="17">
        <v>3.0231923390496001E-2</v>
      </c>
      <c r="O9" s="17">
        <v>1.8420757131009099E-2</v>
      </c>
      <c r="P9" s="17">
        <v>2.02076822065838E-2</v>
      </c>
      <c r="Q9" s="17">
        <v>4.4292833479572601E-2</v>
      </c>
      <c r="R9" s="17"/>
      <c r="S9" s="17">
        <v>3.3318256995986402E-2</v>
      </c>
      <c r="T9" s="17">
        <v>3.5384719467355399E-2</v>
      </c>
      <c r="U9" s="17">
        <v>2.3977183100897002E-2</v>
      </c>
      <c r="V9" s="17">
        <v>1.6199494522999999E-2</v>
      </c>
      <c r="W9" s="17">
        <v>2.4464639250396499E-2</v>
      </c>
      <c r="X9" s="17">
        <v>1.6673243386931699E-2</v>
      </c>
      <c r="Y9" s="17">
        <v>3.3572226671847803E-2</v>
      </c>
      <c r="Z9" s="17">
        <v>0</v>
      </c>
      <c r="AA9" s="17">
        <v>4.6359578337374703E-2</v>
      </c>
      <c r="AB9" s="17"/>
      <c r="AC9" s="17">
        <v>1.80701933308028E-2</v>
      </c>
      <c r="AD9" s="17">
        <v>3.4691899504594503E-2</v>
      </c>
      <c r="AE9" s="17">
        <v>4.0582506625714401E-2</v>
      </c>
      <c r="AF9" s="17"/>
      <c r="AG9" s="17">
        <v>3.5023232200950903E-2</v>
      </c>
      <c r="AH9" s="17">
        <v>2.8250447737436599E-2</v>
      </c>
      <c r="AI9" s="17">
        <v>1.00211743709567E-2</v>
      </c>
      <c r="AJ9" s="17">
        <v>0</v>
      </c>
      <c r="AK9" s="17">
        <v>3.5370114708915497E-2</v>
      </c>
      <c r="AL9" s="17"/>
      <c r="AM9" s="17">
        <v>2.7697656245647601E-2</v>
      </c>
      <c r="AN9" s="17">
        <v>3.7287449816211897E-2</v>
      </c>
      <c r="AO9" s="17">
        <v>3.4650821983455898E-2</v>
      </c>
      <c r="AP9" s="17"/>
      <c r="AQ9" s="17">
        <v>2.9823896506824401E-2</v>
      </c>
      <c r="AR9" s="17">
        <v>2.5565743375959099E-2</v>
      </c>
      <c r="AS9" s="17"/>
      <c r="AT9" s="17">
        <v>3.0603634421936698E-2</v>
      </c>
      <c r="AU9" s="17">
        <v>2.7702841291336398E-2</v>
      </c>
    </row>
    <row r="10" spans="2:47" x14ac:dyDescent="0.35">
      <c r="B10" s="18" t="s">
        <v>425</v>
      </c>
      <c r="C10" s="17">
        <v>0.11847918721607199</v>
      </c>
      <c r="D10" s="17">
        <v>0.108402465270853</v>
      </c>
      <c r="E10" s="17">
        <v>0.126833105600859</v>
      </c>
      <c r="F10" s="17"/>
      <c r="G10" s="17">
        <v>0.15830563105279399</v>
      </c>
      <c r="H10" s="17">
        <v>0.17397150908858799</v>
      </c>
      <c r="I10" s="17">
        <v>9.6888458946337394E-2</v>
      </c>
      <c r="J10" s="17">
        <v>9.8196214310333804E-2</v>
      </c>
      <c r="K10" s="17">
        <v>7.2156803525399105E-2</v>
      </c>
      <c r="L10" s="17">
        <v>0.12168345733837301</v>
      </c>
      <c r="M10" s="17"/>
      <c r="N10" s="17">
        <v>0.11278786095667501</v>
      </c>
      <c r="O10" s="17">
        <v>0.14120993192574399</v>
      </c>
      <c r="P10" s="17">
        <v>8.8970444544210797E-2</v>
      </c>
      <c r="Q10" s="17">
        <v>0.12834622983195099</v>
      </c>
      <c r="R10" s="17"/>
      <c r="S10" s="17">
        <v>0.10284327739909201</v>
      </c>
      <c r="T10" s="17">
        <v>0.12602214874411599</v>
      </c>
      <c r="U10" s="17">
        <v>0.15253758500804099</v>
      </c>
      <c r="V10" s="17">
        <v>0.102469407883924</v>
      </c>
      <c r="W10" s="17">
        <v>9.9797033959767203E-2</v>
      </c>
      <c r="X10" s="17">
        <v>8.1257562333681199E-2</v>
      </c>
      <c r="Y10" s="17">
        <v>0.13611031163381801</v>
      </c>
      <c r="Z10" s="17">
        <v>0.10221959030948401</v>
      </c>
      <c r="AA10" s="17">
        <v>0.149938331548396</v>
      </c>
      <c r="AB10" s="17"/>
      <c r="AC10" s="17">
        <v>0.11128769484365</v>
      </c>
      <c r="AD10" s="17">
        <v>0.11482484832119801</v>
      </c>
      <c r="AE10" s="17">
        <v>8.97249462182554E-2</v>
      </c>
      <c r="AF10" s="17"/>
      <c r="AG10" s="17">
        <v>0.102298573525003</v>
      </c>
      <c r="AH10" s="17">
        <v>0.15433703174463501</v>
      </c>
      <c r="AI10" s="17">
        <v>4.3537141451338503E-2</v>
      </c>
      <c r="AJ10" s="17">
        <v>0</v>
      </c>
      <c r="AK10" s="17">
        <v>8.6401899583719896E-2</v>
      </c>
      <c r="AL10" s="17"/>
      <c r="AM10" s="17">
        <v>0.12676336855329301</v>
      </c>
      <c r="AN10" s="17">
        <v>0.140119775067897</v>
      </c>
      <c r="AO10" s="17">
        <v>0.16981090458405201</v>
      </c>
      <c r="AP10" s="17"/>
      <c r="AQ10" s="17">
        <v>0.114280485330923</v>
      </c>
      <c r="AR10" s="17">
        <v>0.127873755211794</v>
      </c>
      <c r="AS10" s="17"/>
      <c r="AT10" s="17">
        <v>0.12616302282261299</v>
      </c>
      <c r="AU10" s="17">
        <v>0.11604298205176999</v>
      </c>
    </row>
    <row r="11" spans="2:47" ht="29" x14ac:dyDescent="0.35">
      <c r="B11" s="18" t="s">
        <v>426</v>
      </c>
      <c r="C11" s="17">
        <v>0.31049536214944801</v>
      </c>
      <c r="D11" s="17">
        <v>0.31731777159547198</v>
      </c>
      <c r="E11" s="17">
        <v>0.30531289642869902</v>
      </c>
      <c r="F11" s="17"/>
      <c r="G11" s="17">
        <v>0.35546653898903402</v>
      </c>
      <c r="H11" s="17">
        <v>0.32761992302119602</v>
      </c>
      <c r="I11" s="17">
        <v>0.32938938434119203</v>
      </c>
      <c r="J11" s="17">
        <v>0.32009795526331197</v>
      </c>
      <c r="K11" s="17">
        <v>0.26188587896666299</v>
      </c>
      <c r="L11" s="17">
        <v>0.290933930239273</v>
      </c>
      <c r="M11" s="17"/>
      <c r="N11" s="17">
        <v>0.33251242837540901</v>
      </c>
      <c r="O11" s="17">
        <v>0.31507423829244702</v>
      </c>
      <c r="P11" s="17">
        <v>0.28794372940458901</v>
      </c>
      <c r="Q11" s="17">
        <v>0.30124077735833599</v>
      </c>
      <c r="R11" s="17"/>
      <c r="S11" s="17">
        <v>0.35525111944436899</v>
      </c>
      <c r="T11" s="17">
        <v>0.29701854690381801</v>
      </c>
      <c r="U11" s="17">
        <v>0.216013405139205</v>
      </c>
      <c r="V11" s="17">
        <v>0.33288569955466801</v>
      </c>
      <c r="W11" s="17">
        <v>0.33198461494436199</v>
      </c>
      <c r="X11" s="17">
        <v>0.31098535612678901</v>
      </c>
      <c r="Y11" s="17">
        <v>0.334552211559838</v>
      </c>
      <c r="Z11" s="17">
        <v>0.31950316850000798</v>
      </c>
      <c r="AA11" s="17">
        <v>0.29249470355166601</v>
      </c>
      <c r="AB11" s="17"/>
      <c r="AC11" s="17">
        <v>0.28393854954903203</v>
      </c>
      <c r="AD11" s="17">
        <v>0.325210686475222</v>
      </c>
      <c r="AE11" s="17">
        <v>0.35438933911635201</v>
      </c>
      <c r="AF11" s="17"/>
      <c r="AG11" s="17">
        <v>0.260662542265025</v>
      </c>
      <c r="AH11" s="17">
        <v>0.34549241361684502</v>
      </c>
      <c r="AI11" s="17">
        <v>0.37188031876701699</v>
      </c>
      <c r="AJ11" s="17">
        <v>0.51270080413552699</v>
      </c>
      <c r="AK11" s="17">
        <v>0.34483794937822398</v>
      </c>
      <c r="AL11" s="17"/>
      <c r="AM11" s="17">
        <v>0.25597402215152998</v>
      </c>
      <c r="AN11" s="17">
        <v>0.342813186790284</v>
      </c>
      <c r="AO11" s="17">
        <v>0.33874699508726902</v>
      </c>
      <c r="AP11" s="17"/>
      <c r="AQ11" s="17">
        <v>0.313743370975408</v>
      </c>
      <c r="AR11" s="17">
        <v>0.30019305843605398</v>
      </c>
      <c r="AS11" s="17"/>
      <c r="AT11" s="17">
        <v>0.31283333605490099</v>
      </c>
      <c r="AU11" s="17">
        <v>0.30975409380455698</v>
      </c>
    </row>
    <row r="12" spans="2:47" x14ac:dyDescent="0.35">
      <c r="B12" s="18" t="s">
        <v>427</v>
      </c>
      <c r="C12" s="17">
        <v>0.30759541249581801</v>
      </c>
      <c r="D12" s="17">
        <v>0.32354907920474602</v>
      </c>
      <c r="E12" s="17">
        <v>0.29155022248940399</v>
      </c>
      <c r="F12" s="17"/>
      <c r="G12" s="17">
        <v>0.314137501143747</v>
      </c>
      <c r="H12" s="17">
        <v>0.25256399962468101</v>
      </c>
      <c r="I12" s="17">
        <v>0.29638755191293398</v>
      </c>
      <c r="J12" s="17">
        <v>0.309656241233213</v>
      </c>
      <c r="K12" s="17">
        <v>0.35797181469642803</v>
      </c>
      <c r="L12" s="17">
        <v>0.31660238641030902</v>
      </c>
      <c r="M12" s="17"/>
      <c r="N12" s="17">
        <v>0.31113539681977598</v>
      </c>
      <c r="O12" s="17">
        <v>0.30236601262099</v>
      </c>
      <c r="P12" s="17">
        <v>0.32698739414790901</v>
      </c>
      <c r="Q12" s="17">
        <v>0.295860078797059</v>
      </c>
      <c r="R12" s="17"/>
      <c r="S12" s="17">
        <v>0.27180424385150298</v>
      </c>
      <c r="T12" s="17">
        <v>0.31499472205721402</v>
      </c>
      <c r="U12" s="17">
        <v>0.38393145194915501</v>
      </c>
      <c r="V12" s="17">
        <v>0.29964198561947902</v>
      </c>
      <c r="W12" s="17">
        <v>0.35922500484362502</v>
      </c>
      <c r="X12" s="17">
        <v>0.320562932720592</v>
      </c>
      <c r="Y12" s="17">
        <v>0.30359629572825603</v>
      </c>
      <c r="Z12" s="17">
        <v>0.32041020947324</v>
      </c>
      <c r="AA12" s="17">
        <v>0.241683252722354</v>
      </c>
      <c r="AB12" s="17"/>
      <c r="AC12" s="17">
        <v>0.33009201759055801</v>
      </c>
      <c r="AD12" s="17">
        <v>0.29564785573348001</v>
      </c>
      <c r="AE12" s="17">
        <v>0.29009095276563601</v>
      </c>
      <c r="AF12" s="17"/>
      <c r="AG12" s="17">
        <v>0.336520111769606</v>
      </c>
      <c r="AH12" s="17">
        <v>0.27409210403808199</v>
      </c>
      <c r="AI12" s="17">
        <v>0.30504851861634602</v>
      </c>
      <c r="AJ12" s="17">
        <v>0.25385214120115002</v>
      </c>
      <c r="AK12" s="17">
        <v>0.31831957692044199</v>
      </c>
      <c r="AL12" s="17"/>
      <c r="AM12" s="17">
        <v>0.32164147829092199</v>
      </c>
      <c r="AN12" s="17">
        <v>0.28270159015309099</v>
      </c>
      <c r="AO12" s="17">
        <v>0.24066478245430301</v>
      </c>
      <c r="AP12" s="17"/>
      <c r="AQ12" s="17">
        <v>0.308503158128553</v>
      </c>
      <c r="AR12" s="17">
        <v>0.30725582843205801</v>
      </c>
      <c r="AS12" s="17"/>
      <c r="AT12" s="17">
        <v>0.28111829321689802</v>
      </c>
      <c r="AU12" s="17">
        <v>0.31599013851887803</v>
      </c>
    </row>
    <row r="13" spans="2:47" x14ac:dyDescent="0.35">
      <c r="B13" s="18" t="s">
        <v>428</v>
      </c>
      <c r="C13" s="17">
        <v>0.151155015278783</v>
      </c>
      <c r="D13" s="17">
        <v>0.15978399782095501</v>
      </c>
      <c r="E13" s="17">
        <v>0.143673776189993</v>
      </c>
      <c r="F13" s="17"/>
      <c r="G13" s="17">
        <v>9.4477107960778794E-2</v>
      </c>
      <c r="H13" s="17">
        <v>0.15265017067273401</v>
      </c>
      <c r="I13" s="17">
        <v>0.17541501937985901</v>
      </c>
      <c r="J13" s="17">
        <v>0.18881828404520801</v>
      </c>
      <c r="K13" s="17">
        <v>0.15847478971941301</v>
      </c>
      <c r="L13" s="17">
        <v>0.12640341056684501</v>
      </c>
      <c r="M13" s="17"/>
      <c r="N13" s="17">
        <v>0.12927712512495201</v>
      </c>
      <c r="O13" s="17">
        <v>0.14853279725667901</v>
      </c>
      <c r="P13" s="17">
        <v>0.21719755149700201</v>
      </c>
      <c r="Q13" s="17">
        <v>0.121279506060797</v>
      </c>
      <c r="R13" s="17"/>
      <c r="S13" s="17">
        <v>0.163749051344031</v>
      </c>
      <c r="T13" s="17">
        <v>0.15412817769280199</v>
      </c>
      <c r="U13" s="17">
        <v>0.119381418218757</v>
      </c>
      <c r="V13" s="17">
        <v>0.15404185266115</v>
      </c>
      <c r="W13" s="17">
        <v>0.14903527587939999</v>
      </c>
      <c r="X13" s="17">
        <v>0.17350245433744199</v>
      </c>
      <c r="Y13" s="17">
        <v>0.12151157527786299</v>
      </c>
      <c r="Z13" s="17">
        <v>0.14197777376182</v>
      </c>
      <c r="AA13" s="17">
        <v>0.16394836855841699</v>
      </c>
      <c r="AB13" s="17"/>
      <c r="AC13" s="17">
        <v>0.17064386918065799</v>
      </c>
      <c r="AD13" s="17">
        <v>0.13970827129300001</v>
      </c>
      <c r="AE13" s="17">
        <v>0.17026454747296599</v>
      </c>
      <c r="AF13" s="17"/>
      <c r="AG13" s="17">
        <v>0.196137297873094</v>
      </c>
      <c r="AH13" s="17">
        <v>0.10434464834859</v>
      </c>
      <c r="AI13" s="17">
        <v>0.15760079632801199</v>
      </c>
      <c r="AJ13" s="17">
        <v>0.168784156233696</v>
      </c>
      <c r="AK13" s="17">
        <v>0.144676903440074</v>
      </c>
      <c r="AL13" s="17"/>
      <c r="AM13" s="17">
        <v>0.19092854861099601</v>
      </c>
      <c r="AN13" s="17">
        <v>0.11752689394980601</v>
      </c>
      <c r="AO13" s="17">
        <v>0.18137050502441199</v>
      </c>
      <c r="AP13" s="17"/>
      <c r="AQ13" s="17">
        <v>0.15702470505244401</v>
      </c>
      <c r="AR13" s="17">
        <v>0.139629739734321</v>
      </c>
      <c r="AS13" s="17"/>
      <c r="AT13" s="17">
        <v>0.18235336909713001</v>
      </c>
      <c r="AU13" s="17">
        <v>0.141263394142944</v>
      </c>
    </row>
    <row r="14" spans="2:47" x14ac:dyDescent="0.35">
      <c r="B14" s="18" t="s">
        <v>70</v>
      </c>
      <c r="C14" s="19">
        <v>8.3873871416898296E-2</v>
      </c>
      <c r="D14" s="19">
        <v>7.6116005674869702E-2</v>
      </c>
      <c r="E14" s="19">
        <v>9.1442746576332098E-2</v>
      </c>
      <c r="F14" s="19"/>
      <c r="G14" s="19">
        <v>4.1185836545959899E-2</v>
      </c>
      <c r="H14" s="19">
        <v>6.7676283079541599E-2</v>
      </c>
      <c r="I14" s="19">
        <v>6.0916632865078597E-2</v>
      </c>
      <c r="J14" s="19">
        <v>6.1895746327659297E-2</v>
      </c>
      <c r="K14" s="19">
        <v>0.124556468744306</v>
      </c>
      <c r="L14" s="19">
        <v>0.118896842674849</v>
      </c>
      <c r="M14" s="19"/>
      <c r="N14" s="19">
        <v>8.4055265332692794E-2</v>
      </c>
      <c r="O14" s="19">
        <v>7.4396262773130301E-2</v>
      </c>
      <c r="P14" s="19">
        <v>5.8693198199705698E-2</v>
      </c>
      <c r="Q14" s="19">
        <v>0.108980574472284</v>
      </c>
      <c r="R14" s="19"/>
      <c r="S14" s="19">
        <v>7.3034050965018998E-2</v>
      </c>
      <c r="T14" s="19">
        <v>7.2451685134695298E-2</v>
      </c>
      <c r="U14" s="19">
        <v>0.104158956583945</v>
      </c>
      <c r="V14" s="19">
        <v>9.4761559757779307E-2</v>
      </c>
      <c r="W14" s="19">
        <v>3.5493431122449799E-2</v>
      </c>
      <c r="X14" s="19">
        <v>9.7018451094562905E-2</v>
      </c>
      <c r="Y14" s="19">
        <v>7.0657379128377398E-2</v>
      </c>
      <c r="Z14" s="19">
        <v>0.11588925795544799</v>
      </c>
      <c r="AA14" s="19">
        <v>0.10557576528179299</v>
      </c>
      <c r="AB14" s="19"/>
      <c r="AC14" s="19">
        <v>8.5967675505298102E-2</v>
      </c>
      <c r="AD14" s="19">
        <v>8.9916438672506302E-2</v>
      </c>
      <c r="AE14" s="19">
        <v>5.49477078010761E-2</v>
      </c>
      <c r="AF14" s="19"/>
      <c r="AG14" s="19">
        <v>6.9358242366321002E-2</v>
      </c>
      <c r="AH14" s="19">
        <v>9.3483354514411199E-2</v>
      </c>
      <c r="AI14" s="19">
        <v>0.11191205046633</v>
      </c>
      <c r="AJ14" s="19">
        <v>6.46628984296269E-2</v>
      </c>
      <c r="AK14" s="19">
        <v>7.0393555968624996E-2</v>
      </c>
      <c r="AL14" s="19"/>
      <c r="AM14" s="19">
        <v>7.69949261476119E-2</v>
      </c>
      <c r="AN14" s="19">
        <v>7.9551104222709501E-2</v>
      </c>
      <c r="AO14" s="19">
        <v>3.4755990866507498E-2</v>
      </c>
      <c r="AP14" s="19"/>
      <c r="AQ14" s="19">
        <v>7.6624384005848006E-2</v>
      </c>
      <c r="AR14" s="19">
        <v>9.9481874809813894E-2</v>
      </c>
      <c r="AS14" s="19"/>
      <c r="AT14" s="19">
        <v>6.6928344386522801E-2</v>
      </c>
      <c r="AU14" s="19">
        <v>8.9246550190514501E-2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424</v>
      </c>
      <c r="C9" s="17">
        <v>4.1935931280359703E-2</v>
      </c>
      <c r="D9" s="17">
        <v>3.9344144340324502E-2</v>
      </c>
      <c r="E9" s="17">
        <v>4.4517947440104497E-2</v>
      </c>
      <c r="F9" s="17"/>
      <c r="G9" s="17">
        <v>8.7772924986760995E-2</v>
      </c>
      <c r="H9" s="17">
        <v>3.4204956888854103E-2</v>
      </c>
      <c r="I9" s="17">
        <v>6.5758986964152902E-2</v>
      </c>
      <c r="J9" s="17">
        <v>3.1885958041530903E-2</v>
      </c>
      <c r="K9" s="17">
        <v>2.50216813192728E-2</v>
      </c>
      <c r="L9" s="17">
        <v>2.9043989821502698E-2</v>
      </c>
      <c r="M9" s="17"/>
      <c r="N9" s="17">
        <v>4.8672046815432898E-2</v>
      </c>
      <c r="O9" s="17">
        <v>2.1915762325830802E-2</v>
      </c>
      <c r="P9" s="17">
        <v>2.9209905274629501E-2</v>
      </c>
      <c r="Q9" s="17">
        <v>6.7086869090814599E-2</v>
      </c>
      <c r="R9" s="17"/>
      <c r="S9" s="17">
        <v>2.7532509776846899E-2</v>
      </c>
      <c r="T9" s="17">
        <v>5.5826612502474497E-2</v>
      </c>
      <c r="U9" s="17">
        <v>3.6026792983545101E-2</v>
      </c>
      <c r="V9" s="17">
        <v>2.9706897133903301E-2</v>
      </c>
      <c r="W9" s="17">
        <v>1.80121753032348E-2</v>
      </c>
      <c r="X9" s="17">
        <v>5.9778844944556798E-2</v>
      </c>
      <c r="Y9" s="17">
        <v>5.0209697470969601E-2</v>
      </c>
      <c r="Z9" s="17">
        <v>0</v>
      </c>
      <c r="AA9" s="17">
        <v>6.7822008087991298E-2</v>
      </c>
      <c r="AB9" s="17"/>
      <c r="AC9" s="17">
        <v>2.7535872112614001E-2</v>
      </c>
      <c r="AD9" s="17">
        <v>4.18668190442546E-2</v>
      </c>
      <c r="AE9" s="17">
        <v>6.5782466384153193E-2</v>
      </c>
      <c r="AF9" s="17"/>
      <c r="AG9" s="17">
        <v>2.9133544902429701E-2</v>
      </c>
      <c r="AH9" s="17">
        <v>6.7484393748616603E-2</v>
      </c>
      <c r="AI9" s="17">
        <v>1.00211743709567E-2</v>
      </c>
      <c r="AJ9" s="17">
        <v>0</v>
      </c>
      <c r="AK9" s="17">
        <v>5.8020746536160898E-2</v>
      </c>
      <c r="AL9" s="17"/>
      <c r="AM9" s="17">
        <v>3.4527081892212201E-2</v>
      </c>
      <c r="AN9" s="17">
        <v>5.04649761258434E-2</v>
      </c>
      <c r="AO9" s="17">
        <v>8.1949902684173306E-2</v>
      </c>
      <c r="AP9" s="17"/>
      <c r="AQ9" s="17">
        <v>4.3448771103840697E-2</v>
      </c>
      <c r="AR9" s="17">
        <v>3.8980549612795699E-2</v>
      </c>
      <c r="AS9" s="17"/>
      <c r="AT9" s="17">
        <v>7.2487389294309507E-2</v>
      </c>
      <c r="AU9" s="17">
        <v>3.2249412254994399E-2</v>
      </c>
    </row>
    <row r="10" spans="2:47" x14ac:dyDescent="0.35">
      <c r="B10" s="18" t="s">
        <v>425</v>
      </c>
      <c r="C10" s="17">
        <v>0.14030827942233901</v>
      </c>
      <c r="D10" s="17">
        <v>0.12204911842161199</v>
      </c>
      <c r="E10" s="17">
        <v>0.15406831282664299</v>
      </c>
      <c r="F10" s="17"/>
      <c r="G10" s="17">
        <v>0.16471157388417601</v>
      </c>
      <c r="H10" s="17">
        <v>0.185282599098648</v>
      </c>
      <c r="I10" s="17">
        <v>0.101373775079086</v>
      </c>
      <c r="J10" s="17">
        <v>0.136895973973959</v>
      </c>
      <c r="K10" s="17">
        <v>0.102751836037463</v>
      </c>
      <c r="L10" s="17">
        <v>0.15213625055645599</v>
      </c>
      <c r="M10" s="17"/>
      <c r="N10" s="17">
        <v>0.13129267631705399</v>
      </c>
      <c r="O10" s="17">
        <v>0.15234438235608699</v>
      </c>
      <c r="P10" s="17">
        <v>0.114969446406726</v>
      </c>
      <c r="Q10" s="17">
        <v>0.15748634525862901</v>
      </c>
      <c r="R10" s="17"/>
      <c r="S10" s="17">
        <v>0.14668760988028201</v>
      </c>
      <c r="T10" s="17">
        <v>0.16022601739443401</v>
      </c>
      <c r="U10" s="17">
        <v>0.18108203799313599</v>
      </c>
      <c r="V10" s="17">
        <v>0.12613056238053699</v>
      </c>
      <c r="W10" s="17">
        <v>0.115264552096666</v>
      </c>
      <c r="X10" s="17">
        <v>6.9987394113066301E-2</v>
      </c>
      <c r="Y10" s="17">
        <v>0.13813885176268201</v>
      </c>
      <c r="Z10" s="17">
        <v>0.213627477702863</v>
      </c>
      <c r="AA10" s="17">
        <v>0.135337155012312</v>
      </c>
      <c r="AB10" s="17"/>
      <c r="AC10" s="17">
        <v>0.124672614862985</v>
      </c>
      <c r="AD10" s="17">
        <v>0.165115501138028</v>
      </c>
      <c r="AE10" s="17">
        <v>9.9375322899659599E-2</v>
      </c>
      <c r="AF10" s="17"/>
      <c r="AG10" s="17">
        <v>0.13495433319463401</v>
      </c>
      <c r="AH10" s="17">
        <v>0.14111063427431</v>
      </c>
      <c r="AI10" s="17">
        <v>0.18701147703090401</v>
      </c>
      <c r="AJ10" s="17">
        <v>0.15636776199076699</v>
      </c>
      <c r="AK10" s="17">
        <v>0.121446082385786</v>
      </c>
      <c r="AL10" s="17"/>
      <c r="AM10" s="17">
        <v>0.15294347706595901</v>
      </c>
      <c r="AN10" s="17">
        <v>0.129483660014624</v>
      </c>
      <c r="AO10" s="17">
        <v>0.17734231142501899</v>
      </c>
      <c r="AP10" s="17"/>
      <c r="AQ10" s="17">
        <v>0.13155302678125</v>
      </c>
      <c r="AR10" s="17">
        <v>0.15935621053600699</v>
      </c>
      <c r="AS10" s="17"/>
      <c r="AT10" s="17">
        <v>0.112157534958032</v>
      </c>
      <c r="AU10" s="17">
        <v>0.149233638130497</v>
      </c>
    </row>
    <row r="11" spans="2:47" ht="29" x14ac:dyDescent="0.35">
      <c r="B11" s="18" t="s">
        <v>426</v>
      </c>
      <c r="C11" s="17">
        <v>0.29265644361558701</v>
      </c>
      <c r="D11" s="17">
        <v>0.26434203922578797</v>
      </c>
      <c r="E11" s="17">
        <v>0.32022943893779998</v>
      </c>
      <c r="F11" s="17"/>
      <c r="G11" s="17">
        <v>0.32136444795904701</v>
      </c>
      <c r="H11" s="17">
        <v>0.28911349357717597</v>
      </c>
      <c r="I11" s="17">
        <v>0.31849573448732499</v>
      </c>
      <c r="J11" s="17">
        <v>0.29357176458095202</v>
      </c>
      <c r="K11" s="17">
        <v>0.270251660893711</v>
      </c>
      <c r="L11" s="17">
        <v>0.27886411315065401</v>
      </c>
      <c r="M11" s="17"/>
      <c r="N11" s="17">
        <v>0.28173497272074399</v>
      </c>
      <c r="O11" s="17">
        <v>0.300284831470916</v>
      </c>
      <c r="P11" s="17">
        <v>0.27684542229571002</v>
      </c>
      <c r="Q11" s="17">
        <v>0.30954165692882901</v>
      </c>
      <c r="R11" s="17"/>
      <c r="S11" s="17">
        <v>0.29080551658765902</v>
      </c>
      <c r="T11" s="17">
        <v>0.27932374526442499</v>
      </c>
      <c r="U11" s="17">
        <v>0.22913831461576001</v>
      </c>
      <c r="V11" s="17">
        <v>0.28072211804452302</v>
      </c>
      <c r="W11" s="17">
        <v>0.32902721866007101</v>
      </c>
      <c r="X11" s="17">
        <v>0.379914459108254</v>
      </c>
      <c r="Y11" s="17">
        <v>0.33179934266817601</v>
      </c>
      <c r="Z11" s="17">
        <v>0.22878558497276599</v>
      </c>
      <c r="AA11" s="17">
        <v>0.271256479710412</v>
      </c>
      <c r="AB11" s="17"/>
      <c r="AC11" s="17">
        <v>0.27346550446110102</v>
      </c>
      <c r="AD11" s="17">
        <v>0.28462464893925399</v>
      </c>
      <c r="AE11" s="17">
        <v>0.335937236943467</v>
      </c>
      <c r="AF11" s="17"/>
      <c r="AG11" s="17">
        <v>0.258233660635864</v>
      </c>
      <c r="AH11" s="17">
        <v>0.32253093518617199</v>
      </c>
      <c r="AI11" s="17">
        <v>0.29125789564680998</v>
      </c>
      <c r="AJ11" s="17">
        <v>0.39325034635233702</v>
      </c>
      <c r="AK11" s="17">
        <v>0.32824606372249199</v>
      </c>
      <c r="AL11" s="17"/>
      <c r="AM11" s="17">
        <v>0.24972698266679999</v>
      </c>
      <c r="AN11" s="17">
        <v>0.33318686478897003</v>
      </c>
      <c r="AO11" s="17">
        <v>0.31205905605879802</v>
      </c>
      <c r="AP11" s="17"/>
      <c r="AQ11" s="17">
        <v>0.291758266332239</v>
      </c>
      <c r="AR11" s="17">
        <v>0.29361364925847599</v>
      </c>
      <c r="AS11" s="17"/>
      <c r="AT11" s="17">
        <v>0.25161262066170398</v>
      </c>
      <c r="AU11" s="17">
        <v>0.30566962850957702</v>
      </c>
    </row>
    <row r="12" spans="2:47" x14ac:dyDescent="0.35">
      <c r="B12" s="18" t="s">
        <v>427</v>
      </c>
      <c r="C12" s="17">
        <v>0.288388243599702</v>
      </c>
      <c r="D12" s="17">
        <v>0.33082554440705703</v>
      </c>
      <c r="E12" s="17">
        <v>0.24985050378800899</v>
      </c>
      <c r="F12" s="17"/>
      <c r="G12" s="17">
        <v>0.25807202656168998</v>
      </c>
      <c r="H12" s="17">
        <v>0.259932721066789</v>
      </c>
      <c r="I12" s="17">
        <v>0.28285831205546702</v>
      </c>
      <c r="J12" s="17">
        <v>0.33557024071744401</v>
      </c>
      <c r="K12" s="17">
        <v>0.29712395925971002</v>
      </c>
      <c r="L12" s="17">
        <v>0.28667298926922802</v>
      </c>
      <c r="M12" s="17"/>
      <c r="N12" s="17">
        <v>0.30659431139640497</v>
      </c>
      <c r="O12" s="17">
        <v>0.32456783257765998</v>
      </c>
      <c r="P12" s="17">
        <v>0.29616883423118401</v>
      </c>
      <c r="Q12" s="17">
        <v>0.22794751782624001</v>
      </c>
      <c r="R12" s="17"/>
      <c r="S12" s="17">
        <v>0.25946906074173198</v>
      </c>
      <c r="T12" s="17">
        <v>0.285812609579425</v>
      </c>
      <c r="U12" s="17">
        <v>0.32246293676733001</v>
      </c>
      <c r="V12" s="17">
        <v>0.30357780482615099</v>
      </c>
      <c r="W12" s="17">
        <v>0.32560691376891898</v>
      </c>
      <c r="X12" s="17">
        <v>0.28610852083073401</v>
      </c>
      <c r="Y12" s="17">
        <v>0.25870212336875098</v>
      </c>
      <c r="Z12" s="17">
        <v>0.35156866059971897</v>
      </c>
      <c r="AA12" s="17">
        <v>0.26274269008072898</v>
      </c>
      <c r="AB12" s="17"/>
      <c r="AC12" s="17">
        <v>0.31216847528852698</v>
      </c>
      <c r="AD12" s="17">
        <v>0.28801037237162602</v>
      </c>
      <c r="AE12" s="17">
        <v>0.248355346678994</v>
      </c>
      <c r="AF12" s="17"/>
      <c r="AG12" s="17">
        <v>0.312305559627303</v>
      </c>
      <c r="AH12" s="17">
        <v>0.28681356352934501</v>
      </c>
      <c r="AI12" s="17">
        <v>0.238546080868418</v>
      </c>
      <c r="AJ12" s="17">
        <v>0.16501949491330001</v>
      </c>
      <c r="AK12" s="17">
        <v>0.26884339878283797</v>
      </c>
      <c r="AL12" s="17"/>
      <c r="AM12" s="17">
        <v>0.30826791867970699</v>
      </c>
      <c r="AN12" s="17">
        <v>0.29755069011118102</v>
      </c>
      <c r="AO12" s="17">
        <v>0.20589304948589399</v>
      </c>
      <c r="AP12" s="17"/>
      <c r="AQ12" s="17">
        <v>0.30052288568714602</v>
      </c>
      <c r="AR12" s="17">
        <v>0.26443924257436902</v>
      </c>
      <c r="AS12" s="17"/>
      <c r="AT12" s="17">
        <v>0.35004368935590702</v>
      </c>
      <c r="AU12" s="17">
        <v>0.268840022756619</v>
      </c>
    </row>
    <row r="13" spans="2:47" x14ac:dyDescent="0.35">
      <c r="B13" s="18" t="s">
        <v>428</v>
      </c>
      <c r="C13" s="17">
        <v>0.14826912987123</v>
      </c>
      <c r="D13" s="17">
        <v>0.16169014549928101</v>
      </c>
      <c r="E13" s="17">
        <v>0.13630023236976499</v>
      </c>
      <c r="F13" s="17"/>
      <c r="G13" s="17">
        <v>0.117992710087479</v>
      </c>
      <c r="H13" s="17">
        <v>0.152073240044342</v>
      </c>
      <c r="I13" s="17">
        <v>0.15727848973713299</v>
      </c>
      <c r="J13" s="17">
        <v>0.15170299923370201</v>
      </c>
      <c r="K13" s="17">
        <v>0.17676011403321201</v>
      </c>
      <c r="L13" s="17">
        <v>0.13082956009083699</v>
      </c>
      <c r="M13" s="17"/>
      <c r="N13" s="17">
        <v>0.13374927463116501</v>
      </c>
      <c r="O13" s="17">
        <v>0.11440676589651901</v>
      </c>
      <c r="P13" s="17">
        <v>0.22340286115796801</v>
      </c>
      <c r="Q13" s="17">
        <v>0.13482948916766399</v>
      </c>
      <c r="R13" s="17"/>
      <c r="S13" s="17">
        <v>0.19422365115399101</v>
      </c>
      <c r="T13" s="17">
        <v>0.12914631793328801</v>
      </c>
      <c r="U13" s="17">
        <v>0.10473125415196199</v>
      </c>
      <c r="V13" s="17">
        <v>0.15670049475098799</v>
      </c>
      <c r="W13" s="17">
        <v>0.135390987013907</v>
      </c>
      <c r="X13" s="17">
        <v>0.126399899636603</v>
      </c>
      <c r="Y13" s="17">
        <v>0.137550319166901</v>
      </c>
      <c r="Z13" s="17">
        <v>0.107051128245836</v>
      </c>
      <c r="AA13" s="17">
        <v>0.193619390013342</v>
      </c>
      <c r="AB13" s="17"/>
      <c r="AC13" s="17">
        <v>0.17326638358521201</v>
      </c>
      <c r="AD13" s="17">
        <v>0.13180859282259</v>
      </c>
      <c r="AE13" s="17">
        <v>0.170649461379076</v>
      </c>
      <c r="AF13" s="17"/>
      <c r="AG13" s="17">
        <v>0.18705620087064101</v>
      </c>
      <c r="AH13" s="17">
        <v>0.10653451743556799</v>
      </c>
      <c r="AI13" s="17">
        <v>0.14696277169194</v>
      </c>
      <c r="AJ13" s="17">
        <v>0.22069949831396901</v>
      </c>
      <c r="AK13" s="17">
        <v>0.145330026362683</v>
      </c>
      <c r="AL13" s="17"/>
      <c r="AM13" s="17">
        <v>0.18280290984695299</v>
      </c>
      <c r="AN13" s="17">
        <v>0.118718367786603</v>
      </c>
      <c r="AO13" s="17">
        <v>0.17486024972533301</v>
      </c>
      <c r="AP13" s="17"/>
      <c r="AQ13" s="17">
        <v>0.14901735943101599</v>
      </c>
      <c r="AR13" s="17">
        <v>0.144787896082747</v>
      </c>
      <c r="AS13" s="17"/>
      <c r="AT13" s="17">
        <v>0.13965627359550001</v>
      </c>
      <c r="AU13" s="17">
        <v>0.150999886489768</v>
      </c>
    </row>
    <row r="14" spans="2:47" x14ac:dyDescent="0.35">
      <c r="B14" s="18" t="s">
        <v>70</v>
      </c>
      <c r="C14" s="19">
        <v>8.8441972210783495E-2</v>
      </c>
      <c r="D14" s="19">
        <v>8.1749008105938006E-2</v>
      </c>
      <c r="E14" s="19">
        <v>9.50335646376778E-2</v>
      </c>
      <c r="F14" s="19"/>
      <c r="G14" s="19">
        <v>5.00863165208471E-2</v>
      </c>
      <c r="H14" s="19">
        <v>7.9392989324191504E-2</v>
      </c>
      <c r="I14" s="19">
        <v>7.4234701676836504E-2</v>
      </c>
      <c r="J14" s="19">
        <v>5.0373063452411299E-2</v>
      </c>
      <c r="K14" s="19">
        <v>0.12809074845663199</v>
      </c>
      <c r="L14" s="19">
        <v>0.122453097111323</v>
      </c>
      <c r="M14" s="19"/>
      <c r="N14" s="19">
        <v>9.7956718119198594E-2</v>
      </c>
      <c r="O14" s="19">
        <v>8.6480425372987099E-2</v>
      </c>
      <c r="P14" s="19">
        <v>5.94035306337823E-2</v>
      </c>
      <c r="Q14" s="19">
        <v>0.10310812172782299</v>
      </c>
      <c r="R14" s="19"/>
      <c r="S14" s="19">
        <v>8.1281651859489101E-2</v>
      </c>
      <c r="T14" s="19">
        <v>8.9664697325953405E-2</v>
      </c>
      <c r="U14" s="19">
        <v>0.126558663488268</v>
      </c>
      <c r="V14" s="19">
        <v>0.103162122863897</v>
      </c>
      <c r="W14" s="19">
        <v>7.6698153157201396E-2</v>
      </c>
      <c r="X14" s="19">
        <v>7.78108813667856E-2</v>
      </c>
      <c r="Y14" s="19">
        <v>8.3599665562520104E-2</v>
      </c>
      <c r="Z14" s="19">
        <v>9.8967148478816006E-2</v>
      </c>
      <c r="AA14" s="19">
        <v>6.9222277095213794E-2</v>
      </c>
      <c r="AB14" s="19"/>
      <c r="AC14" s="19">
        <v>8.8891149689560897E-2</v>
      </c>
      <c r="AD14" s="19">
        <v>8.8574065684247305E-2</v>
      </c>
      <c r="AE14" s="19">
        <v>7.9900165714650598E-2</v>
      </c>
      <c r="AF14" s="19"/>
      <c r="AG14" s="19">
        <v>7.8316700769128403E-2</v>
      </c>
      <c r="AH14" s="19">
        <v>7.5525955825988103E-2</v>
      </c>
      <c r="AI14" s="19">
        <v>0.126200600390971</v>
      </c>
      <c r="AJ14" s="19">
        <v>6.46628984296269E-2</v>
      </c>
      <c r="AK14" s="19">
        <v>7.8113682210039503E-2</v>
      </c>
      <c r="AL14" s="19"/>
      <c r="AM14" s="19">
        <v>7.1731629848369602E-2</v>
      </c>
      <c r="AN14" s="19">
        <v>7.05954411727793E-2</v>
      </c>
      <c r="AO14" s="19">
        <v>4.7895430620782699E-2</v>
      </c>
      <c r="AP14" s="19"/>
      <c r="AQ14" s="19">
        <v>8.3699690664508095E-2</v>
      </c>
      <c r="AR14" s="19">
        <v>9.8822451935605904E-2</v>
      </c>
      <c r="AS14" s="19"/>
      <c r="AT14" s="19">
        <v>7.4042492134548499E-2</v>
      </c>
      <c r="AU14" s="19">
        <v>9.3007411858545302E-2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U19"/>
  <sheetViews>
    <sheetView showGridLines="0" workbookViewId="0">
      <pane xSplit="2" topLeftCell="Q1" activePane="topRight" state="frozen"/>
      <selection activeCell="AF8" sqref="AF8"/>
      <selection pane="topRight" activeCell="Q11" sqref="Q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424</v>
      </c>
      <c r="C9" s="17">
        <v>9.7193108287113403E-2</v>
      </c>
      <c r="D9" s="17">
        <v>8.1855831800415502E-2</v>
      </c>
      <c r="E9" s="17">
        <v>0.11189355130002999</v>
      </c>
      <c r="F9" s="17"/>
      <c r="G9" s="17">
        <v>0.14288384468423801</v>
      </c>
      <c r="H9" s="17">
        <v>0.115052624456672</v>
      </c>
      <c r="I9" s="17">
        <v>0.117457392973966</v>
      </c>
      <c r="J9" s="17">
        <v>7.3416214617567893E-2</v>
      </c>
      <c r="K9" s="17">
        <v>7.3866627776055002E-2</v>
      </c>
      <c r="L9" s="17">
        <v>8.2519550943182599E-2</v>
      </c>
      <c r="M9" s="17"/>
      <c r="N9" s="17">
        <v>0.119238586528272</v>
      </c>
      <c r="O9" s="17">
        <v>9.2812067371642396E-2</v>
      </c>
      <c r="P9" s="17">
        <v>6.3318783580222193E-2</v>
      </c>
      <c r="Q9" s="17">
        <v>0.104943871147716</v>
      </c>
      <c r="R9" s="17"/>
      <c r="S9" s="17">
        <v>8.1956597010417007E-2</v>
      </c>
      <c r="T9" s="17">
        <v>0.114134271653758</v>
      </c>
      <c r="U9" s="17">
        <v>8.3001669427160904E-2</v>
      </c>
      <c r="V9" s="17">
        <v>9.66542993175218E-2</v>
      </c>
      <c r="W9" s="17">
        <v>0.12281026795566601</v>
      </c>
      <c r="X9" s="17">
        <v>7.9392671944530493E-2</v>
      </c>
      <c r="Y9" s="17">
        <v>9.1569489795114006E-2</v>
      </c>
      <c r="Z9" s="17">
        <v>8.1393721418826004E-2</v>
      </c>
      <c r="AA9" s="17">
        <v>0.11350688146894</v>
      </c>
      <c r="AB9" s="17"/>
      <c r="AC9" s="17">
        <v>8.8351077270515693E-2</v>
      </c>
      <c r="AD9" s="17">
        <v>9.9376193690702705E-2</v>
      </c>
      <c r="AE9" s="17">
        <v>9.9807286249915694E-2</v>
      </c>
      <c r="AF9" s="17"/>
      <c r="AG9" s="17">
        <v>8.1119518616523195E-2</v>
      </c>
      <c r="AH9" s="17">
        <v>0.13801224407961801</v>
      </c>
      <c r="AI9" s="17">
        <v>3.6316602644611201E-2</v>
      </c>
      <c r="AJ9" s="17">
        <v>0.101671492995822</v>
      </c>
      <c r="AK9" s="17">
        <v>9.3727667899650896E-2</v>
      </c>
      <c r="AL9" s="17"/>
      <c r="AM9" s="17">
        <v>8.2234250593190297E-2</v>
      </c>
      <c r="AN9" s="17">
        <v>0.122478915777143</v>
      </c>
      <c r="AO9" s="17">
        <v>0.121790278136664</v>
      </c>
      <c r="AP9" s="17"/>
      <c r="AQ9" s="17">
        <v>0.102596828852074</v>
      </c>
      <c r="AR9" s="17">
        <v>8.6369758825989004E-2</v>
      </c>
      <c r="AS9" s="17"/>
      <c r="AT9" s="17">
        <v>0.10942081384605699</v>
      </c>
      <c r="AU9" s="17">
        <v>9.33162424930426E-2</v>
      </c>
    </row>
    <row r="10" spans="2:47" x14ac:dyDescent="0.35">
      <c r="B10" s="18" t="s">
        <v>425</v>
      </c>
      <c r="C10" s="17">
        <v>0.247258098023803</v>
      </c>
      <c r="D10" s="17">
        <v>0.22032242293515999</v>
      </c>
      <c r="E10" s="17">
        <v>0.26953368706187603</v>
      </c>
      <c r="F10" s="17"/>
      <c r="G10" s="17">
        <v>0.28398477936567201</v>
      </c>
      <c r="H10" s="17">
        <v>0.28777952035930798</v>
      </c>
      <c r="I10" s="17">
        <v>0.25687663020585499</v>
      </c>
      <c r="J10" s="17">
        <v>0.239439160421348</v>
      </c>
      <c r="K10" s="17">
        <v>0.214771701604661</v>
      </c>
      <c r="L10" s="17">
        <v>0.22241146397721301</v>
      </c>
      <c r="M10" s="17"/>
      <c r="N10" s="17">
        <v>0.26299773225741302</v>
      </c>
      <c r="O10" s="17">
        <v>0.30674695983501199</v>
      </c>
      <c r="P10" s="17">
        <v>0.228577926814684</v>
      </c>
      <c r="Q10" s="17">
        <v>0.188044043743059</v>
      </c>
      <c r="R10" s="17"/>
      <c r="S10" s="17">
        <v>0.25915853866718602</v>
      </c>
      <c r="T10" s="17">
        <v>0.23663984068977401</v>
      </c>
      <c r="U10" s="17">
        <v>0.28957762837491102</v>
      </c>
      <c r="V10" s="17">
        <v>0.24038631466902299</v>
      </c>
      <c r="W10" s="17">
        <v>0.182447184390927</v>
      </c>
      <c r="X10" s="17">
        <v>0.24305224852943</v>
      </c>
      <c r="Y10" s="17">
        <v>0.27564353758552701</v>
      </c>
      <c r="Z10" s="17">
        <v>0.293268211699998</v>
      </c>
      <c r="AA10" s="17">
        <v>0.226541882919745</v>
      </c>
      <c r="AB10" s="17"/>
      <c r="AC10" s="17">
        <v>0.22052264939807201</v>
      </c>
      <c r="AD10" s="17">
        <v>0.25341907955299903</v>
      </c>
      <c r="AE10" s="17">
        <v>0.26494935267146302</v>
      </c>
      <c r="AF10" s="17"/>
      <c r="AG10" s="17">
        <v>0.24262303845876701</v>
      </c>
      <c r="AH10" s="17">
        <v>0.26064696267561799</v>
      </c>
      <c r="AI10" s="17">
        <v>0.25876428140784502</v>
      </c>
      <c r="AJ10" s="17">
        <v>9.8240262046567703E-2</v>
      </c>
      <c r="AK10" s="17">
        <v>0.25141710182538402</v>
      </c>
      <c r="AL10" s="17"/>
      <c r="AM10" s="17">
        <v>0.21700077433413101</v>
      </c>
      <c r="AN10" s="17">
        <v>0.272166137393615</v>
      </c>
      <c r="AO10" s="17">
        <v>0.279447602038846</v>
      </c>
      <c r="AP10" s="17"/>
      <c r="AQ10" s="17">
        <v>0.246099338747514</v>
      </c>
      <c r="AR10" s="17">
        <v>0.24827307575036101</v>
      </c>
      <c r="AS10" s="17"/>
      <c r="AT10" s="17">
        <v>0.25430627363979003</v>
      </c>
      <c r="AU10" s="17">
        <v>0.24502343258926901</v>
      </c>
    </row>
    <row r="11" spans="2:47" ht="29" x14ac:dyDescent="0.35">
      <c r="B11" s="18" t="s">
        <v>426</v>
      </c>
      <c r="C11" s="17">
        <v>0.361673053234428</v>
      </c>
      <c r="D11" s="17">
        <v>0.37041051393237401</v>
      </c>
      <c r="E11" s="17">
        <v>0.35489788012441498</v>
      </c>
      <c r="F11" s="17"/>
      <c r="G11" s="17">
        <v>0.35389937013573503</v>
      </c>
      <c r="H11" s="17">
        <v>0.29673763386527402</v>
      </c>
      <c r="I11" s="17">
        <v>0.34081362209649402</v>
      </c>
      <c r="J11" s="17">
        <v>0.43187303930441501</v>
      </c>
      <c r="K11" s="17">
        <v>0.35260523140372901</v>
      </c>
      <c r="L11" s="17">
        <v>0.38273219579156798</v>
      </c>
      <c r="M11" s="17"/>
      <c r="N11" s="17">
        <v>0.32144339856844301</v>
      </c>
      <c r="O11" s="17">
        <v>0.35202713340864999</v>
      </c>
      <c r="P11" s="17">
        <v>0.38343090199803698</v>
      </c>
      <c r="Q11" s="17">
        <v>0.39584176514749098</v>
      </c>
      <c r="R11" s="17"/>
      <c r="S11" s="17">
        <v>0.31155498872929499</v>
      </c>
      <c r="T11" s="17">
        <v>0.38164020516671798</v>
      </c>
      <c r="U11" s="17">
        <v>0.39813530599243702</v>
      </c>
      <c r="V11" s="17">
        <v>0.33578530533411499</v>
      </c>
      <c r="W11" s="17">
        <v>0.407404379043251</v>
      </c>
      <c r="X11" s="17">
        <v>0.375117097067448</v>
      </c>
      <c r="Y11" s="17">
        <v>0.36561334408616403</v>
      </c>
      <c r="Z11" s="17">
        <v>0.31182247776804001</v>
      </c>
      <c r="AA11" s="17">
        <v>0.36481604764373798</v>
      </c>
      <c r="AB11" s="17"/>
      <c r="AC11" s="17">
        <v>0.36011324017711899</v>
      </c>
      <c r="AD11" s="17">
        <v>0.37336007057520698</v>
      </c>
      <c r="AE11" s="17">
        <v>0.31800041568951498</v>
      </c>
      <c r="AF11" s="17"/>
      <c r="AG11" s="17">
        <v>0.36969107921336902</v>
      </c>
      <c r="AH11" s="17">
        <v>0.34830391680889</v>
      </c>
      <c r="AI11" s="17">
        <v>0.31823868017016399</v>
      </c>
      <c r="AJ11" s="17">
        <v>0.60446580258454197</v>
      </c>
      <c r="AK11" s="17">
        <v>0.37091473457185198</v>
      </c>
      <c r="AL11" s="17"/>
      <c r="AM11" s="17">
        <v>0.37361201682957501</v>
      </c>
      <c r="AN11" s="17">
        <v>0.34078291813651002</v>
      </c>
      <c r="AO11" s="17">
        <v>0.37281217259082999</v>
      </c>
      <c r="AP11" s="17"/>
      <c r="AQ11" s="17">
        <v>0.35161245314496098</v>
      </c>
      <c r="AR11" s="17">
        <v>0.384578431192374</v>
      </c>
      <c r="AS11" s="17"/>
      <c r="AT11" s="17">
        <v>0.33864410149288499</v>
      </c>
      <c r="AU11" s="17">
        <v>0.368974517507485</v>
      </c>
    </row>
    <row r="12" spans="2:47" x14ac:dyDescent="0.35">
      <c r="B12" s="18" t="s">
        <v>427</v>
      </c>
      <c r="C12" s="17">
        <v>0.12761982105332301</v>
      </c>
      <c r="D12" s="17">
        <v>0.14897890720780399</v>
      </c>
      <c r="E12" s="17">
        <v>0.108156192100176</v>
      </c>
      <c r="F12" s="17"/>
      <c r="G12" s="17">
        <v>0.108590960472719</v>
      </c>
      <c r="H12" s="17">
        <v>0.16070157929930101</v>
      </c>
      <c r="I12" s="17">
        <v>0.119374643517281</v>
      </c>
      <c r="J12" s="17">
        <v>0.12425952050946799</v>
      </c>
      <c r="K12" s="17">
        <v>0.13417954664913301</v>
      </c>
      <c r="L12" s="17">
        <v>0.115846118986416</v>
      </c>
      <c r="M12" s="17"/>
      <c r="N12" s="17">
        <v>0.12956221719910499</v>
      </c>
      <c r="O12" s="17">
        <v>8.6810231136449895E-2</v>
      </c>
      <c r="P12" s="17">
        <v>0.16563416339130599</v>
      </c>
      <c r="Q12" s="17">
        <v>0.13597935843134901</v>
      </c>
      <c r="R12" s="17"/>
      <c r="S12" s="17">
        <v>0.16835441055356401</v>
      </c>
      <c r="T12" s="17">
        <v>0.119325572753503</v>
      </c>
      <c r="U12" s="17">
        <v>8.3222688876742501E-2</v>
      </c>
      <c r="V12" s="17">
        <v>0.14509633606345301</v>
      </c>
      <c r="W12" s="17">
        <v>0.14238948381149599</v>
      </c>
      <c r="X12" s="17">
        <v>0.135783968445673</v>
      </c>
      <c r="Y12" s="17">
        <v>0.101332266953128</v>
      </c>
      <c r="Z12" s="17">
        <v>0.12125594111009599</v>
      </c>
      <c r="AA12" s="17">
        <v>0.11481168520935101</v>
      </c>
      <c r="AB12" s="17"/>
      <c r="AC12" s="17">
        <v>0.12968264637774199</v>
      </c>
      <c r="AD12" s="17">
        <v>0.12683506101540101</v>
      </c>
      <c r="AE12" s="17">
        <v>0.17772401182090999</v>
      </c>
      <c r="AF12" s="17"/>
      <c r="AG12" s="17">
        <v>0.13972641079077899</v>
      </c>
      <c r="AH12" s="17">
        <v>8.8216156851211605E-2</v>
      </c>
      <c r="AI12" s="17">
        <v>0.181927389127755</v>
      </c>
      <c r="AJ12" s="17">
        <v>0</v>
      </c>
      <c r="AK12" s="17">
        <v>0.14105011776844101</v>
      </c>
      <c r="AL12" s="17"/>
      <c r="AM12" s="17">
        <v>0.15912660729664099</v>
      </c>
      <c r="AN12" s="17">
        <v>0.117629714105871</v>
      </c>
      <c r="AO12" s="17">
        <v>0.13457841512513199</v>
      </c>
      <c r="AP12" s="17"/>
      <c r="AQ12" s="17">
        <v>0.13153428972366699</v>
      </c>
      <c r="AR12" s="17">
        <v>0.117660365342747</v>
      </c>
      <c r="AS12" s="17"/>
      <c r="AT12" s="17">
        <v>0.12654173151520301</v>
      </c>
      <c r="AU12" s="17">
        <v>0.12796163566712199</v>
      </c>
    </row>
    <row r="13" spans="2:47" x14ac:dyDescent="0.35">
      <c r="B13" s="18" t="s">
        <v>428</v>
      </c>
      <c r="C13" s="17">
        <v>5.75394646201461E-2</v>
      </c>
      <c r="D13" s="17">
        <v>7.8727826448844601E-2</v>
      </c>
      <c r="E13" s="17">
        <v>3.7966541424328801E-2</v>
      </c>
      <c r="F13" s="17"/>
      <c r="G13" s="17">
        <v>5.7560555155704303E-2</v>
      </c>
      <c r="H13" s="17">
        <v>5.2122520176302103E-2</v>
      </c>
      <c r="I13" s="17">
        <v>6.6327140096657397E-2</v>
      </c>
      <c r="J13" s="17">
        <v>3.9808045143926302E-2</v>
      </c>
      <c r="K13" s="17">
        <v>7.6992791337371996E-2</v>
      </c>
      <c r="L13" s="17">
        <v>5.4743470535066202E-2</v>
      </c>
      <c r="M13" s="17"/>
      <c r="N13" s="17">
        <v>6.1290838754871797E-2</v>
      </c>
      <c r="O13" s="17">
        <v>5.04202564506269E-2</v>
      </c>
      <c r="P13" s="17">
        <v>7.34616111414199E-2</v>
      </c>
      <c r="Q13" s="17">
        <v>4.7600238248688802E-2</v>
      </c>
      <c r="R13" s="17"/>
      <c r="S13" s="17">
        <v>8.0148903898984505E-2</v>
      </c>
      <c r="T13" s="17">
        <v>5.2679865823981098E-2</v>
      </c>
      <c r="U13" s="17">
        <v>2.5420718379875699E-2</v>
      </c>
      <c r="V13" s="17">
        <v>2.65067704206059E-2</v>
      </c>
      <c r="W13" s="17">
        <v>7.7508328425616793E-2</v>
      </c>
      <c r="X13" s="17">
        <v>6.6958763651535205E-2</v>
      </c>
      <c r="Y13" s="17">
        <v>8.6779617961267097E-2</v>
      </c>
      <c r="Z13" s="17">
        <v>2.77709345365512E-2</v>
      </c>
      <c r="AA13" s="17">
        <v>5.6079163757567101E-2</v>
      </c>
      <c r="AB13" s="17"/>
      <c r="AC13" s="17">
        <v>8.3869756105782706E-2</v>
      </c>
      <c r="AD13" s="17">
        <v>4.4307427626597201E-2</v>
      </c>
      <c r="AE13" s="17">
        <v>3.6349222666720103E-2</v>
      </c>
      <c r="AF13" s="17"/>
      <c r="AG13" s="17">
        <v>7.3248578590843494E-2</v>
      </c>
      <c r="AH13" s="17">
        <v>5.5254973541061798E-2</v>
      </c>
      <c r="AI13" s="17">
        <v>3.3457857447916399E-2</v>
      </c>
      <c r="AJ13" s="17">
        <v>6.3846880705567099E-2</v>
      </c>
      <c r="AK13" s="17">
        <v>5.0048340362101998E-2</v>
      </c>
      <c r="AL13" s="17"/>
      <c r="AM13" s="17">
        <v>7.8557924482305405E-2</v>
      </c>
      <c r="AN13" s="17">
        <v>5.6548297426727602E-2</v>
      </c>
      <c r="AO13" s="17">
        <v>3.3849727715607E-2</v>
      </c>
      <c r="AP13" s="17"/>
      <c r="AQ13" s="17">
        <v>6.5083508674211504E-2</v>
      </c>
      <c r="AR13" s="17">
        <v>4.2032449539049402E-2</v>
      </c>
      <c r="AS13" s="17"/>
      <c r="AT13" s="17">
        <v>5.7620511982011097E-2</v>
      </c>
      <c r="AU13" s="17">
        <v>5.7513768078517803E-2</v>
      </c>
    </row>
    <row r="14" spans="2:47" x14ac:dyDescent="0.35">
      <c r="B14" s="18" t="s">
        <v>70</v>
      </c>
      <c r="C14" s="19">
        <v>0.10871645478118699</v>
      </c>
      <c r="D14" s="19">
        <v>9.9704497675401099E-2</v>
      </c>
      <c r="E14" s="19">
        <v>0.117552147989174</v>
      </c>
      <c r="F14" s="19"/>
      <c r="G14" s="19">
        <v>5.3080490185930897E-2</v>
      </c>
      <c r="H14" s="19">
        <v>8.7606121843143397E-2</v>
      </c>
      <c r="I14" s="19">
        <v>9.9150571109746996E-2</v>
      </c>
      <c r="J14" s="19">
        <v>9.1204020003275196E-2</v>
      </c>
      <c r="K14" s="19">
        <v>0.14758410122905</v>
      </c>
      <c r="L14" s="19">
        <v>0.14174719976655401</v>
      </c>
      <c r="M14" s="19"/>
      <c r="N14" s="19">
        <v>0.105467226691895</v>
      </c>
      <c r="O14" s="19">
        <v>0.111183351797619</v>
      </c>
      <c r="P14" s="19">
        <v>8.5576613074330801E-2</v>
      </c>
      <c r="Q14" s="19">
        <v>0.12759072328169699</v>
      </c>
      <c r="R14" s="19"/>
      <c r="S14" s="19">
        <v>9.8826561140553604E-2</v>
      </c>
      <c r="T14" s="19">
        <v>9.5580243912265606E-2</v>
      </c>
      <c r="U14" s="19">
        <v>0.120641988948872</v>
      </c>
      <c r="V14" s="19">
        <v>0.15557097419528099</v>
      </c>
      <c r="W14" s="19">
        <v>6.74403563730432E-2</v>
      </c>
      <c r="X14" s="19">
        <v>9.9695250361384102E-2</v>
      </c>
      <c r="Y14" s="19">
        <v>7.9061743618800195E-2</v>
      </c>
      <c r="Z14" s="19">
        <v>0.16448871346648999</v>
      </c>
      <c r="AA14" s="19">
        <v>0.124244339000658</v>
      </c>
      <c r="AB14" s="19"/>
      <c r="AC14" s="19">
        <v>0.11746063067076799</v>
      </c>
      <c r="AD14" s="19">
        <v>0.102702167539093</v>
      </c>
      <c r="AE14" s="19">
        <v>0.103169710901477</v>
      </c>
      <c r="AF14" s="19"/>
      <c r="AG14" s="19">
        <v>9.3591374329718605E-2</v>
      </c>
      <c r="AH14" s="19">
        <v>0.1095657460436</v>
      </c>
      <c r="AI14" s="19">
        <v>0.171295189201709</v>
      </c>
      <c r="AJ14" s="19">
        <v>0.13177556166750101</v>
      </c>
      <c r="AK14" s="19">
        <v>9.2842037572570493E-2</v>
      </c>
      <c r="AL14" s="19"/>
      <c r="AM14" s="19">
        <v>8.94684264641573E-2</v>
      </c>
      <c r="AN14" s="19">
        <v>9.0394017160133594E-2</v>
      </c>
      <c r="AO14" s="19">
        <v>5.75218043929214E-2</v>
      </c>
      <c r="AP14" s="19"/>
      <c r="AQ14" s="19">
        <v>0.103073580857573</v>
      </c>
      <c r="AR14" s="19">
        <v>0.121085919349479</v>
      </c>
      <c r="AS14" s="19"/>
      <c r="AT14" s="19">
        <v>0.113466567524053</v>
      </c>
      <c r="AU14" s="19">
        <v>0.107210403664563</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U25"/>
  <sheetViews>
    <sheetView showGridLines="0" workbookViewId="0">
      <pane xSplit="2" topLeftCell="C1" activePane="topRight" state="frozen"/>
      <selection activeCell="AF8" sqref="AF8"/>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435</v>
      </c>
      <c r="C9" s="17">
        <v>0.46564532302107903</v>
      </c>
      <c r="D9" s="17">
        <v>0.472079814190136</v>
      </c>
      <c r="E9" s="17">
        <v>0.46142028952928699</v>
      </c>
      <c r="F9" s="17"/>
      <c r="G9" s="17">
        <v>0.221947740253024</v>
      </c>
      <c r="H9" s="17">
        <v>0.36655650924864702</v>
      </c>
      <c r="I9" s="17">
        <v>0.47051943444112998</v>
      </c>
      <c r="J9" s="17">
        <v>0.47839418415302698</v>
      </c>
      <c r="K9" s="17">
        <v>0.52220534928108098</v>
      </c>
      <c r="L9" s="17">
        <v>0.59570940225290903</v>
      </c>
      <c r="M9" s="17"/>
      <c r="N9" s="17">
        <v>0.38561043617832502</v>
      </c>
      <c r="O9" s="17">
        <v>0.43927259193128798</v>
      </c>
      <c r="P9" s="17">
        <v>0.51096484654371699</v>
      </c>
      <c r="Q9" s="17">
        <v>0.54117563654902301</v>
      </c>
      <c r="R9" s="17"/>
      <c r="S9" s="17">
        <v>0.48521945004966899</v>
      </c>
      <c r="T9" s="17">
        <v>0.45823400781463203</v>
      </c>
      <c r="U9" s="17">
        <v>0.45524483803190402</v>
      </c>
      <c r="V9" s="17">
        <v>0.52036873318247601</v>
      </c>
      <c r="W9" s="17">
        <v>0.51546953945746299</v>
      </c>
      <c r="X9" s="17">
        <v>0.40496300368451699</v>
      </c>
      <c r="Y9" s="17">
        <v>0.45451563917517401</v>
      </c>
      <c r="Z9" s="17">
        <v>0.463568691026635</v>
      </c>
      <c r="AA9" s="17">
        <v>0.43827914540070001</v>
      </c>
      <c r="AB9" s="17"/>
      <c r="AC9" s="17">
        <v>0.55784752815768501</v>
      </c>
      <c r="AD9" s="17">
        <v>0.41708980978031801</v>
      </c>
      <c r="AE9" s="17">
        <v>0.47483957398235599</v>
      </c>
      <c r="AF9" s="17"/>
      <c r="AG9" s="17">
        <v>0.57280508619699</v>
      </c>
      <c r="AH9" s="17">
        <v>0.35020137256599299</v>
      </c>
      <c r="AI9" s="17">
        <v>0.488010863988177</v>
      </c>
      <c r="AJ9" s="17">
        <v>0.54850793508660101</v>
      </c>
      <c r="AK9" s="17">
        <v>0.47047692591971202</v>
      </c>
      <c r="AL9" s="17"/>
      <c r="AM9" s="17">
        <v>0.57114169908704904</v>
      </c>
      <c r="AN9" s="17">
        <v>0.40716632123135399</v>
      </c>
      <c r="AO9" s="17">
        <v>0.43519503290804901</v>
      </c>
      <c r="AP9" s="17"/>
      <c r="AQ9" s="17">
        <v>0.493006858487476</v>
      </c>
      <c r="AR9" s="17">
        <v>0.40804031642819999</v>
      </c>
      <c r="AS9" s="17"/>
      <c r="AT9" s="17">
        <v>0.50298781096382295</v>
      </c>
      <c r="AU9" s="17">
        <v>0.45380566811011902</v>
      </c>
    </row>
    <row r="10" spans="2:47" x14ac:dyDescent="0.35">
      <c r="B10" s="18" t="s">
        <v>436</v>
      </c>
      <c r="C10" s="17">
        <v>0.409886523621106</v>
      </c>
      <c r="D10" s="17">
        <v>0.466011658294604</v>
      </c>
      <c r="E10" s="17">
        <v>0.359027957097936</v>
      </c>
      <c r="F10" s="17"/>
      <c r="G10" s="17">
        <v>0.302909074915646</v>
      </c>
      <c r="H10" s="17">
        <v>0.27589015018018098</v>
      </c>
      <c r="I10" s="17">
        <v>0.36083395526826001</v>
      </c>
      <c r="J10" s="17">
        <v>0.47498909037514098</v>
      </c>
      <c r="K10" s="17">
        <v>0.47635183238737699</v>
      </c>
      <c r="L10" s="17">
        <v>0.49745474997154498</v>
      </c>
      <c r="M10" s="17"/>
      <c r="N10" s="17">
        <v>0.41070061842390898</v>
      </c>
      <c r="O10" s="17">
        <v>0.42799642275808097</v>
      </c>
      <c r="P10" s="17">
        <v>0.42358986211125899</v>
      </c>
      <c r="Q10" s="17">
        <v>0.37946390055717499</v>
      </c>
      <c r="R10" s="17"/>
      <c r="S10" s="17">
        <v>0.345357628893811</v>
      </c>
      <c r="T10" s="17">
        <v>0.46233081737688198</v>
      </c>
      <c r="U10" s="17">
        <v>0.36331657808912099</v>
      </c>
      <c r="V10" s="17">
        <v>0.39272883962452099</v>
      </c>
      <c r="W10" s="17">
        <v>0.488935792774714</v>
      </c>
      <c r="X10" s="17">
        <v>0.38933959409263202</v>
      </c>
      <c r="Y10" s="17">
        <v>0.43829730547759299</v>
      </c>
      <c r="Z10" s="17">
        <v>0.43741576953370798</v>
      </c>
      <c r="AA10" s="17">
        <v>0.40555249776663999</v>
      </c>
      <c r="AB10" s="17"/>
      <c r="AC10" s="17">
        <v>0.50827689890002603</v>
      </c>
      <c r="AD10" s="17">
        <v>0.35468362215768701</v>
      </c>
      <c r="AE10" s="17">
        <v>0.35698508514983401</v>
      </c>
      <c r="AF10" s="17"/>
      <c r="AG10" s="17">
        <v>0.50223599058924795</v>
      </c>
      <c r="AH10" s="17">
        <v>0.32729516831323302</v>
      </c>
      <c r="AI10" s="17">
        <v>0.45893450052055701</v>
      </c>
      <c r="AJ10" s="17">
        <v>0.35867903153323</v>
      </c>
      <c r="AK10" s="17">
        <v>0.345902237550749</v>
      </c>
      <c r="AL10" s="17"/>
      <c r="AM10" s="17">
        <v>0.48223658956384402</v>
      </c>
      <c r="AN10" s="17">
        <v>0.35186945753204601</v>
      </c>
      <c r="AO10" s="17">
        <v>0.408881557078344</v>
      </c>
      <c r="AP10" s="17"/>
      <c r="AQ10" s="17">
        <v>0.41693240787210101</v>
      </c>
      <c r="AR10" s="17">
        <v>0.394544494666146</v>
      </c>
      <c r="AS10" s="17"/>
      <c r="AT10" s="17">
        <v>0.38172055594291598</v>
      </c>
      <c r="AU10" s="17">
        <v>0.418816708938548</v>
      </c>
    </row>
    <row r="11" spans="2:47" x14ac:dyDescent="0.35">
      <c r="B11" s="18" t="s">
        <v>437</v>
      </c>
      <c r="C11" s="17">
        <v>0.34781069000478398</v>
      </c>
      <c r="D11" s="17">
        <v>0.32155262534517698</v>
      </c>
      <c r="E11" s="17">
        <v>0.37367424134099297</v>
      </c>
      <c r="F11" s="17"/>
      <c r="G11" s="17">
        <v>0.26724579147716698</v>
      </c>
      <c r="H11" s="17">
        <v>0.31922378947478802</v>
      </c>
      <c r="I11" s="17">
        <v>0.35700404359812399</v>
      </c>
      <c r="J11" s="17">
        <v>0.34477373827208302</v>
      </c>
      <c r="K11" s="17">
        <v>0.366244134373439</v>
      </c>
      <c r="L11" s="17">
        <v>0.38784756708901902</v>
      </c>
      <c r="M11" s="17"/>
      <c r="N11" s="17">
        <v>0.39399186604486303</v>
      </c>
      <c r="O11" s="17">
        <v>0.30939515515490501</v>
      </c>
      <c r="P11" s="17">
        <v>0.35342177363172</v>
      </c>
      <c r="Q11" s="17">
        <v>0.33350243233446197</v>
      </c>
      <c r="R11" s="17"/>
      <c r="S11" s="17">
        <v>0.38314796643997601</v>
      </c>
      <c r="T11" s="17">
        <v>0.35842653737004598</v>
      </c>
      <c r="U11" s="17">
        <v>0.38138854437950998</v>
      </c>
      <c r="V11" s="17">
        <v>0.417365468482639</v>
      </c>
      <c r="W11" s="17">
        <v>0.32298211034776397</v>
      </c>
      <c r="X11" s="17">
        <v>0.36721047589157302</v>
      </c>
      <c r="Y11" s="17">
        <v>0.256251706633495</v>
      </c>
      <c r="Z11" s="17">
        <v>0.31813222849725498</v>
      </c>
      <c r="AA11" s="17">
        <v>0.287661062741563</v>
      </c>
      <c r="AB11" s="17"/>
      <c r="AC11" s="17">
        <v>0.39016684660114298</v>
      </c>
      <c r="AD11" s="17">
        <v>0.33870398739320601</v>
      </c>
      <c r="AE11" s="17">
        <v>0.32069058528908101</v>
      </c>
      <c r="AF11" s="17"/>
      <c r="AG11" s="17">
        <v>0.42108291104169399</v>
      </c>
      <c r="AH11" s="17">
        <v>0.27609099518531599</v>
      </c>
      <c r="AI11" s="17">
        <v>0.40290281593529897</v>
      </c>
      <c r="AJ11" s="17">
        <v>0.30015145144876898</v>
      </c>
      <c r="AK11" s="17">
        <v>0.28673803246600599</v>
      </c>
      <c r="AL11" s="17"/>
      <c r="AM11" s="17">
        <v>0.44315450542589202</v>
      </c>
      <c r="AN11" s="17">
        <v>0.30095510848545798</v>
      </c>
      <c r="AO11" s="17">
        <v>0.39964687513189701</v>
      </c>
      <c r="AP11" s="17"/>
      <c r="AQ11" s="17">
        <v>0.36955804186513402</v>
      </c>
      <c r="AR11" s="17">
        <v>0.30403193181848598</v>
      </c>
      <c r="AS11" s="17"/>
      <c r="AT11" s="17">
        <v>0.34742401211095297</v>
      </c>
      <c r="AU11" s="17">
        <v>0.34793328849987298</v>
      </c>
    </row>
    <row r="12" spans="2:47" x14ac:dyDescent="0.35">
      <c r="B12" s="18" t="s">
        <v>438</v>
      </c>
      <c r="C12" s="17">
        <v>0.22602394650829799</v>
      </c>
      <c r="D12" s="17">
        <v>0.186842362592294</v>
      </c>
      <c r="E12" s="17">
        <v>0.25965789886402701</v>
      </c>
      <c r="F12" s="17"/>
      <c r="G12" s="17">
        <v>0.28136994961829898</v>
      </c>
      <c r="H12" s="17">
        <v>0.22749865280453399</v>
      </c>
      <c r="I12" s="17">
        <v>0.22969297781729101</v>
      </c>
      <c r="J12" s="17">
        <v>0.23535667912643601</v>
      </c>
      <c r="K12" s="17">
        <v>0.233781440942016</v>
      </c>
      <c r="L12" s="17">
        <v>0.18554617701227499</v>
      </c>
      <c r="M12" s="17"/>
      <c r="N12" s="17">
        <v>0.23476124750922001</v>
      </c>
      <c r="O12" s="17">
        <v>0.25468876728344902</v>
      </c>
      <c r="P12" s="17">
        <v>0.23793560974338401</v>
      </c>
      <c r="Q12" s="17">
        <v>0.175240325679767</v>
      </c>
      <c r="R12" s="17"/>
      <c r="S12" s="17">
        <v>0.20515096329632099</v>
      </c>
      <c r="T12" s="17">
        <v>0.24894399174162701</v>
      </c>
      <c r="U12" s="17">
        <v>0.20086656115879101</v>
      </c>
      <c r="V12" s="17">
        <v>0.24031436697790601</v>
      </c>
      <c r="W12" s="17">
        <v>0.237016158137417</v>
      </c>
      <c r="X12" s="17">
        <v>0.180985624531487</v>
      </c>
      <c r="Y12" s="17">
        <v>0.26500865890109898</v>
      </c>
      <c r="Z12" s="17">
        <v>0.28861974966974602</v>
      </c>
      <c r="AA12" s="17">
        <v>0.20641534919551499</v>
      </c>
      <c r="AB12" s="17"/>
      <c r="AC12" s="17">
        <v>0.17558548720085701</v>
      </c>
      <c r="AD12" s="17">
        <v>0.26899820878407998</v>
      </c>
      <c r="AE12" s="17">
        <v>0.195712968731072</v>
      </c>
      <c r="AF12" s="17"/>
      <c r="AG12" s="17">
        <v>0.15294849457371801</v>
      </c>
      <c r="AH12" s="17">
        <v>0.356605148737766</v>
      </c>
      <c r="AI12" s="17">
        <v>0.18730328585579001</v>
      </c>
      <c r="AJ12" s="17">
        <v>0.120621948240369</v>
      </c>
      <c r="AK12" s="17">
        <v>0.181787235784208</v>
      </c>
      <c r="AL12" s="17"/>
      <c r="AM12" s="17">
        <v>0.156450247709849</v>
      </c>
      <c r="AN12" s="17">
        <v>0.31149492088772002</v>
      </c>
      <c r="AO12" s="17">
        <v>0.218904687900769</v>
      </c>
      <c r="AP12" s="17"/>
      <c r="AQ12" s="17">
        <v>0.22219112259839099</v>
      </c>
      <c r="AR12" s="17">
        <v>0.23278878269768399</v>
      </c>
      <c r="AS12" s="17"/>
      <c r="AT12" s="17">
        <v>0.23147643520821501</v>
      </c>
      <c r="AU12" s="17">
        <v>0.22429520297326899</v>
      </c>
    </row>
    <row r="13" spans="2:47" x14ac:dyDescent="0.35">
      <c r="B13" s="18" t="s">
        <v>439</v>
      </c>
      <c r="C13" s="17">
        <v>0.20349723299626599</v>
      </c>
      <c r="D13" s="17">
        <v>0.18042925422884701</v>
      </c>
      <c r="E13" s="17">
        <v>0.22199188599424</v>
      </c>
      <c r="F13" s="17"/>
      <c r="G13" s="17">
        <v>0.288807960246178</v>
      </c>
      <c r="H13" s="17">
        <v>0.26095777872632497</v>
      </c>
      <c r="I13" s="17">
        <v>0.25215892972320603</v>
      </c>
      <c r="J13" s="17">
        <v>0.203348946353129</v>
      </c>
      <c r="K13" s="17">
        <v>0.14830302817723701</v>
      </c>
      <c r="L13" s="17">
        <v>0.12715020816511899</v>
      </c>
      <c r="M13" s="17"/>
      <c r="N13" s="17">
        <v>0.218244626805186</v>
      </c>
      <c r="O13" s="17">
        <v>0.22914015506895999</v>
      </c>
      <c r="P13" s="17">
        <v>0.178234709257069</v>
      </c>
      <c r="Q13" s="17">
        <v>0.181713197846918</v>
      </c>
      <c r="R13" s="17"/>
      <c r="S13" s="17">
        <v>0.219751565534861</v>
      </c>
      <c r="T13" s="17">
        <v>0.21349696071045601</v>
      </c>
      <c r="U13" s="17">
        <v>0.26605588372698402</v>
      </c>
      <c r="V13" s="17">
        <v>0.16458402225548299</v>
      </c>
      <c r="W13" s="17">
        <v>0.18435984870871799</v>
      </c>
      <c r="X13" s="17">
        <v>0.203932068123135</v>
      </c>
      <c r="Y13" s="17">
        <v>0.139639906770579</v>
      </c>
      <c r="Z13" s="17">
        <v>0.15482223285968399</v>
      </c>
      <c r="AA13" s="17">
        <v>0.23398047088929499</v>
      </c>
      <c r="AB13" s="17"/>
      <c r="AC13" s="17">
        <v>0.15382251686495299</v>
      </c>
      <c r="AD13" s="17">
        <v>0.241881307348148</v>
      </c>
      <c r="AE13" s="17">
        <v>0.181037602533036</v>
      </c>
      <c r="AF13" s="17"/>
      <c r="AG13" s="17">
        <v>0.14387859374807299</v>
      </c>
      <c r="AH13" s="17">
        <v>0.26554610199622303</v>
      </c>
      <c r="AI13" s="17">
        <v>0.21879112173161799</v>
      </c>
      <c r="AJ13" s="17">
        <v>8.8317536224360393E-2</v>
      </c>
      <c r="AK13" s="17">
        <v>0.17873315625527</v>
      </c>
      <c r="AL13" s="17"/>
      <c r="AM13" s="17">
        <v>0.15595147396501199</v>
      </c>
      <c r="AN13" s="17">
        <v>0.25671730145254901</v>
      </c>
      <c r="AO13" s="17">
        <v>0.21755520277691701</v>
      </c>
      <c r="AP13" s="17"/>
      <c r="AQ13" s="17">
        <v>0.20173938983564699</v>
      </c>
      <c r="AR13" s="17">
        <v>0.20580218976840001</v>
      </c>
      <c r="AS13" s="17"/>
      <c r="AT13" s="17">
        <v>0.216089966624124</v>
      </c>
      <c r="AU13" s="17">
        <v>0.19950463291112699</v>
      </c>
    </row>
    <row r="14" spans="2:47" x14ac:dyDescent="0.35">
      <c r="B14" s="18" t="s">
        <v>440</v>
      </c>
      <c r="C14" s="17">
        <v>0.19427042593563101</v>
      </c>
      <c r="D14" s="17">
        <v>0.17975977307678701</v>
      </c>
      <c r="E14" s="17">
        <v>0.20624955750337801</v>
      </c>
      <c r="F14" s="17"/>
      <c r="G14" s="17">
        <v>0.28353888186840598</v>
      </c>
      <c r="H14" s="17">
        <v>0.30276186730270599</v>
      </c>
      <c r="I14" s="17">
        <v>0.21076225971618601</v>
      </c>
      <c r="J14" s="17">
        <v>0.16025103271876701</v>
      </c>
      <c r="K14" s="17">
        <v>0.130550991033965</v>
      </c>
      <c r="L14" s="17">
        <v>0.13182174729253701</v>
      </c>
      <c r="M14" s="17"/>
      <c r="N14" s="17">
        <v>0.20191431220275499</v>
      </c>
      <c r="O14" s="17">
        <v>0.21350394713829601</v>
      </c>
      <c r="P14" s="17">
        <v>0.13085949447562401</v>
      </c>
      <c r="Q14" s="17">
        <v>0.224052905769689</v>
      </c>
      <c r="R14" s="17"/>
      <c r="S14" s="17">
        <v>0.206941602553146</v>
      </c>
      <c r="T14" s="17">
        <v>0.17102216719820601</v>
      </c>
      <c r="U14" s="17">
        <v>0.20665894897411999</v>
      </c>
      <c r="V14" s="17">
        <v>7.1398766206335798E-2</v>
      </c>
      <c r="W14" s="17">
        <v>0.17049082688985101</v>
      </c>
      <c r="X14" s="17">
        <v>0.20377205978597601</v>
      </c>
      <c r="Y14" s="17">
        <v>0.239457381909781</v>
      </c>
      <c r="Z14" s="17">
        <v>0.19548456320985599</v>
      </c>
      <c r="AA14" s="17">
        <v>0.27598431794669098</v>
      </c>
      <c r="AB14" s="17"/>
      <c r="AC14" s="17">
        <v>0.153460788287128</v>
      </c>
      <c r="AD14" s="17">
        <v>0.20870218156322201</v>
      </c>
      <c r="AE14" s="17">
        <v>0.22542905096381899</v>
      </c>
      <c r="AF14" s="17"/>
      <c r="AG14" s="17">
        <v>0.125745667670498</v>
      </c>
      <c r="AH14" s="17">
        <v>0.25159599113659897</v>
      </c>
      <c r="AI14" s="17">
        <v>0.20494562472354999</v>
      </c>
      <c r="AJ14" s="17">
        <v>8.8317536224360393E-2</v>
      </c>
      <c r="AK14" s="17">
        <v>0.24035295957177499</v>
      </c>
      <c r="AL14" s="17"/>
      <c r="AM14" s="17">
        <v>0.138817721267227</v>
      </c>
      <c r="AN14" s="17">
        <v>0.25374890507966802</v>
      </c>
      <c r="AO14" s="17">
        <v>0.25649065957244199</v>
      </c>
      <c r="AP14" s="17"/>
      <c r="AQ14" s="17">
        <v>0.18691506726583501</v>
      </c>
      <c r="AR14" s="17">
        <v>0.21066056134584099</v>
      </c>
      <c r="AS14" s="17"/>
      <c r="AT14" s="17">
        <v>0.19245531232167301</v>
      </c>
      <c r="AU14" s="17">
        <v>0.194845918357197</v>
      </c>
    </row>
    <row r="15" spans="2:47" x14ac:dyDescent="0.35">
      <c r="B15" s="18" t="s">
        <v>441</v>
      </c>
      <c r="C15" s="17">
        <v>0.12216812970758301</v>
      </c>
      <c r="D15" s="17">
        <v>0.15691436782573001</v>
      </c>
      <c r="E15" s="17">
        <v>9.0177669722968506E-2</v>
      </c>
      <c r="F15" s="17"/>
      <c r="G15" s="17">
        <v>0.14491231316088199</v>
      </c>
      <c r="H15" s="17">
        <v>0.12833861153280801</v>
      </c>
      <c r="I15" s="17">
        <v>0.116344161304238</v>
      </c>
      <c r="J15" s="17">
        <v>0.12695464275903001</v>
      </c>
      <c r="K15" s="17">
        <v>0.10552634717307</v>
      </c>
      <c r="L15" s="17">
        <v>0.119503662453485</v>
      </c>
      <c r="M15" s="17"/>
      <c r="N15" s="17">
        <v>9.1992557228811098E-2</v>
      </c>
      <c r="O15" s="17">
        <v>0.12267979932729201</v>
      </c>
      <c r="P15" s="17">
        <v>0.16113395860580301</v>
      </c>
      <c r="Q15" s="17">
        <v>0.12137087007908701</v>
      </c>
      <c r="R15" s="17"/>
      <c r="S15" s="17">
        <v>0.14037385857665799</v>
      </c>
      <c r="T15" s="17">
        <v>0.10148661413478299</v>
      </c>
      <c r="U15" s="17">
        <v>0.11756636507379099</v>
      </c>
      <c r="V15" s="17">
        <v>7.4047885697025306E-2</v>
      </c>
      <c r="W15" s="17">
        <v>0.148530898520189</v>
      </c>
      <c r="X15" s="17">
        <v>0.148623569195862</v>
      </c>
      <c r="Y15" s="17">
        <v>8.0879705523042397E-2</v>
      </c>
      <c r="Z15" s="17">
        <v>7.4701719124014604E-2</v>
      </c>
      <c r="AA15" s="17">
        <v>0.18054418431021499</v>
      </c>
      <c r="AB15" s="17"/>
      <c r="AC15" s="17">
        <v>0.135197812902382</v>
      </c>
      <c r="AD15" s="17">
        <v>9.5829528922277002E-2</v>
      </c>
      <c r="AE15" s="17">
        <v>0.15796858365768299</v>
      </c>
      <c r="AF15" s="17"/>
      <c r="AG15" s="17">
        <v>0.124541780839591</v>
      </c>
      <c r="AH15" s="17">
        <v>0.113872347398807</v>
      </c>
      <c r="AI15" s="17">
        <v>8.9544364869324294E-2</v>
      </c>
      <c r="AJ15" s="17">
        <v>0.152679526993418</v>
      </c>
      <c r="AK15" s="17">
        <v>0.164007747639702</v>
      </c>
      <c r="AL15" s="17"/>
      <c r="AM15" s="17">
        <v>0.13331803510044299</v>
      </c>
      <c r="AN15" s="17">
        <v>0.118274250941037</v>
      </c>
      <c r="AO15" s="17">
        <v>0.10905690112861199</v>
      </c>
      <c r="AP15" s="17"/>
      <c r="AQ15" s="17">
        <v>0.13198224001103001</v>
      </c>
      <c r="AR15" s="17">
        <v>0.10223510860613901</v>
      </c>
      <c r="AS15" s="17"/>
      <c r="AT15" s="17">
        <v>0.13690984309506801</v>
      </c>
      <c r="AU15" s="17">
        <v>0.117494182980419</v>
      </c>
    </row>
    <row r="16" spans="2:47" x14ac:dyDescent="0.35">
      <c r="B16" s="18" t="s">
        <v>442</v>
      </c>
      <c r="C16" s="17">
        <v>0.100999054917806</v>
      </c>
      <c r="D16" s="17">
        <v>8.1543777502455103E-2</v>
      </c>
      <c r="E16" s="17">
        <v>0.11804712906734</v>
      </c>
      <c r="F16" s="17"/>
      <c r="G16" s="17">
        <v>0.15549213385968499</v>
      </c>
      <c r="H16" s="17">
        <v>0.17936253121396301</v>
      </c>
      <c r="I16" s="17">
        <v>0.12665167479126399</v>
      </c>
      <c r="J16" s="17">
        <v>0.113768770848093</v>
      </c>
      <c r="K16" s="17">
        <v>4.35939043855526E-2</v>
      </c>
      <c r="L16" s="17">
        <v>3.16742573383655E-2</v>
      </c>
      <c r="M16" s="17"/>
      <c r="N16" s="17">
        <v>0.11507323009953099</v>
      </c>
      <c r="O16" s="17">
        <v>0.14191254855563601</v>
      </c>
      <c r="P16" s="17">
        <v>4.6961385923929497E-2</v>
      </c>
      <c r="Q16" s="17">
        <v>9.2081589436372596E-2</v>
      </c>
      <c r="R16" s="17"/>
      <c r="S16" s="17">
        <v>0.113277965029458</v>
      </c>
      <c r="T16" s="17">
        <v>5.9113979938384E-2</v>
      </c>
      <c r="U16" s="17">
        <v>8.2207293169178394E-2</v>
      </c>
      <c r="V16" s="17">
        <v>0.12021346172422299</v>
      </c>
      <c r="W16" s="17">
        <v>0.103144893883971</v>
      </c>
      <c r="X16" s="17">
        <v>0.203987181263941</v>
      </c>
      <c r="Y16" s="17">
        <v>6.3678665878427798E-2</v>
      </c>
      <c r="Z16" s="17">
        <v>6.3666198701271506E-2</v>
      </c>
      <c r="AA16" s="17">
        <v>9.4590153401458404E-2</v>
      </c>
      <c r="AB16" s="17"/>
      <c r="AC16" s="17">
        <v>9.8457020395535402E-2</v>
      </c>
      <c r="AD16" s="17">
        <v>8.9435801942825494E-2</v>
      </c>
      <c r="AE16" s="17">
        <v>9.9899334954804297E-2</v>
      </c>
      <c r="AF16" s="17"/>
      <c r="AG16" s="17">
        <v>7.6949998267521899E-2</v>
      </c>
      <c r="AH16" s="17">
        <v>0.12888821294203001</v>
      </c>
      <c r="AI16" s="17">
        <v>2.09929984846993E-2</v>
      </c>
      <c r="AJ16" s="17">
        <v>8.8317536224360393E-2</v>
      </c>
      <c r="AK16" s="17">
        <v>0.109500752661955</v>
      </c>
      <c r="AL16" s="17"/>
      <c r="AM16" s="17">
        <v>0.104061632120795</v>
      </c>
      <c r="AN16" s="17">
        <v>0.123885985641652</v>
      </c>
      <c r="AO16" s="17">
        <v>4.7178541755286997E-2</v>
      </c>
      <c r="AP16" s="17"/>
      <c r="AQ16" s="17">
        <v>9.8652875820034805E-2</v>
      </c>
      <c r="AR16" s="17">
        <v>0.10642524402068</v>
      </c>
      <c r="AS16" s="17"/>
      <c r="AT16" s="17">
        <v>0.11985897389311199</v>
      </c>
      <c r="AU16" s="17">
        <v>9.5019406945269294E-2</v>
      </c>
    </row>
    <row r="17" spans="2:47" x14ac:dyDescent="0.35">
      <c r="B17" s="18" t="s">
        <v>443</v>
      </c>
      <c r="C17" s="17">
        <v>7.3709956942065002E-2</v>
      </c>
      <c r="D17" s="17">
        <v>8.5323716548642597E-2</v>
      </c>
      <c r="E17" s="17">
        <v>6.3143391993556897E-2</v>
      </c>
      <c r="F17" s="17"/>
      <c r="G17" s="17">
        <v>0.125551583794485</v>
      </c>
      <c r="H17" s="17">
        <v>0.110906072606898</v>
      </c>
      <c r="I17" s="17">
        <v>0.12210785778543699</v>
      </c>
      <c r="J17" s="17">
        <v>2.8177225041932302E-2</v>
      </c>
      <c r="K17" s="17">
        <v>5.90039150744169E-2</v>
      </c>
      <c r="L17" s="17">
        <v>3.2222828064298999E-2</v>
      </c>
      <c r="M17" s="17"/>
      <c r="N17" s="17">
        <v>6.4179266672708304E-2</v>
      </c>
      <c r="O17" s="17">
        <v>5.8927473922366802E-2</v>
      </c>
      <c r="P17" s="17">
        <v>9.06565164652606E-2</v>
      </c>
      <c r="Q17" s="17">
        <v>8.5285295621973303E-2</v>
      </c>
      <c r="R17" s="17"/>
      <c r="S17" s="17">
        <v>0.121251815332985</v>
      </c>
      <c r="T17" s="17">
        <v>5.6888208179406499E-2</v>
      </c>
      <c r="U17" s="17">
        <v>5.3164885023060202E-2</v>
      </c>
      <c r="V17" s="17">
        <v>8.8724073470691306E-2</v>
      </c>
      <c r="W17" s="17">
        <v>8.1629321538505994E-2</v>
      </c>
      <c r="X17" s="17">
        <v>5.64412100487372E-2</v>
      </c>
      <c r="Y17" s="17">
        <v>3.1936258201428397E-2</v>
      </c>
      <c r="Z17" s="17">
        <v>0.106797569857525</v>
      </c>
      <c r="AA17" s="17">
        <v>6.8752017068165E-2</v>
      </c>
      <c r="AB17" s="17"/>
      <c r="AC17" s="17">
        <v>6.0986247780739099E-2</v>
      </c>
      <c r="AD17" s="17">
        <v>8.16115835618587E-2</v>
      </c>
      <c r="AE17" s="17">
        <v>7.1624847136940006E-2</v>
      </c>
      <c r="AF17" s="17"/>
      <c r="AG17" s="17">
        <v>7.0189710133790495E-2</v>
      </c>
      <c r="AH17" s="17">
        <v>9.0010584597480695E-2</v>
      </c>
      <c r="AI17" s="17">
        <v>4.7390713509497799E-2</v>
      </c>
      <c r="AJ17" s="17">
        <v>6.3846880705567099E-2</v>
      </c>
      <c r="AK17" s="17">
        <v>8.6731093834872999E-2</v>
      </c>
      <c r="AL17" s="17"/>
      <c r="AM17" s="17">
        <v>9.2215301743229103E-2</v>
      </c>
      <c r="AN17" s="17">
        <v>7.8156828837553496E-2</v>
      </c>
      <c r="AO17" s="17">
        <v>5.30400991025105E-2</v>
      </c>
      <c r="AP17" s="17"/>
      <c r="AQ17" s="17">
        <v>6.9798681059487E-2</v>
      </c>
      <c r="AR17" s="17">
        <v>8.2275319205905598E-2</v>
      </c>
      <c r="AS17" s="17"/>
      <c r="AT17" s="17">
        <v>6.7797909440719298E-2</v>
      </c>
      <c r="AU17" s="17">
        <v>7.5584406291569095E-2</v>
      </c>
    </row>
    <row r="18" spans="2:47" x14ac:dyDescent="0.35">
      <c r="B18" s="18" t="s">
        <v>70</v>
      </c>
      <c r="C18" s="17">
        <v>7.0844078124738905E-2</v>
      </c>
      <c r="D18" s="17">
        <v>7.3358902891108899E-2</v>
      </c>
      <c r="E18" s="17">
        <v>6.8766505063320799E-2</v>
      </c>
      <c r="F18" s="17"/>
      <c r="G18" s="17">
        <v>8.4129040512231801E-2</v>
      </c>
      <c r="H18" s="17">
        <v>3.2168896919666602E-2</v>
      </c>
      <c r="I18" s="17">
        <v>7.0986771167038401E-2</v>
      </c>
      <c r="J18" s="17">
        <v>8.4672992820852694E-2</v>
      </c>
      <c r="K18" s="17">
        <v>0.103579065786747</v>
      </c>
      <c r="L18" s="17">
        <v>6.0576722259634397E-2</v>
      </c>
      <c r="M18" s="17"/>
      <c r="N18" s="17">
        <v>6.8613896907347399E-2</v>
      </c>
      <c r="O18" s="17">
        <v>6.7460787889839599E-2</v>
      </c>
      <c r="P18" s="17">
        <v>6.0586942174993899E-2</v>
      </c>
      <c r="Q18" s="17">
        <v>8.6585257253666101E-2</v>
      </c>
      <c r="R18" s="17"/>
      <c r="S18" s="17">
        <v>5.08734063353493E-2</v>
      </c>
      <c r="T18" s="17">
        <v>8.1735563067791894E-2</v>
      </c>
      <c r="U18" s="17">
        <v>6.3223221584349995E-2</v>
      </c>
      <c r="V18" s="17">
        <v>9.5948062735978404E-2</v>
      </c>
      <c r="W18" s="17">
        <v>5.0376400326195399E-2</v>
      </c>
      <c r="X18" s="17">
        <v>0.106117658459145</v>
      </c>
      <c r="Y18" s="17">
        <v>6.9777849483581497E-2</v>
      </c>
      <c r="Z18" s="17">
        <v>8.6246635042303704E-2</v>
      </c>
      <c r="AA18" s="17">
        <v>4.6133224081641798E-2</v>
      </c>
      <c r="AB18" s="17"/>
      <c r="AC18" s="17">
        <v>5.83160133021451E-2</v>
      </c>
      <c r="AD18" s="17">
        <v>6.5881379695996306E-2</v>
      </c>
      <c r="AE18" s="17">
        <v>9.6622194977304704E-2</v>
      </c>
      <c r="AF18" s="17"/>
      <c r="AG18" s="17">
        <v>5.3681988736752499E-2</v>
      </c>
      <c r="AH18" s="17">
        <v>6.8024613385730806E-2</v>
      </c>
      <c r="AI18" s="17">
        <v>7.4084354265794905E-2</v>
      </c>
      <c r="AJ18" s="17">
        <v>0.16290316047619499</v>
      </c>
      <c r="AK18" s="17">
        <v>9.2320244606193702E-2</v>
      </c>
      <c r="AL18" s="17"/>
      <c r="AM18" s="17">
        <v>3.9605822993981001E-2</v>
      </c>
      <c r="AN18" s="17">
        <v>6.3876523140354302E-2</v>
      </c>
      <c r="AO18" s="17">
        <v>7.48736912799325E-2</v>
      </c>
      <c r="AP18" s="17"/>
      <c r="AQ18" s="17">
        <v>6.9179968559659397E-2</v>
      </c>
      <c r="AR18" s="17">
        <v>7.46887667738554E-2</v>
      </c>
      <c r="AS18" s="17"/>
      <c r="AT18" s="17">
        <v>9.0807275006916099E-2</v>
      </c>
      <c r="AU18" s="17">
        <v>6.4514629418296596E-2</v>
      </c>
    </row>
    <row r="19" spans="2:47" x14ac:dyDescent="0.35">
      <c r="B19" s="18" t="s">
        <v>444</v>
      </c>
      <c r="C19" s="17">
        <v>5.6314135394822502E-2</v>
      </c>
      <c r="D19" s="17">
        <v>5.7178521433331297E-2</v>
      </c>
      <c r="E19" s="17">
        <v>5.5722631454883202E-2</v>
      </c>
      <c r="F19" s="17"/>
      <c r="G19" s="17">
        <v>0.116184397955798</v>
      </c>
      <c r="H19" s="17">
        <v>9.0401350292919694E-2</v>
      </c>
      <c r="I19" s="17">
        <v>6.71297030251361E-2</v>
      </c>
      <c r="J19" s="17">
        <v>6.4001454639946304E-2</v>
      </c>
      <c r="K19" s="17">
        <v>2.3024729509097001E-2</v>
      </c>
      <c r="L19" s="17">
        <v>1.43281487102378E-2</v>
      </c>
      <c r="M19" s="17"/>
      <c r="N19" s="17">
        <v>5.05609995378479E-2</v>
      </c>
      <c r="O19" s="17">
        <v>3.78333493635368E-2</v>
      </c>
      <c r="P19" s="17">
        <v>6.3180022954064302E-2</v>
      </c>
      <c r="Q19" s="17">
        <v>7.6290985501956399E-2</v>
      </c>
      <c r="R19" s="17"/>
      <c r="S19" s="17">
        <v>7.0994364114577505E-2</v>
      </c>
      <c r="T19" s="17">
        <v>4.6283691245375402E-2</v>
      </c>
      <c r="U19" s="17">
        <v>6.8603933615569004E-2</v>
      </c>
      <c r="V19" s="17">
        <v>4.7830158231740499E-2</v>
      </c>
      <c r="W19" s="17">
        <v>3.8953985884574202E-2</v>
      </c>
      <c r="X19" s="17">
        <v>6.3318227669791005E-2</v>
      </c>
      <c r="Y19" s="17">
        <v>8.7847397280073902E-2</v>
      </c>
      <c r="Z19" s="17">
        <v>1.70626481013368E-2</v>
      </c>
      <c r="AA19" s="17">
        <v>4.5425891859232702E-2</v>
      </c>
      <c r="AB19" s="17"/>
      <c r="AC19" s="17">
        <v>4.6312578683565399E-2</v>
      </c>
      <c r="AD19" s="17">
        <v>4.9299698588816797E-2</v>
      </c>
      <c r="AE19" s="17">
        <v>7.4426905822743597E-2</v>
      </c>
      <c r="AF19" s="17"/>
      <c r="AG19" s="17">
        <v>4.1337354197212899E-2</v>
      </c>
      <c r="AH19" s="17">
        <v>7.6282255590721507E-2</v>
      </c>
      <c r="AI19" s="17">
        <v>2.1120319104190401E-2</v>
      </c>
      <c r="AJ19" s="17">
        <v>0.237820146890103</v>
      </c>
      <c r="AK19" s="17">
        <v>6.3870262612658796E-2</v>
      </c>
      <c r="AL19" s="17"/>
      <c r="AM19" s="17">
        <v>4.6943814469367698E-2</v>
      </c>
      <c r="AN19" s="17">
        <v>7.2865428377707195E-2</v>
      </c>
      <c r="AO19" s="17">
        <v>5.0866232747296597E-2</v>
      </c>
      <c r="AP19" s="17"/>
      <c r="AQ19" s="17">
        <v>5.4297867592972199E-2</v>
      </c>
      <c r="AR19" s="17">
        <v>5.8155651462140197E-2</v>
      </c>
      <c r="AS19" s="17"/>
      <c r="AT19" s="17">
        <v>6.7986687354491607E-2</v>
      </c>
      <c r="AU19" s="17">
        <v>5.2613284306790298E-2</v>
      </c>
    </row>
    <row r="20" spans="2:47" x14ac:dyDescent="0.35">
      <c r="B20" s="18" t="s">
        <v>72</v>
      </c>
      <c r="C20" s="19">
        <v>3.17174679513436E-2</v>
      </c>
      <c r="D20" s="19">
        <v>3.54785208102417E-2</v>
      </c>
      <c r="E20" s="19">
        <v>2.83256387309598E-2</v>
      </c>
      <c r="F20" s="19"/>
      <c r="G20" s="19">
        <v>2.6921843624714701E-2</v>
      </c>
      <c r="H20" s="19">
        <v>3.9106537668927403E-2</v>
      </c>
      <c r="I20" s="19">
        <v>1.32438441790701E-2</v>
      </c>
      <c r="J20" s="19">
        <v>2.7476291646315099E-2</v>
      </c>
      <c r="K20" s="19">
        <v>2.77982672722372E-2</v>
      </c>
      <c r="L20" s="19">
        <v>4.7194112654891401E-2</v>
      </c>
      <c r="M20" s="19"/>
      <c r="N20" s="19">
        <v>3.3144051424443099E-2</v>
      </c>
      <c r="O20" s="19">
        <v>1.85255945334157E-2</v>
      </c>
      <c r="P20" s="19">
        <v>3.6223452378554198E-2</v>
      </c>
      <c r="Q20" s="19">
        <v>3.5963356905494299E-2</v>
      </c>
      <c r="R20" s="19"/>
      <c r="S20" s="19">
        <v>3.0346095345606599E-2</v>
      </c>
      <c r="T20" s="19">
        <v>2.5581933966880702E-2</v>
      </c>
      <c r="U20" s="19">
        <v>5.7515469009041302E-2</v>
      </c>
      <c r="V20" s="19">
        <v>6.9490031503560507E-2</v>
      </c>
      <c r="W20" s="19">
        <v>3.3034383332179097E-2</v>
      </c>
      <c r="X20" s="19">
        <v>0</v>
      </c>
      <c r="Y20" s="19">
        <v>0</v>
      </c>
      <c r="Z20" s="19">
        <v>5.3716392125171299E-2</v>
      </c>
      <c r="AA20" s="19">
        <v>2.92583375752235E-2</v>
      </c>
      <c r="AB20" s="19"/>
      <c r="AC20" s="19">
        <v>2.6182980680117599E-2</v>
      </c>
      <c r="AD20" s="19">
        <v>3.4463496219952497E-2</v>
      </c>
      <c r="AE20" s="19">
        <v>4.9678560830750403E-2</v>
      </c>
      <c r="AF20" s="19"/>
      <c r="AG20" s="19">
        <v>3.29672104014287E-2</v>
      </c>
      <c r="AH20" s="19">
        <v>9.4376079922242097E-3</v>
      </c>
      <c r="AI20" s="19">
        <v>5.9458097521041399E-2</v>
      </c>
      <c r="AJ20" s="19">
        <v>0</v>
      </c>
      <c r="AK20" s="19">
        <v>5.9744704131079199E-2</v>
      </c>
      <c r="AL20" s="19"/>
      <c r="AM20" s="19">
        <v>2.87053560495041E-2</v>
      </c>
      <c r="AN20" s="19">
        <v>9.0224097003799297E-3</v>
      </c>
      <c r="AO20" s="19">
        <v>4.9894109236309402E-2</v>
      </c>
      <c r="AP20" s="19"/>
      <c r="AQ20" s="19">
        <v>2.9184186061380301E-2</v>
      </c>
      <c r="AR20" s="19">
        <v>3.7183799455653699E-2</v>
      </c>
      <c r="AS20" s="19"/>
      <c r="AT20" s="19">
        <v>1.6673245792570901E-2</v>
      </c>
      <c r="AU20" s="19">
        <v>3.6487326859426898E-2</v>
      </c>
    </row>
    <row r="21" spans="2:47" x14ac:dyDescent="0.35">
      <c r="B21" s="16"/>
    </row>
    <row r="22" spans="2:47" x14ac:dyDescent="0.35">
      <c r="B22" t="s">
        <v>77</v>
      </c>
    </row>
    <row r="23" spans="2:47" x14ac:dyDescent="0.35">
      <c r="B23" t="s">
        <v>78</v>
      </c>
    </row>
    <row r="25" spans="2:47" x14ac:dyDescent="0.35">
      <c r="B25"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E22"/>
  <sheetViews>
    <sheetView showGridLines="0" workbookViewId="0">
      <pane xSplit="2" topLeftCell="C1" activePane="topRight" state="frozen"/>
      <selection activeCell="AF8" sqref="AF8"/>
      <selection pane="topRight" activeCell="L19" sqref="L19"/>
    </sheetView>
  </sheetViews>
  <sheetFormatPr defaultColWidth="10.90625" defaultRowHeight="14.5" x14ac:dyDescent="0.35"/>
  <cols>
    <col min="2" max="2" width="25.7265625" customWidth="1"/>
    <col min="3" max="5" width="20.7265625" customWidth="1"/>
  </cols>
  <sheetData>
    <row r="2" spans="2:5" ht="40" customHeight="1" x14ac:dyDescent="0.35">
      <c r="D2" s="32" t="s">
        <v>310</v>
      </c>
      <c r="E2" s="28"/>
    </row>
    <row r="6" spans="2:5" ht="50" customHeight="1" x14ac:dyDescent="0.35">
      <c r="B6" s="20" t="s">
        <v>15</v>
      </c>
      <c r="C6" s="20" t="s">
        <v>446</v>
      </c>
      <c r="D6" s="20" t="s">
        <v>447</v>
      </c>
    </row>
    <row r="7" spans="2:5" x14ac:dyDescent="0.35">
      <c r="B7" s="18" t="s">
        <v>97</v>
      </c>
      <c r="C7" s="17">
        <v>3.0641681655238E-2</v>
      </c>
      <c r="D7" s="17">
        <v>1.6736688129463599E-2</v>
      </c>
    </row>
    <row r="8" spans="2:5" x14ac:dyDescent="0.35">
      <c r="B8" s="18" t="s">
        <v>96</v>
      </c>
      <c r="C8" s="17">
        <v>0.105939326555298</v>
      </c>
      <c r="D8" s="17">
        <v>6.8895192927107607E-2</v>
      </c>
    </row>
    <row r="9" spans="2:5" x14ac:dyDescent="0.35">
      <c r="B9" s="18" t="s">
        <v>95</v>
      </c>
      <c r="C9" s="17">
        <v>0.259747848816825</v>
      </c>
      <c r="D9" s="17">
        <v>0.26275644722910702</v>
      </c>
    </row>
    <row r="10" spans="2:5" x14ac:dyDescent="0.35">
      <c r="B10" s="18" t="s">
        <v>94</v>
      </c>
      <c r="C10" s="17">
        <v>0.38075128862826702</v>
      </c>
      <c r="D10" s="17">
        <v>0.38301597073905203</v>
      </c>
    </row>
    <row r="11" spans="2:5" x14ac:dyDescent="0.35">
      <c r="B11" s="18" t="s">
        <v>93</v>
      </c>
      <c r="C11" s="17">
        <v>0.149199271374819</v>
      </c>
      <c r="D11" s="17">
        <v>0.205681476622077</v>
      </c>
    </row>
    <row r="12" spans="2:5" x14ac:dyDescent="0.35">
      <c r="B12" s="18" t="s">
        <v>70</v>
      </c>
      <c r="C12" s="17">
        <v>7.3720582969553805E-2</v>
      </c>
      <c r="D12" s="17">
        <v>6.29142243531918E-2</v>
      </c>
    </row>
    <row r="13" spans="2:5" x14ac:dyDescent="0.35">
      <c r="B13" s="23" t="s">
        <v>99</v>
      </c>
      <c r="C13" s="21">
        <v>0.13658100821053601</v>
      </c>
      <c r="D13" s="21">
        <v>8.5631881056571199E-2</v>
      </c>
    </row>
    <row r="14" spans="2:5" x14ac:dyDescent="0.35">
      <c r="B14" s="23" t="s">
        <v>98</v>
      </c>
      <c r="C14" s="21">
        <v>0.52995056000308605</v>
      </c>
      <c r="D14" s="21">
        <v>0.58869744736113006</v>
      </c>
    </row>
    <row r="15" spans="2:5" x14ac:dyDescent="0.35">
      <c r="B15" s="23" t="s">
        <v>100</v>
      </c>
      <c r="C15" s="22">
        <v>0.39336955179255001</v>
      </c>
      <c r="D15" s="22">
        <v>0.50306556630455801</v>
      </c>
    </row>
    <row r="16" spans="2:5" x14ac:dyDescent="0.35">
      <c r="B16" s="16"/>
      <c r="C16" s="16"/>
      <c r="D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U22"/>
  <sheetViews>
    <sheetView showGridLines="0" workbookViewId="0">
      <pane xSplit="2" topLeftCell="C1" activePane="topRight" state="frozen"/>
      <selection activeCell="AF8" sqref="AF8"/>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1.6736688129463599E-2</v>
      </c>
      <c r="D9" s="17">
        <v>1.0977968248643E-2</v>
      </c>
      <c r="E9" s="17">
        <v>2.2180521907987898E-2</v>
      </c>
      <c r="F9" s="17"/>
      <c r="G9" s="17">
        <v>2.11077509599541E-2</v>
      </c>
      <c r="H9" s="17">
        <v>7.5775083682080701E-3</v>
      </c>
      <c r="I9" s="17">
        <v>2.2267432985238401E-2</v>
      </c>
      <c r="J9" s="17">
        <v>2.9283505673821601E-2</v>
      </c>
      <c r="K9" s="17">
        <v>1.3618154078117801E-2</v>
      </c>
      <c r="L9" s="17">
        <v>1.0663279203981401E-2</v>
      </c>
      <c r="M9" s="17"/>
      <c r="N9" s="17">
        <v>1.9465176294150299E-2</v>
      </c>
      <c r="O9" s="17">
        <v>1.38781441177863E-2</v>
      </c>
      <c r="P9" s="17">
        <v>1.0548301154656801E-2</v>
      </c>
      <c r="Q9" s="17">
        <v>2.2389478924060301E-2</v>
      </c>
      <c r="R9" s="17"/>
      <c r="S9" s="17">
        <v>1.7301442484915899E-2</v>
      </c>
      <c r="T9" s="17">
        <v>3.7428701913837202E-3</v>
      </c>
      <c r="U9" s="17">
        <v>9.5727247576811603E-3</v>
      </c>
      <c r="V9" s="17">
        <v>0</v>
      </c>
      <c r="W9" s="17">
        <v>3.4598236377535299E-2</v>
      </c>
      <c r="X9" s="17">
        <v>1.6673243386931699E-2</v>
      </c>
      <c r="Y9" s="17">
        <v>1.1694221501624099E-2</v>
      </c>
      <c r="Z9" s="17">
        <v>4.4704699021154801E-2</v>
      </c>
      <c r="AA9" s="17">
        <v>3.3668603440296201E-2</v>
      </c>
      <c r="AB9" s="17"/>
      <c r="AC9" s="17">
        <v>1.8357868517842699E-2</v>
      </c>
      <c r="AD9" s="17">
        <v>1.7993464350478099E-2</v>
      </c>
      <c r="AE9" s="17">
        <v>0</v>
      </c>
      <c r="AF9" s="17"/>
      <c r="AG9" s="17">
        <v>2.5108886796771101E-2</v>
      </c>
      <c r="AH9" s="17">
        <v>1.2489704770242201E-2</v>
      </c>
      <c r="AI9" s="17">
        <v>0</v>
      </c>
      <c r="AJ9" s="17">
        <v>0</v>
      </c>
      <c r="AK9" s="17">
        <v>1.2810527734970699E-2</v>
      </c>
      <c r="AL9" s="17"/>
      <c r="AM9" s="17">
        <v>2.8304302159579998E-2</v>
      </c>
      <c r="AN9" s="17">
        <v>2.05231354717904E-2</v>
      </c>
      <c r="AO9" s="17">
        <v>0</v>
      </c>
      <c r="AP9" s="17"/>
      <c r="AQ9" s="17">
        <v>2.14940415823218E-2</v>
      </c>
      <c r="AR9" s="17">
        <v>6.8585674968014796E-3</v>
      </c>
      <c r="AS9" s="17"/>
      <c r="AT9" s="17">
        <v>2.87743459817872E-2</v>
      </c>
      <c r="AU9" s="17">
        <v>1.29200780758901E-2</v>
      </c>
    </row>
    <row r="10" spans="2:47" x14ac:dyDescent="0.35">
      <c r="B10" s="18" t="s">
        <v>96</v>
      </c>
      <c r="C10" s="17">
        <v>6.8895192927107607E-2</v>
      </c>
      <c r="D10" s="17">
        <v>5.46018892513482E-2</v>
      </c>
      <c r="E10" s="17">
        <v>8.2511852773669694E-2</v>
      </c>
      <c r="F10" s="17"/>
      <c r="G10" s="17">
        <v>6.2680727431447106E-2</v>
      </c>
      <c r="H10" s="17">
        <v>8.1160455593574501E-2</v>
      </c>
      <c r="I10" s="17">
        <v>8.1611738311157894E-2</v>
      </c>
      <c r="J10" s="17">
        <v>5.8959908754708301E-2</v>
      </c>
      <c r="K10" s="17">
        <v>6.85282502086796E-2</v>
      </c>
      <c r="L10" s="17">
        <v>6.1235367578731201E-2</v>
      </c>
      <c r="M10" s="17"/>
      <c r="N10" s="17">
        <v>6.2215415000865103E-2</v>
      </c>
      <c r="O10" s="17">
        <v>8.40700731876175E-2</v>
      </c>
      <c r="P10" s="17">
        <v>7.9902187844247893E-2</v>
      </c>
      <c r="Q10" s="17">
        <v>5.1528985673583799E-2</v>
      </c>
      <c r="R10" s="17"/>
      <c r="S10" s="17">
        <v>8.4040588272069602E-2</v>
      </c>
      <c r="T10" s="17">
        <v>6.4083407944520193E-2</v>
      </c>
      <c r="U10" s="17">
        <v>4.2935337292676602E-2</v>
      </c>
      <c r="V10" s="17">
        <v>5.8565444403438499E-2</v>
      </c>
      <c r="W10" s="17">
        <v>6.9493815940656498E-2</v>
      </c>
      <c r="X10" s="17">
        <v>7.6981951201393298E-2</v>
      </c>
      <c r="Y10" s="17">
        <v>8.5376554054477194E-2</v>
      </c>
      <c r="Z10" s="17">
        <v>8.8306546197901306E-2</v>
      </c>
      <c r="AA10" s="17">
        <v>5.9172433294117199E-2</v>
      </c>
      <c r="AB10" s="17"/>
      <c r="AC10" s="17">
        <v>7.1967753226506503E-2</v>
      </c>
      <c r="AD10" s="17">
        <v>7.0367668051245599E-2</v>
      </c>
      <c r="AE10" s="17">
        <v>6.6048859595472506E-2</v>
      </c>
      <c r="AF10" s="17"/>
      <c r="AG10" s="17">
        <v>6.8708699119359895E-2</v>
      </c>
      <c r="AH10" s="17">
        <v>5.3388806936443899E-2</v>
      </c>
      <c r="AI10" s="17">
        <v>8.1396650436707796E-2</v>
      </c>
      <c r="AJ10" s="17">
        <v>0</v>
      </c>
      <c r="AK10" s="17">
        <v>8.0235574427087494E-2</v>
      </c>
      <c r="AL10" s="17"/>
      <c r="AM10" s="17">
        <v>9.5842912497657501E-2</v>
      </c>
      <c r="AN10" s="17">
        <v>6.4762779795495801E-2</v>
      </c>
      <c r="AO10" s="17">
        <v>3.1280429236093601E-2</v>
      </c>
      <c r="AP10" s="17"/>
      <c r="AQ10" s="17">
        <v>7.8002201991613201E-2</v>
      </c>
      <c r="AR10" s="17">
        <v>5.0172585831943797E-2</v>
      </c>
      <c r="AS10" s="17"/>
      <c r="AT10" s="17">
        <v>7.9641700759674305E-2</v>
      </c>
      <c r="AU10" s="17">
        <v>6.5487949563178396E-2</v>
      </c>
    </row>
    <row r="11" spans="2:47" x14ac:dyDescent="0.35">
      <c r="B11" s="18" t="s">
        <v>95</v>
      </c>
      <c r="C11" s="17">
        <v>0.26275644722910702</v>
      </c>
      <c r="D11" s="17">
        <v>0.27132390361653302</v>
      </c>
      <c r="E11" s="17">
        <v>0.25576071110138998</v>
      </c>
      <c r="F11" s="17"/>
      <c r="G11" s="17">
        <v>0.227369485723074</v>
      </c>
      <c r="H11" s="17">
        <v>0.31251820015333298</v>
      </c>
      <c r="I11" s="17">
        <v>0.33134620060002401</v>
      </c>
      <c r="J11" s="17">
        <v>0.25688500949430398</v>
      </c>
      <c r="K11" s="17">
        <v>0.226950075596005</v>
      </c>
      <c r="L11" s="17">
        <v>0.223018095502512</v>
      </c>
      <c r="M11" s="17"/>
      <c r="N11" s="17">
        <v>0.25046296476643998</v>
      </c>
      <c r="O11" s="17">
        <v>0.23712551774332399</v>
      </c>
      <c r="P11" s="17">
        <v>0.30930142627016899</v>
      </c>
      <c r="Q11" s="17">
        <v>0.26483198420047699</v>
      </c>
      <c r="R11" s="17"/>
      <c r="S11" s="17">
        <v>0.24798645551273599</v>
      </c>
      <c r="T11" s="17">
        <v>0.26674160355652399</v>
      </c>
      <c r="U11" s="17">
        <v>0.240054471456561</v>
      </c>
      <c r="V11" s="17">
        <v>0.28759002329670302</v>
      </c>
      <c r="W11" s="17">
        <v>0.25031887886829901</v>
      </c>
      <c r="X11" s="17">
        <v>0.32913577088000801</v>
      </c>
      <c r="Y11" s="17">
        <v>0.221300230243486</v>
      </c>
      <c r="Z11" s="17">
        <v>0.18058803820525099</v>
      </c>
      <c r="AA11" s="17">
        <v>0.289031274097165</v>
      </c>
      <c r="AB11" s="17"/>
      <c r="AC11" s="17">
        <v>0.25034208101740801</v>
      </c>
      <c r="AD11" s="17">
        <v>0.25872858877348098</v>
      </c>
      <c r="AE11" s="17">
        <v>0.32346853781387203</v>
      </c>
      <c r="AF11" s="17"/>
      <c r="AG11" s="17">
        <v>0.23655375029692599</v>
      </c>
      <c r="AH11" s="17">
        <v>0.27787723339771497</v>
      </c>
      <c r="AI11" s="17">
        <v>0.27541150049259799</v>
      </c>
      <c r="AJ11" s="17">
        <v>8.3337654969824607E-2</v>
      </c>
      <c r="AK11" s="17">
        <v>0.27276152894844702</v>
      </c>
      <c r="AL11" s="17"/>
      <c r="AM11" s="17">
        <v>0.219612501469133</v>
      </c>
      <c r="AN11" s="17">
        <v>0.264975875477937</v>
      </c>
      <c r="AO11" s="17">
        <v>0.28239166381951503</v>
      </c>
      <c r="AP11" s="17"/>
      <c r="AQ11" s="17">
        <v>0.28251419070990202</v>
      </c>
      <c r="AR11" s="17">
        <v>0.22271265917163099</v>
      </c>
      <c r="AS11" s="17"/>
      <c r="AT11" s="17">
        <v>0.29561662321020499</v>
      </c>
      <c r="AU11" s="17">
        <v>0.25233793562575202</v>
      </c>
    </row>
    <row r="12" spans="2:47" x14ac:dyDescent="0.35">
      <c r="B12" s="18" t="s">
        <v>94</v>
      </c>
      <c r="C12" s="17">
        <v>0.38301597073905203</v>
      </c>
      <c r="D12" s="17">
        <v>0.39184119945770102</v>
      </c>
      <c r="E12" s="17">
        <v>0.37472677087603001</v>
      </c>
      <c r="F12" s="17"/>
      <c r="G12" s="17">
        <v>0.42956831817886598</v>
      </c>
      <c r="H12" s="17">
        <v>0.34115564123493203</v>
      </c>
      <c r="I12" s="17">
        <v>0.31699523881506603</v>
      </c>
      <c r="J12" s="17">
        <v>0.402171734845512</v>
      </c>
      <c r="K12" s="17">
        <v>0.412945891931908</v>
      </c>
      <c r="L12" s="17">
        <v>0.40467448105819598</v>
      </c>
      <c r="M12" s="17"/>
      <c r="N12" s="17">
        <v>0.399060734059828</v>
      </c>
      <c r="O12" s="17">
        <v>0.41752960045432702</v>
      </c>
      <c r="P12" s="17">
        <v>0.33284612710417</v>
      </c>
      <c r="Q12" s="17">
        <v>0.37426420276304301</v>
      </c>
      <c r="R12" s="17"/>
      <c r="S12" s="17">
        <v>0.37536735388266701</v>
      </c>
      <c r="T12" s="17">
        <v>0.37294242799191601</v>
      </c>
      <c r="U12" s="17">
        <v>0.369975529926868</v>
      </c>
      <c r="V12" s="17">
        <v>0.35024525039346199</v>
      </c>
      <c r="W12" s="17">
        <v>0.40832286268659501</v>
      </c>
      <c r="X12" s="17">
        <v>0.35971409896864398</v>
      </c>
      <c r="Y12" s="17">
        <v>0.41068117992786402</v>
      </c>
      <c r="Z12" s="17">
        <v>0.46665527238771598</v>
      </c>
      <c r="AA12" s="17">
        <v>0.39271084974214798</v>
      </c>
      <c r="AB12" s="17"/>
      <c r="AC12" s="17">
        <v>0.39643749123244099</v>
      </c>
      <c r="AD12" s="17">
        <v>0.36009382362006598</v>
      </c>
      <c r="AE12" s="17">
        <v>0.39386446405222397</v>
      </c>
      <c r="AF12" s="17"/>
      <c r="AG12" s="17">
        <v>0.38318670367400598</v>
      </c>
      <c r="AH12" s="17">
        <v>0.372305315782616</v>
      </c>
      <c r="AI12" s="17">
        <v>0.36507095596574302</v>
      </c>
      <c r="AJ12" s="17">
        <v>0.69514682899214697</v>
      </c>
      <c r="AK12" s="17">
        <v>0.394822423093039</v>
      </c>
      <c r="AL12" s="17"/>
      <c r="AM12" s="17">
        <v>0.36698192826832898</v>
      </c>
      <c r="AN12" s="17">
        <v>0.39385983268504099</v>
      </c>
      <c r="AO12" s="17">
        <v>0.416159482990966</v>
      </c>
      <c r="AP12" s="17"/>
      <c r="AQ12" s="17">
        <v>0.34685650096999399</v>
      </c>
      <c r="AR12" s="17">
        <v>0.455610872540609</v>
      </c>
      <c r="AS12" s="17"/>
      <c r="AT12" s="17">
        <v>0.33713363696544302</v>
      </c>
      <c r="AU12" s="17">
        <v>0.39756323387861497</v>
      </c>
    </row>
    <row r="13" spans="2:47" x14ac:dyDescent="0.35">
      <c r="B13" s="18" t="s">
        <v>93</v>
      </c>
      <c r="C13" s="17">
        <v>0.205681476622077</v>
      </c>
      <c r="D13" s="17">
        <v>0.21538113807960099</v>
      </c>
      <c r="E13" s="17">
        <v>0.19508774009666399</v>
      </c>
      <c r="F13" s="17"/>
      <c r="G13" s="17">
        <v>0.17087450049765901</v>
      </c>
      <c r="H13" s="17">
        <v>0.22207719999810099</v>
      </c>
      <c r="I13" s="17">
        <v>0.21074194978307201</v>
      </c>
      <c r="J13" s="17">
        <v>0.198666725909179</v>
      </c>
      <c r="K13" s="17">
        <v>0.18813212650263</v>
      </c>
      <c r="L13" s="17">
        <v>0.222862639559226</v>
      </c>
      <c r="M13" s="17"/>
      <c r="N13" s="17">
        <v>0.21416416896013901</v>
      </c>
      <c r="O13" s="17">
        <v>0.192645354899493</v>
      </c>
      <c r="P13" s="17">
        <v>0.21169577342781501</v>
      </c>
      <c r="Q13" s="17">
        <v>0.20723505988310101</v>
      </c>
      <c r="R13" s="17"/>
      <c r="S13" s="17">
        <v>0.220322973106369</v>
      </c>
      <c r="T13" s="17">
        <v>0.21188910991585799</v>
      </c>
      <c r="U13" s="17">
        <v>0.26535982989100398</v>
      </c>
      <c r="V13" s="17">
        <v>0.2122113493569</v>
      </c>
      <c r="W13" s="17">
        <v>0.224923750775508</v>
      </c>
      <c r="X13" s="17">
        <v>0.18492555816831899</v>
      </c>
      <c r="Y13" s="17">
        <v>0.19146858684253201</v>
      </c>
      <c r="Z13" s="17">
        <v>0.17373930218374301</v>
      </c>
      <c r="AA13" s="17">
        <v>0.154501369610482</v>
      </c>
      <c r="AB13" s="17"/>
      <c r="AC13" s="17">
        <v>0.211704747798723</v>
      </c>
      <c r="AD13" s="17">
        <v>0.22214306024161301</v>
      </c>
      <c r="AE13" s="17">
        <v>0.185932773760696</v>
      </c>
      <c r="AF13" s="17"/>
      <c r="AG13" s="17">
        <v>0.23833692144659599</v>
      </c>
      <c r="AH13" s="17">
        <v>0.22364386617581999</v>
      </c>
      <c r="AI13" s="17">
        <v>0.20545164418030101</v>
      </c>
      <c r="AJ13" s="17">
        <v>0.16841398230716501</v>
      </c>
      <c r="AK13" s="17">
        <v>0.156776538696869</v>
      </c>
      <c r="AL13" s="17"/>
      <c r="AM13" s="17">
        <v>0.26092008274459499</v>
      </c>
      <c r="AN13" s="17">
        <v>0.20793162895060699</v>
      </c>
      <c r="AO13" s="17">
        <v>0.18453042980261</v>
      </c>
      <c r="AP13" s="17"/>
      <c r="AQ13" s="17">
        <v>0.22643425170367701</v>
      </c>
      <c r="AR13" s="17">
        <v>0.16326411242811201</v>
      </c>
      <c r="AS13" s="17"/>
      <c r="AT13" s="17">
        <v>0.217479366323066</v>
      </c>
      <c r="AU13" s="17">
        <v>0.201940886467735</v>
      </c>
    </row>
    <row r="14" spans="2:47" x14ac:dyDescent="0.35">
      <c r="B14" s="18" t="s">
        <v>70</v>
      </c>
      <c r="C14" s="17">
        <v>6.29142243531918E-2</v>
      </c>
      <c r="D14" s="17">
        <v>5.5873901346173302E-2</v>
      </c>
      <c r="E14" s="17">
        <v>6.9732403244257696E-2</v>
      </c>
      <c r="F14" s="17"/>
      <c r="G14" s="17">
        <v>8.8399217208998807E-2</v>
      </c>
      <c r="H14" s="17">
        <v>3.5510994651852298E-2</v>
      </c>
      <c r="I14" s="17">
        <v>3.7037439505442298E-2</v>
      </c>
      <c r="J14" s="17">
        <v>5.40331153224759E-2</v>
      </c>
      <c r="K14" s="17">
        <v>8.9825501682659903E-2</v>
      </c>
      <c r="L14" s="17">
        <v>7.7546137097353293E-2</v>
      </c>
      <c r="M14" s="17"/>
      <c r="N14" s="17">
        <v>5.4631540918577602E-2</v>
      </c>
      <c r="O14" s="17">
        <v>5.4751309597451697E-2</v>
      </c>
      <c r="P14" s="17">
        <v>5.5706184198941397E-2</v>
      </c>
      <c r="Q14" s="17">
        <v>7.9750288555736196E-2</v>
      </c>
      <c r="R14" s="17"/>
      <c r="S14" s="17">
        <v>5.49811867412427E-2</v>
      </c>
      <c r="T14" s="17">
        <v>8.0600580399797603E-2</v>
      </c>
      <c r="U14" s="17">
        <v>7.2102106675209193E-2</v>
      </c>
      <c r="V14" s="17">
        <v>9.1387932549497203E-2</v>
      </c>
      <c r="W14" s="17">
        <v>1.23424553514068E-2</v>
      </c>
      <c r="X14" s="17">
        <v>3.2569377394704703E-2</v>
      </c>
      <c r="Y14" s="17">
        <v>7.9479227430016994E-2</v>
      </c>
      <c r="Z14" s="17">
        <v>4.6006142004233301E-2</v>
      </c>
      <c r="AA14" s="17">
        <v>7.0915469815792206E-2</v>
      </c>
      <c r="AB14" s="17"/>
      <c r="AC14" s="17">
        <v>5.1190058207077803E-2</v>
      </c>
      <c r="AD14" s="17">
        <v>7.0673394963115796E-2</v>
      </c>
      <c r="AE14" s="17">
        <v>3.0685364777735601E-2</v>
      </c>
      <c r="AF14" s="17"/>
      <c r="AG14" s="17">
        <v>4.81050386663412E-2</v>
      </c>
      <c r="AH14" s="17">
        <v>6.02950729371622E-2</v>
      </c>
      <c r="AI14" s="17">
        <v>7.2669248924650001E-2</v>
      </c>
      <c r="AJ14" s="17">
        <v>5.3101533730863397E-2</v>
      </c>
      <c r="AK14" s="17">
        <v>8.2593407099586E-2</v>
      </c>
      <c r="AL14" s="17"/>
      <c r="AM14" s="17">
        <v>2.8338272860705501E-2</v>
      </c>
      <c r="AN14" s="17">
        <v>4.7946747619128101E-2</v>
      </c>
      <c r="AO14" s="17">
        <v>8.5637994150815994E-2</v>
      </c>
      <c r="AP14" s="17"/>
      <c r="AQ14" s="17">
        <v>4.4698813042492298E-2</v>
      </c>
      <c r="AR14" s="17">
        <v>0.10138120253090201</v>
      </c>
      <c r="AS14" s="17"/>
      <c r="AT14" s="17">
        <v>4.1354326759823701E-2</v>
      </c>
      <c r="AU14" s="17">
        <v>6.9749916388829797E-2</v>
      </c>
    </row>
    <row r="15" spans="2:47" x14ac:dyDescent="0.35">
      <c r="B15" s="18" t="s">
        <v>99</v>
      </c>
      <c r="C15" s="21">
        <v>8.5631881056571199E-2</v>
      </c>
      <c r="D15" s="21">
        <v>6.5579857499991207E-2</v>
      </c>
      <c r="E15" s="21">
        <v>0.104692374681658</v>
      </c>
      <c r="F15" s="21"/>
      <c r="G15" s="21">
        <v>8.3788478391401203E-2</v>
      </c>
      <c r="H15" s="21">
        <v>8.8737963961782601E-2</v>
      </c>
      <c r="I15" s="21">
        <v>0.103879171296396</v>
      </c>
      <c r="J15" s="21">
        <v>8.8243414428529898E-2</v>
      </c>
      <c r="K15" s="21">
        <v>8.2146404286797398E-2</v>
      </c>
      <c r="L15" s="21">
        <v>7.18986467827126E-2</v>
      </c>
      <c r="M15" s="21"/>
      <c r="N15" s="21">
        <v>8.1680591295015398E-2</v>
      </c>
      <c r="O15" s="21">
        <v>9.7948217305403804E-2</v>
      </c>
      <c r="P15" s="21">
        <v>9.0450488998904705E-2</v>
      </c>
      <c r="Q15" s="21">
        <v>7.3918464597644104E-2</v>
      </c>
      <c r="R15" s="21"/>
      <c r="S15" s="21">
        <v>0.101342030756986</v>
      </c>
      <c r="T15" s="21">
        <v>6.7826278135903903E-2</v>
      </c>
      <c r="U15" s="21">
        <v>5.2508062050357698E-2</v>
      </c>
      <c r="V15" s="21">
        <v>5.8565444403438499E-2</v>
      </c>
      <c r="W15" s="21">
        <v>0.104092052318192</v>
      </c>
      <c r="X15" s="21">
        <v>9.3655194588324997E-2</v>
      </c>
      <c r="Y15" s="21">
        <v>9.7070775556101302E-2</v>
      </c>
      <c r="Z15" s="21">
        <v>0.133011245219056</v>
      </c>
      <c r="AA15" s="21">
        <v>9.2841036734413407E-2</v>
      </c>
      <c r="AB15" s="21"/>
      <c r="AC15" s="21">
        <v>9.0325621744349202E-2</v>
      </c>
      <c r="AD15" s="21">
        <v>8.8361132401723705E-2</v>
      </c>
      <c r="AE15" s="21">
        <v>6.6048859595472506E-2</v>
      </c>
      <c r="AF15" s="21"/>
      <c r="AG15" s="21">
        <v>9.3817585916130999E-2</v>
      </c>
      <c r="AH15" s="21">
        <v>6.5878511706686099E-2</v>
      </c>
      <c r="AI15" s="21">
        <v>8.1396650436707796E-2</v>
      </c>
      <c r="AJ15" s="21">
        <v>0</v>
      </c>
      <c r="AK15" s="21">
        <v>9.3046102162058206E-2</v>
      </c>
      <c r="AL15" s="21"/>
      <c r="AM15" s="21">
        <v>0.12414721465723701</v>
      </c>
      <c r="AN15" s="21">
        <v>8.5285915267286197E-2</v>
      </c>
      <c r="AO15" s="21">
        <v>3.1280429236093601E-2</v>
      </c>
      <c r="AP15" s="21"/>
      <c r="AQ15" s="21">
        <v>9.9496243573934995E-2</v>
      </c>
      <c r="AR15" s="21">
        <v>5.7031153328745199E-2</v>
      </c>
      <c r="AS15" s="21"/>
      <c r="AT15" s="21">
        <v>0.108416046741462</v>
      </c>
      <c r="AU15" s="21">
        <v>7.8408027639068401E-2</v>
      </c>
    </row>
    <row r="16" spans="2:47" x14ac:dyDescent="0.35">
      <c r="B16" s="18" t="s">
        <v>98</v>
      </c>
      <c r="C16" s="21">
        <v>0.58869744736113006</v>
      </c>
      <c r="D16" s="21">
        <v>0.60722233753730204</v>
      </c>
      <c r="E16" s="21">
        <v>0.56981451097269498</v>
      </c>
      <c r="F16" s="21"/>
      <c r="G16" s="21">
        <v>0.60044281867652505</v>
      </c>
      <c r="H16" s="21">
        <v>0.56323284123303197</v>
      </c>
      <c r="I16" s="21">
        <v>0.52773718859813801</v>
      </c>
      <c r="J16" s="21">
        <v>0.60083846075469005</v>
      </c>
      <c r="K16" s="21">
        <v>0.60107801843453801</v>
      </c>
      <c r="L16" s="21">
        <v>0.62753712061742195</v>
      </c>
      <c r="M16" s="21"/>
      <c r="N16" s="21">
        <v>0.61322490301996702</v>
      </c>
      <c r="O16" s="21">
        <v>0.61017495535382105</v>
      </c>
      <c r="P16" s="21">
        <v>0.54454190053198503</v>
      </c>
      <c r="Q16" s="21">
        <v>0.58149926264614304</v>
      </c>
      <c r="R16" s="21"/>
      <c r="S16" s="21">
        <v>0.59569032698903601</v>
      </c>
      <c r="T16" s="21">
        <v>0.58483153790777398</v>
      </c>
      <c r="U16" s="21">
        <v>0.63533535981787204</v>
      </c>
      <c r="V16" s="21">
        <v>0.562456599750361</v>
      </c>
      <c r="W16" s="21">
        <v>0.63324661346210298</v>
      </c>
      <c r="X16" s="21">
        <v>0.54463965713696305</v>
      </c>
      <c r="Y16" s="21">
        <v>0.602149766770396</v>
      </c>
      <c r="Z16" s="21">
        <v>0.64039457457145899</v>
      </c>
      <c r="AA16" s="21">
        <v>0.54721221935262898</v>
      </c>
      <c r="AB16" s="21"/>
      <c r="AC16" s="21">
        <v>0.60814223903116504</v>
      </c>
      <c r="AD16" s="21">
        <v>0.58223688386168004</v>
      </c>
      <c r="AE16" s="21">
        <v>0.57979723781292003</v>
      </c>
      <c r="AF16" s="21"/>
      <c r="AG16" s="21">
        <v>0.621523625120602</v>
      </c>
      <c r="AH16" s="21">
        <v>0.59594918195843605</v>
      </c>
      <c r="AI16" s="21">
        <v>0.57052260014604395</v>
      </c>
      <c r="AJ16" s="21">
        <v>0.86356081129931195</v>
      </c>
      <c r="AK16" s="21">
        <v>0.55159896178990897</v>
      </c>
      <c r="AL16" s="21"/>
      <c r="AM16" s="21">
        <v>0.62790201101292398</v>
      </c>
      <c r="AN16" s="21">
        <v>0.60179146163564901</v>
      </c>
      <c r="AO16" s="21">
        <v>0.60068991279357598</v>
      </c>
      <c r="AP16" s="21"/>
      <c r="AQ16" s="21">
        <v>0.57329075267367102</v>
      </c>
      <c r="AR16" s="21">
        <v>0.61887498496872095</v>
      </c>
      <c r="AS16" s="21"/>
      <c r="AT16" s="21">
        <v>0.55461300328850904</v>
      </c>
      <c r="AU16" s="21">
        <v>0.59950412034635003</v>
      </c>
    </row>
    <row r="17" spans="2:47" x14ac:dyDescent="0.35">
      <c r="B17" s="18" t="s">
        <v>100</v>
      </c>
      <c r="C17" s="22">
        <v>0.50306556630455801</v>
      </c>
      <c r="D17" s="22">
        <v>0.54164248003731097</v>
      </c>
      <c r="E17" s="22">
        <v>0.46512213629103699</v>
      </c>
      <c r="F17" s="22"/>
      <c r="G17" s="22">
        <v>0.51665434028512403</v>
      </c>
      <c r="H17" s="22">
        <v>0.47449487727125</v>
      </c>
      <c r="I17" s="22">
        <v>0.423858017301742</v>
      </c>
      <c r="J17" s="22">
        <v>0.51259504632616004</v>
      </c>
      <c r="K17" s="22">
        <v>0.51893161414774103</v>
      </c>
      <c r="L17" s="22">
        <v>0.55563847383470899</v>
      </c>
      <c r="M17" s="22"/>
      <c r="N17" s="22">
        <v>0.53154431172495198</v>
      </c>
      <c r="O17" s="22">
        <v>0.51222673804841701</v>
      </c>
      <c r="P17" s="22">
        <v>0.45409141153308002</v>
      </c>
      <c r="Q17" s="22">
        <v>0.50758079804849898</v>
      </c>
      <c r="R17" s="22"/>
      <c r="S17" s="22">
        <v>0.49434829623205001</v>
      </c>
      <c r="T17" s="22">
        <v>0.51700525977186995</v>
      </c>
      <c r="U17" s="22">
        <v>0.58282729776751396</v>
      </c>
      <c r="V17" s="22">
        <v>0.50389115534692297</v>
      </c>
      <c r="W17" s="22">
        <v>0.52915456114391102</v>
      </c>
      <c r="X17" s="22">
        <v>0.450984462548638</v>
      </c>
      <c r="Y17" s="22">
        <v>0.505078991214294</v>
      </c>
      <c r="Z17" s="22">
        <v>0.50738332935240305</v>
      </c>
      <c r="AA17" s="22">
        <v>0.45437118261821602</v>
      </c>
      <c r="AB17" s="22"/>
      <c r="AC17" s="22">
        <v>0.51781661728681505</v>
      </c>
      <c r="AD17" s="22">
        <v>0.49387575145995599</v>
      </c>
      <c r="AE17" s="22">
        <v>0.51374837821744801</v>
      </c>
      <c r="AF17" s="22"/>
      <c r="AG17" s="22">
        <v>0.52770603920447101</v>
      </c>
      <c r="AH17" s="22">
        <v>0.53007067025175003</v>
      </c>
      <c r="AI17" s="22">
        <v>0.48912594970933598</v>
      </c>
      <c r="AJ17" s="22">
        <v>0.86356081129931195</v>
      </c>
      <c r="AK17" s="22">
        <v>0.45855285962785097</v>
      </c>
      <c r="AL17" s="22"/>
      <c r="AM17" s="22">
        <v>0.50375479635568599</v>
      </c>
      <c r="AN17" s="22">
        <v>0.51650554636836199</v>
      </c>
      <c r="AO17" s="22">
        <v>0.569409483557482</v>
      </c>
      <c r="AP17" s="22"/>
      <c r="AQ17" s="22">
        <v>0.47379450909973603</v>
      </c>
      <c r="AR17" s="22">
        <v>0.56184383163997598</v>
      </c>
      <c r="AS17" s="22"/>
      <c r="AT17" s="22">
        <v>0.446196956547048</v>
      </c>
      <c r="AU17" s="22">
        <v>0.52109609270728097</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U22"/>
  <sheetViews>
    <sheetView showGridLines="0" workbookViewId="0">
      <pane xSplit="2" topLeftCell="C1" activePane="topRight" state="frozen"/>
      <selection activeCell="AF8" sqref="AF8"/>
      <selection pane="topRight" activeCell="D15" sqref="D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97</v>
      </c>
      <c r="C9" s="17">
        <v>3.0641681655238E-2</v>
      </c>
      <c r="D9" s="17">
        <v>2.68312737530257E-2</v>
      </c>
      <c r="E9" s="17">
        <v>3.43187841487805E-2</v>
      </c>
      <c r="F9" s="17"/>
      <c r="G9" s="17">
        <v>5.4333993421167397E-2</v>
      </c>
      <c r="H9" s="17">
        <v>2.5775231684235098E-2</v>
      </c>
      <c r="I9" s="17">
        <v>3.3807962339442797E-2</v>
      </c>
      <c r="J9" s="17">
        <v>5.11545469226211E-2</v>
      </c>
      <c r="K9" s="17">
        <v>2.32190446151158E-2</v>
      </c>
      <c r="L9" s="17">
        <v>1.16609393299975E-2</v>
      </c>
      <c r="M9" s="17"/>
      <c r="N9" s="17">
        <v>3.9742512161477103E-2</v>
      </c>
      <c r="O9" s="17">
        <v>1.21596232009555E-2</v>
      </c>
      <c r="P9" s="17">
        <v>4.8358756148271599E-2</v>
      </c>
      <c r="Q9" s="17">
        <v>2.48239982083421E-2</v>
      </c>
      <c r="R9" s="17"/>
      <c r="S9" s="17">
        <v>3.6685778259244198E-2</v>
      </c>
      <c r="T9" s="17">
        <v>1.94579519466846E-2</v>
      </c>
      <c r="U9" s="17">
        <v>5.2009596441709403E-2</v>
      </c>
      <c r="V9" s="17">
        <v>1.4487709131363701E-2</v>
      </c>
      <c r="W9" s="17">
        <v>9.7616356524358894E-3</v>
      </c>
      <c r="X9" s="17">
        <v>6.1717127502594699E-2</v>
      </c>
      <c r="Y9" s="17">
        <v>1.8760837834317499E-2</v>
      </c>
      <c r="Z9" s="17">
        <v>3.0624933674680999E-2</v>
      </c>
      <c r="AA9" s="17">
        <v>3.1969607495340301E-2</v>
      </c>
      <c r="AB9" s="17"/>
      <c r="AC9" s="17">
        <v>2.1687651404089198E-2</v>
      </c>
      <c r="AD9" s="17">
        <v>4.0944153557944903E-2</v>
      </c>
      <c r="AE9" s="17">
        <v>2.9737966574713399E-2</v>
      </c>
      <c r="AF9" s="17"/>
      <c r="AG9" s="17">
        <v>3.37098791711773E-2</v>
      </c>
      <c r="AH9" s="17">
        <v>2.66583987536597E-2</v>
      </c>
      <c r="AI9" s="17">
        <v>2.7159612826880501E-2</v>
      </c>
      <c r="AJ9" s="17">
        <v>0</v>
      </c>
      <c r="AK9" s="17">
        <v>4.9255351294679901E-2</v>
      </c>
      <c r="AL9" s="17"/>
      <c r="AM9" s="17">
        <v>6.8508583885887306E-2</v>
      </c>
      <c r="AN9" s="17">
        <v>2.09871890442128E-2</v>
      </c>
      <c r="AO9" s="17">
        <v>1.6126387412299499E-2</v>
      </c>
      <c r="AP9" s="17"/>
      <c r="AQ9" s="17">
        <v>3.3973460267185999E-2</v>
      </c>
      <c r="AR9" s="17">
        <v>2.38196560342398E-2</v>
      </c>
      <c r="AS9" s="17"/>
      <c r="AT9" s="17">
        <v>3.9598877763073401E-2</v>
      </c>
      <c r="AU9" s="17">
        <v>2.78017500725012E-2</v>
      </c>
    </row>
    <row r="10" spans="2:47" x14ac:dyDescent="0.35">
      <c r="B10" s="18" t="s">
        <v>96</v>
      </c>
      <c r="C10" s="17">
        <v>0.105939326555298</v>
      </c>
      <c r="D10" s="17">
        <v>0.114297386701846</v>
      </c>
      <c r="E10" s="17">
        <v>9.7023866432111999E-2</v>
      </c>
      <c r="F10" s="17"/>
      <c r="G10" s="17">
        <v>9.0284111744414794E-2</v>
      </c>
      <c r="H10" s="17">
        <v>0.126867378896311</v>
      </c>
      <c r="I10" s="17">
        <v>0.13023616840282801</v>
      </c>
      <c r="J10" s="17">
        <v>0.119012369348843</v>
      </c>
      <c r="K10" s="17">
        <v>8.2594911137566202E-2</v>
      </c>
      <c r="L10" s="17">
        <v>8.7262049036380407E-2</v>
      </c>
      <c r="M10" s="17"/>
      <c r="N10" s="17">
        <v>0.140205889685487</v>
      </c>
      <c r="O10" s="17">
        <v>0.112965475250345</v>
      </c>
      <c r="P10" s="17">
        <v>0.104253775242236</v>
      </c>
      <c r="Q10" s="17">
        <v>6.4551474976583395E-2</v>
      </c>
      <c r="R10" s="17"/>
      <c r="S10" s="17">
        <v>7.67854713475776E-2</v>
      </c>
      <c r="T10" s="17">
        <v>0.109149544946049</v>
      </c>
      <c r="U10" s="17">
        <v>7.8453267284489203E-2</v>
      </c>
      <c r="V10" s="17">
        <v>0.110253127525406</v>
      </c>
      <c r="W10" s="17">
        <v>7.7524338764468195E-2</v>
      </c>
      <c r="X10" s="17">
        <v>0.174691515232614</v>
      </c>
      <c r="Y10" s="17">
        <v>0.13139371434685901</v>
      </c>
      <c r="Z10" s="17">
        <v>9.2857765650391305E-2</v>
      </c>
      <c r="AA10" s="17">
        <v>0.10398142643472801</v>
      </c>
      <c r="AB10" s="17"/>
      <c r="AC10" s="17">
        <v>0.11152689297626101</v>
      </c>
      <c r="AD10" s="17">
        <v>0.111270214638872</v>
      </c>
      <c r="AE10" s="17">
        <v>8.4227434183702599E-2</v>
      </c>
      <c r="AF10" s="17"/>
      <c r="AG10" s="17">
        <v>0.12734041827519699</v>
      </c>
      <c r="AH10" s="17">
        <v>8.3472247984005002E-2</v>
      </c>
      <c r="AI10" s="17">
        <v>0.16244126863219899</v>
      </c>
      <c r="AJ10" s="17">
        <v>0.13144213129635901</v>
      </c>
      <c r="AK10" s="17">
        <v>8.1367494734879406E-2</v>
      </c>
      <c r="AL10" s="17"/>
      <c r="AM10" s="17">
        <v>0.12324925656195</v>
      </c>
      <c r="AN10" s="17">
        <v>0.116045975430907</v>
      </c>
      <c r="AO10" s="17">
        <v>8.0885269378560207E-2</v>
      </c>
      <c r="AP10" s="17"/>
      <c r="AQ10" s="17">
        <v>0.116163652779603</v>
      </c>
      <c r="AR10" s="17">
        <v>8.5064828201855597E-2</v>
      </c>
      <c r="AS10" s="17"/>
      <c r="AT10" s="17">
        <v>0.14217850557848</v>
      </c>
      <c r="AU10" s="17">
        <v>9.4449482210998803E-2</v>
      </c>
    </row>
    <row r="11" spans="2:47" x14ac:dyDescent="0.35">
      <c r="B11" s="18" t="s">
        <v>95</v>
      </c>
      <c r="C11" s="17">
        <v>0.259747848816825</v>
      </c>
      <c r="D11" s="17">
        <v>0.25237575910805998</v>
      </c>
      <c r="E11" s="17">
        <v>0.26763087468579599</v>
      </c>
      <c r="F11" s="17"/>
      <c r="G11" s="17">
        <v>0.229349447484823</v>
      </c>
      <c r="H11" s="17">
        <v>0.23316592387797699</v>
      </c>
      <c r="I11" s="17">
        <v>0.28512432666166798</v>
      </c>
      <c r="J11" s="17">
        <v>0.24156305070523801</v>
      </c>
      <c r="K11" s="17">
        <v>0.22388155190187201</v>
      </c>
      <c r="L11" s="17">
        <v>0.31244719943620203</v>
      </c>
      <c r="M11" s="17"/>
      <c r="N11" s="17">
        <v>0.25346165895194001</v>
      </c>
      <c r="O11" s="17">
        <v>0.25471771080372502</v>
      </c>
      <c r="P11" s="17">
        <v>0.25544929394217603</v>
      </c>
      <c r="Q11" s="17">
        <v>0.27857978393012101</v>
      </c>
      <c r="R11" s="17"/>
      <c r="S11" s="17">
        <v>0.22234962002716699</v>
      </c>
      <c r="T11" s="17">
        <v>0.25523085883491098</v>
      </c>
      <c r="U11" s="17">
        <v>0.21378423337156599</v>
      </c>
      <c r="V11" s="17">
        <v>0.22264798960416299</v>
      </c>
      <c r="W11" s="17">
        <v>0.22564920551732401</v>
      </c>
      <c r="X11" s="17">
        <v>0.38340230328910302</v>
      </c>
      <c r="Y11" s="17">
        <v>0.33664681835942201</v>
      </c>
      <c r="Z11" s="17">
        <v>0.140471618104893</v>
      </c>
      <c r="AA11" s="17">
        <v>0.28727247520338001</v>
      </c>
      <c r="AB11" s="17"/>
      <c r="AC11" s="17">
        <v>0.256581343879423</v>
      </c>
      <c r="AD11" s="17">
        <v>0.24293696296247799</v>
      </c>
      <c r="AE11" s="17">
        <v>0.29209124354224297</v>
      </c>
      <c r="AF11" s="17"/>
      <c r="AG11" s="17">
        <v>0.25685689665825401</v>
      </c>
      <c r="AH11" s="17">
        <v>0.27348576466374402</v>
      </c>
      <c r="AI11" s="17">
        <v>0.20194032919413199</v>
      </c>
      <c r="AJ11" s="17">
        <v>0.18473331435265</v>
      </c>
      <c r="AK11" s="17">
        <v>0.264063207859211</v>
      </c>
      <c r="AL11" s="17"/>
      <c r="AM11" s="17">
        <v>0.27459483138193502</v>
      </c>
      <c r="AN11" s="17">
        <v>0.26381592523457698</v>
      </c>
      <c r="AO11" s="17">
        <v>0.25771847419808802</v>
      </c>
      <c r="AP11" s="17"/>
      <c r="AQ11" s="17">
        <v>0.26666686216039798</v>
      </c>
      <c r="AR11" s="17">
        <v>0.244166856721868</v>
      </c>
      <c r="AS11" s="17"/>
      <c r="AT11" s="17">
        <v>0.22492166297649399</v>
      </c>
      <c r="AU11" s="17">
        <v>0.2707896953817</v>
      </c>
    </row>
    <row r="12" spans="2:47" x14ac:dyDescent="0.35">
      <c r="B12" s="18" t="s">
        <v>94</v>
      </c>
      <c r="C12" s="17">
        <v>0.38075128862826702</v>
      </c>
      <c r="D12" s="17">
        <v>0.37814016778072701</v>
      </c>
      <c r="E12" s="17">
        <v>0.382329406414328</v>
      </c>
      <c r="F12" s="17"/>
      <c r="G12" s="17">
        <v>0.34909801826048797</v>
      </c>
      <c r="H12" s="17">
        <v>0.36570194378250298</v>
      </c>
      <c r="I12" s="17">
        <v>0.34638830356424499</v>
      </c>
      <c r="J12" s="17">
        <v>0.39557418077492101</v>
      </c>
      <c r="K12" s="17">
        <v>0.40822263550209298</v>
      </c>
      <c r="L12" s="17">
        <v>0.40058475356207801</v>
      </c>
      <c r="M12" s="17"/>
      <c r="N12" s="17">
        <v>0.35749044456402101</v>
      </c>
      <c r="O12" s="17">
        <v>0.40497074340970102</v>
      </c>
      <c r="P12" s="17">
        <v>0.35234095930033599</v>
      </c>
      <c r="Q12" s="17">
        <v>0.40582076093362301</v>
      </c>
      <c r="R12" s="17"/>
      <c r="S12" s="17">
        <v>0.43959959003543803</v>
      </c>
      <c r="T12" s="17">
        <v>0.377220239005019</v>
      </c>
      <c r="U12" s="17">
        <v>0.41835966577372202</v>
      </c>
      <c r="V12" s="17">
        <v>0.42909716833732597</v>
      </c>
      <c r="W12" s="17">
        <v>0.50891782461504698</v>
      </c>
      <c r="X12" s="17">
        <v>0.25438124147374702</v>
      </c>
      <c r="Y12" s="17">
        <v>0.27443130118563203</v>
      </c>
      <c r="Z12" s="17">
        <v>0.337738748781239</v>
      </c>
      <c r="AA12" s="17">
        <v>0.35713507748135898</v>
      </c>
      <c r="AB12" s="17"/>
      <c r="AC12" s="17">
        <v>0.40757952563032901</v>
      </c>
      <c r="AD12" s="17">
        <v>0.368612348690386</v>
      </c>
      <c r="AE12" s="17">
        <v>0.39544167975625899</v>
      </c>
      <c r="AF12" s="17"/>
      <c r="AG12" s="17">
        <v>0.39201799257520098</v>
      </c>
      <c r="AH12" s="17">
        <v>0.37775117601984898</v>
      </c>
      <c r="AI12" s="17">
        <v>0.39420991268028399</v>
      </c>
      <c r="AJ12" s="17">
        <v>0.459859273504715</v>
      </c>
      <c r="AK12" s="17">
        <v>0.34599889079942697</v>
      </c>
      <c r="AL12" s="17"/>
      <c r="AM12" s="17">
        <v>0.36020827178496601</v>
      </c>
      <c r="AN12" s="17">
        <v>0.37435963891280499</v>
      </c>
      <c r="AO12" s="17">
        <v>0.46741759462704102</v>
      </c>
      <c r="AP12" s="17"/>
      <c r="AQ12" s="17">
        <v>0.37168278130075999</v>
      </c>
      <c r="AR12" s="17">
        <v>0.39900890471711098</v>
      </c>
      <c r="AS12" s="17"/>
      <c r="AT12" s="17">
        <v>0.37323333893758798</v>
      </c>
      <c r="AU12" s="17">
        <v>0.38313489868960099</v>
      </c>
    </row>
    <row r="13" spans="2:47" x14ac:dyDescent="0.35">
      <c r="B13" s="18" t="s">
        <v>93</v>
      </c>
      <c r="C13" s="17">
        <v>0.149199271374819</v>
      </c>
      <c r="D13" s="17">
        <v>0.15816685662570701</v>
      </c>
      <c r="E13" s="17">
        <v>0.14139421772442801</v>
      </c>
      <c r="F13" s="17"/>
      <c r="G13" s="17">
        <v>0.17979888398396801</v>
      </c>
      <c r="H13" s="17">
        <v>0.18413203160411801</v>
      </c>
      <c r="I13" s="17">
        <v>0.162112905047536</v>
      </c>
      <c r="J13" s="17">
        <v>0.12913384646237899</v>
      </c>
      <c r="K13" s="17">
        <v>0.161437263052575</v>
      </c>
      <c r="L13" s="17">
        <v>0.107088426242393</v>
      </c>
      <c r="M13" s="17"/>
      <c r="N13" s="17">
        <v>0.15158873885962401</v>
      </c>
      <c r="O13" s="17">
        <v>0.15673351301243801</v>
      </c>
      <c r="P13" s="17">
        <v>0.16520775977298099</v>
      </c>
      <c r="Q13" s="17">
        <v>0.12656331551104999</v>
      </c>
      <c r="R13" s="17"/>
      <c r="S13" s="17">
        <v>0.15142389577194201</v>
      </c>
      <c r="T13" s="17">
        <v>0.15230044617893801</v>
      </c>
      <c r="U13" s="17">
        <v>0.154143670858609</v>
      </c>
      <c r="V13" s="17">
        <v>0.13419360599713201</v>
      </c>
      <c r="W13" s="17">
        <v>0.108774052710821</v>
      </c>
      <c r="X13" s="17">
        <v>6.1595117657486001E-2</v>
      </c>
      <c r="Y13" s="17">
        <v>0.173619236901464</v>
      </c>
      <c r="Z13" s="17">
        <v>0.35230079178456197</v>
      </c>
      <c r="AA13" s="17">
        <v>0.15470412619486501</v>
      </c>
      <c r="AB13" s="17"/>
      <c r="AC13" s="17">
        <v>0.13260353005254499</v>
      </c>
      <c r="AD13" s="17">
        <v>0.16931248720349301</v>
      </c>
      <c r="AE13" s="17">
        <v>0.12314730655065501</v>
      </c>
      <c r="AF13" s="17"/>
      <c r="AG13" s="17">
        <v>0.139778600386055</v>
      </c>
      <c r="AH13" s="17">
        <v>0.171432187575182</v>
      </c>
      <c r="AI13" s="17">
        <v>0.14157962774185501</v>
      </c>
      <c r="AJ13" s="17">
        <v>0.170863747115412</v>
      </c>
      <c r="AK13" s="17">
        <v>0.131099735677256</v>
      </c>
      <c r="AL13" s="17"/>
      <c r="AM13" s="17">
        <v>0.14172052698527701</v>
      </c>
      <c r="AN13" s="17">
        <v>0.16817504309869299</v>
      </c>
      <c r="AO13" s="17">
        <v>9.4980973005053093E-2</v>
      </c>
      <c r="AP13" s="17"/>
      <c r="AQ13" s="17">
        <v>0.15298917914741</v>
      </c>
      <c r="AR13" s="17">
        <v>0.142019648805424</v>
      </c>
      <c r="AS13" s="17"/>
      <c r="AT13" s="17">
        <v>0.153985277734322</v>
      </c>
      <c r="AU13" s="17">
        <v>0.147681839976433</v>
      </c>
    </row>
    <row r="14" spans="2:47" x14ac:dyDescent="0.35">
      <c r="B14" s="18" t="s">
        <v>70</v>
      </c>
      <c r="C14" s="17">
        <v>7.3720582969553805E-2</v>
      </c>
      <c r="D14" s="17">
        <v>7.0188556030633495E-2</v>
      </c>
      <c r="E14" s="17">
        <v>7.7302850594555397E-2</v>
      </c>
      <c r="F14" s="17"/>
      <c r="G14" s="17">
        <v>9.7135545105139304E-2</v>
      </c>
      <c r="H14" s="17">
        <v>6.4357490154855507E-2</v>
      </c>
      <c r="I14" s="17">
        <v>4.2330333984280197E-2</v>
      </c>
      <c r="J14" s="17">
        <v>6.3562005785997494E-2</v>
      </c>
      <c r="K14" s="17">
        <v>0.100644593790778</v>
      </c>
      <c r="L14" s="17">
        <v>8.0956632392948494E-2</v>
      </c>
      <c r="M14" s="17"/>
      <c r="N14" s="17">
        <v>5.7510755777451503E-2</v>
      </c>
      <c r="O14" s="17">
        <v>5.8452934322835798E-2</v>
      </c>
      <c r="P14" s="17">
        <v>7.4389455593998205E-2</v>
      </c>
      <c r="Q14" s="17">
        <v>9.9660666440281195E-2</v>
      </c>
      <c r="R14" s="17"/>
      <c r="S14" s="17">
        <v>7.3155644558631994E-2</v>
      </c>
      <c r="T14" s="17">
        <v>8.6640959088398001E-2</v>
      </c>
      <c r="U14" s="17">
        <v>8.3249566269904804E-2</v>
      </c>
      <c r="V14" s="17">
        <v>8.9320399404608605E-2</v>
      </c>
      <c r="W14" s="17">
        <v>6.9372942739904103E-2</v>
      </c>
      <c r="X14" s="17">
        <v>6.4212694844455798E-2</v>
      </c>
      <c r="Y14" s="17">
        <v>6.5148091372305095E-2</v>
      </c>
      <c r="Z14" s="17">
        <v>4.6006142004233301E-2</v>
      </c>
      <c r="AA14" s="17">
        <v>6.4937287190327903E-2</v>
      </c>
      <c r="AB14" s="17"/>
      <c r="AC14" s="17">
        <v>7.0021056057353606E-2</v>
      </c>
      <c r="AD14" s="17">
        <v>6.6923832946824996E-2</v>
      </c>
      <c r="AE14" s="17">
        <v>7.5354369392426401E-2</v>
      </c>
      <c r="AF14" s="17"/>
      <c r="AG14" s="17">
        <v>5.0296212934116097E-2</v>
      </c>
      <c r="AH14" s="17">
        <v>6.7200225003560404E-2</v>
      </c>
      <c r="AI14" s="17">
        <v>7.2669248924650001E-2</v>
      </c>
      <c r="AJ14" s="17">
        <v>5.3101533730863397E-2</v>
      </c>
      <c r="AK14" s="17">
        <v>0.12821531963454699</v>
      </c>
      <c r="AL14" s="17"/>
      <c r="AM14" s="17">
        <v>3.1718529399984902E-2</v>
      </c>
      <c r="AN14" s="17">
        <v>5.6616228278806302E-2</v>
      </c>
      <c r="AO14" s="17">
        <v>8.2871301378958498E-2</v>
      </c>
      <c r="AP14" s="17"/>
      <c r="AQ14" s="17">
        <v>5.85240643446426E-2</v>
      </c>
      <c r="AR14" s="17">
        <v>0.105920105519502</v>
      </c>
      <c r="AS14" s="17"/>
      <c r="AT14" s="17">
        <v>6.6082337010042499E-2</v>
      </c>
      <c r="AU14" s="17">
        <v>7.6142333668765702E-2</v>
      </c>
    </row>
    <row r="15" spans="2:47" x14ac:dyDescent="0.35">
      <c r="B15" s="18" t="s">
        <v>99</v>
      </c>
      <c r="C15" s="21">
        <v>0.13658100821053601</v>
      </c>
      <c r="D15" s="21">
        <v>0.14112866045487199</v>
      </c>
      <c r="E15" s="21">
        <v>0.13134265058089301</v>
      </c>
      <c r="F15" s="21"/>
      <c r="G15" s="21">
        <v>0.14461810516558199</v>
      </c>
      <c r="H15" s="21">
        <v>0.15264261058054701</v>
      </c>
      <c r="I15" s="21">
        <v>0.164044130742271</v>
      </c>
      <c r="J15" s="21">
        <v>0.17016691627146399</v>
      </c>
      <c r="K15" s="21">
        <v>0.105813955752682</v>
      </c>
      <c r="L15" s="21">
        <v>9.8922988366377904E-2</v>
      </c>
      <c r="M15" s="21"/>
      <c r="N15" s="21">
        <v>0.17994840184696401</v>
      </c>
      <c r="O15" s="21">
        <v>0.12512509845130099</v>
      </c>
      <c r="P15" s="21">
        <v>0.15261253139050801</v>
      </c>
      <c r="Q15" s="21">
        <v>8.9375473184925502E-2</v>
      </c>
      <c r="R15" s="21"/>
      <c r="S15" s="21">
        <v>0.11347124960682201</v>
      </c>
      <c r="T15" s="21">
        <v>0.12860749689273299</v>
      </c>
      <c r="U15" s="21">
        <v>0.130462863726199</v>
      </c>
      <c r="V15" s="21">
        <v>0.12474083665676999</v>
      </c>
      <c r="W15" s="21">
        <v>8.7285974416904097E-2</v>
      </c>
      <c r="X15" s="21">
        <v>0.23640864273520901</v>
      </c>
      <c r="Y15" s="21">
        <v>0.15015455218117599</v>
      </c>
      <c r="Z15" s="21">
        <v>0.123482699325072</v>
      </c>
      <c r="AA15" s="21">
        <v>0.13595103393006799</v>
      </c>
      <c r="AB15" s="21"/>
      <c r="AC15" s="21">
        <v>0.13321454438034999</v>
      </c>
      <c r="AD15" s="21">
        <v>0.152214368196817</v>
      </c>
      <c r="AE15" s="21">
        <v>0.11396540075841601</v>
      </c>
      <c r="AF15" s="21"/>
      <c r="AG15" s="21">
        <v>0.161050297446374</v>
      </c>
      <c r="AH15" s="21">
        <v>0.110130646737665</v>
      </c>
      <c r="AI15" s="21">
        <v>0.18960088145908</v>
      </c>
      <c r="AJ15" s="21">
        <v>0.13144213129635901</v>
      </c>
      <c r="AK15" s="21">
        <v>0.13062284602955901</v>
      </c>
      <c r="AL15" s="21"/>
      <c r="AM15" s="21">
        <v>0.191757840447837</v>
      </c>
      <c r="AN15" s="21">
        <v>0.13703316447511901</v>
      </c>
      <c r="AO15" s="21">
        <v>9.7011656790859699E-2</v>
      </c>
      <c r="AP15" s="21"/>
      <c r="AQ15" s="21">
        <v>0.15013711304678901</v>
      </c>
      <c r="AR15" s="21">
        <v>0.10888448423609499</v>
      </c>
      <c r="AS15" s="21"/>
      <c r="AT15" s="21">
        <v>0.18177738334155299</v>
      </c>
      <c r="AU15" s="21">
        <v>0.1222512322835</v>
      </c>
    </row>
    <row r="16" spans="2:47" x14ac:dyDescent="0.35">
      <c r="B16" s="18" t="s">
        <v>98</v>
      </c>
      <c r="C16" s="21">
        <v>0.52995056000308605</v>
      </c>
      <c r="D16" s="21">
        <v>0.53630702440643396</v>
      </c>
      <c r="E16" s="21">
        <v>0.52372362413875595</v>
      </c>
      <c r="F16" s="21"/>
      <c r="G16" s="21">
        <v>0.52889690224445496</v>
      </c>
      <c r="H16" s="21">
        <v>0.54983397538662104</v>
      </c>
      <c r="I16" s="21">
        <v>0.50850120861178105</v>
      </c>
      <c r="J16" s="21">
        <v>0.52470802723730003</v>
      </c>
      <c r="K16" s="21">
        <v>0.56965989855466803</v>
      </c>
      <c r="L16" s="21">
        <v>0.50767317980447102</v>
      </c>
      <c r="M16" s="21"/>
      <c r="N16" s="21">
        <v>0.509079183423645</v>
      </c>
      <c r="O16" s="21">
        <v>0.56170425642213895</v>
      </c>
      <c r="P16" s="21">
        <v>0.51754871907331701</v>
      </c>
      <c r="Q16" s="21">
        <v>0.532384076444673</v>
      </c>
      <c r="R16" s="21"/>
      <c r="S16" s="21">
        <v>0.59102348580737996</v>
      </c>
      <c r="T16" s="21">
        <v>0.52952068518395701</v>
      </c>
      <c r="U16" s="21">
        <v>0.57250333663233</v>
      </c>
      <c r="V16" s="21">
        <v>0.56329077433445796</v>
      </c>
      <c r="W16" s="21">
        <v>0.61769187732586806</v>
      </c>
      <c r="X16" s="21">
        <v>0.31597635913123301</v>
      </c>
      <c r="Y16" s="21">
        <v>0.44805053808709699</v>
      </c>
      <c r="Z16" s="21">
        <v>0.69003954056580097</v>
      </c>
      <c r="AA16" s="21">
        <v>0.51183920367622504</v>
      </c>
      <c r="AB16" s="21"/>
      <c r="AC16" s="21">
        <v>0.54018305568287395</v>
      </c>
      <c r="AD16" s="21">
        <v>0.53792483589387896</v>
      </c>
      <c r="AE16" s="21">
        <v>0.51858898630691397</v>
      </c>
      <c r="AF16" s="21"/>
      <c r="AG16" s="21">
        <v>0.53179659296125603</v>
      </c>
      <c r="AH16" s="21">
        <v>0.54918336359503095</v>
      </c>
      <c r="AI16" s="21">
        <v>0.535789540422138</v>
      </c>
      <c r="AJ16" s="21">
        <v>0.63072302062012697</v>
      </c>
      <c r="AK16" s="21">
        <v>0.477098626476682</v>
      </c>
      <c r="AL16" s="21"/>
      <c r="AM16" s="21">
        <v>0.50192879877024299</v>
      </c>
      <c r="AN16" s="21">
        <v>0.54253468201149802</v>
      </c>
      <c r="AO16" s="21">
        <v>0.56239856763209395</v>
      </c>
      <c r="AP16" s="21"/>
      <c r="AQ16" s="21">
        <v>0.52467196044816999</v>
      </c>
      <c r="AR16" s="21">
        <v>0.54102855352253498</v>
      </c>
      <c r="AS16" s="21"/>
      <c r="AT16" s="21">
        <v>0.52721861667190995</v>
      </c>
      <c r="AU16" s="21">
        <v>0.53081673866603396</v>
      </c>
    </row>
    <row r="17" spans="2:47" x14ac:dyDescent="0.35">
      <c r="B17" s="18" t="s">
        <v>100</v>
      </c>
      <c r="C17" s="22">
        <v>0.39336955179255001</v>
      </c>
      <c r="D17" s="22">
        <v>0.39517836395156197</v>
      </c>
      <c r="E17" s="22">
        <v>0.392380973557863</v>
      </c>
      <c r="F17" s="22"/>
      <c r="G17" s="22">
        <v>0.38427879707887302</v>
      </c>
      <c r="H17" s="22">
        <v>0.39719136480607498</v>
      </c>
      <c r="I17" s="22">
        <v>0.34445707786951102</v>
      </c>
      <c r="J17" s="22">
        <v>0.35454111096583701</v>
      </c>
      <c r="K17" s="22">
        <v>0.46384594280198599</v>
      </c>
      <c r="L17" s="22">
        <v>0.40875019143809299</v>
      </c>
      <c r="M17" s="22"/>
      <c r="N17" s="22">
        <v>0.32913078157668102</v>
      </c>
      <c r="O17" s="22">
        <v>0.43657915797083802</v>
      </c>
      <c r="P17" s="22">
        <v>0.364936187682809</v>
      </c>
      <c r="Q17" s="22">
        <v>0.443008603259747</v>
      </c>
      <c r="R17" s="22"/>
      <c r="S17" s="22">
        <v>0.47755223620055798</v>
      </c>
      <c r="T17" s="22">
        <v>0.40091318829122402</v>
      </c>
      <c r="U17" s="22">
        <v>0.44204047290613202</v>
      </c>
      <c r="V17" s="22">
        <v>0.43854993767768802</v>
      </c>
      <c r="W17" s="22">
        <v>0.53040590290896406</v>
      </c>
      <c r="X17" s="22">
        <v>7.9567716396024196E-2</v>
      </c>
      <c r="Y17" s="22">
        <v>0.29789598590591998</v>
      </c>
      <c r="Z17" s="22">
        <v>0.56655684124072903</v>
      </c>
      <c r="AA17" s="22">
        <v>0.37588816974615702</v>
      </c>
      <c r="AB17" s="22"/>
      <c r="AC17" s="22">
        <v>0.40696851130252298</v>
      </c>
      <c r="AD17" s="22">
        <v>0.38571046769706202</v>
      </c>
      <c r="AE17" s="22">
        <v>0.40462358554849798</v>
      </c>
      <c r="AF17" s="22"/>
      <c r="AG17" s="22">
        <v>0.37074629551488197</v>
      </c>
      <c r="AH17" s="22">
        <v>0.43905271685736602</v>
      </c>
      <c r="AI17" s="22">
        <v>0.346188658963059</v>
      </c>
      <c r="AJ17" s="22">
        <v>0.49928088932376802</v>
      </c>
      <c r="AK17" s="22">
        <v>0.34647578044712302</v>
      </c>
      <c r="AL17" s="22"/>
      <c r="AM17" s="22">
        <v>0.31017095832240599</v>
      </c>
      <c r="AN17" s="22">
        <v>0.40550151753637798</v>
      </c>
      <c r="AO17" s="22">
        <v>0.46538691084123401</v>
      </c>
      <c r="AP17" s="22"/>
      <c r="AQ17" s="22">
        <v>0.37453484740138099</v>
      </c>
      <c r="AR17" s="22">
        <v>0.432144069286439</v>
      </c>
      <c r="AS17" s="22"/>
      <c r="AT17" s="22">
        <v>0.34544123333035698</v>
      </c>
      <c r="AU17" s="22">
        <v>0.40856550638253403</v>
      </c>
    </row>
    <row r="18" spans="2:47" x14ac:dyDescent="0.35">
      <c r="B18" s="16"/>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E22"/>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20.7265625" customWidth="1"/>
  </cols>
  <sheetData>
    <row r="2" spans="2:5" ht="40" customHeight="1" x14ac:dyDescent="0.35">
      <c r="D2" s="32" t="s">
        <v>310</v>
      </c>
      <c r="E2" s="28"/>
    </row>
    <row r="6" spans="2:5" ht="50" customHeight="1" x14ac:dyDescent="0.35">
      <c r="B6" s="20" t="s">
        <v>15</v>
      </c>
      <c r="C6" s="20" t="s">
        <v>450</v>
      </c>
      <c r="D6" s="20" t="s">
        <v>451</v>
      </c>
    </row>
    <row r="7" spans="2:5" x14ac:dyDescent="0.35">
      <c r="B7" s="18" t="s">
        <v>97</v>
      </c>
      <c r="C7" s="17">
        <v>6.5593930099351605E-2</v>
      </c>
      <c r="D7" s="17">
        <v>3.5511177606387598E-2</v>
      </c>
    </row>
    <row r="8" spans="2:5" x14ac:dyDescent="0.35">
      <c r="B8" s="18" t="s">
        <v>96</v>
      </c>
      <c r="C8" s="17">
        <v>0.102728945152063</v>
      </c>
      <c r="D8" s="17">
        <v>6.6727447649092497E-2</v>
      </c>
    </row>
    <row r="9" spans="2:5" x14ac:dyDescent="0.35">
      <c r="B9" s="18" t="s">
        <v>95</v>
      </c>
      <c r="C9" s="17">
        <v>0.28937119000585598</v>
      </c>
      <c r="D9" s="17">
        <v>0.24809364678259699</v>
      </c>
    </row>
    <row r="10" spans="2:5" x14ac:dyDescent="0.35">
      <c r="B10" s="18" t="s">
        <v>94</v>
      </c>
      <c r="C10" s="17">
        <v>0.28240405195309498</v>
      </c>
      <c r="D10" s="17">
        <v>0.39729010363489398</v>
      </c>
    </row>
    <row r="11" spans="2:5" x14ac:dyDescent="0.35">
      <c r="B11" s="18" t="s">
        <v>93</v>
      </c>
      <c r="C11" s="17">
        <v>0.215800402426361</v>
      </c>
      <c r="D11" s="17">
        <v>0.22357118691859801</v>
      </c>
    </row>
    <row r="12" spans="2:5" x14ac:dyDescent="0.35">
      <c r="B12" s="18" t="s">
        <v>70</v>
      </c>
      <c r="C12" s="17">
        <v>4.4101480363274097E-2</v>
      </c>
      <c r="D12" s="17">
        <v>2.8806437408431099E-2</v>
      </c>
    </row>
    <row r="13" spans="2:5" x14ac:dyDescent="0.35">
      <c r="B13" s="23" t="s">
        <v>99</v>
      </c>
      <c r="C13" s="21">
        <v>0.16832287525141401</v>
      </c>
      <c r="D13" s="21">
        <v>0.10223862525548</v>
      </c>
    </row>
    <row r="14" spans="2:5" x14ac:dyDescent="0.35">
      <c r="B14" s="23" t="s">
        <v>98</v>
      </c>
      <c r="C14" s="21">
        <v>0.49820445437945599</v>
      </c>
      <c r="D14" s="21">
        <v>0.62086129055349204</v>
      </c>
    </row>
    <row r="15" spans="2:5" x14ac:dyDescent="0.35">
      <c r="B15" s="23" t="s">
        <v>100</v>
      </c>
      <c r="C15" s="22">
        <v>0.329881579128041</v>
      </c>
      <c r="D15" s="22">
        <v>0.51862266529801204</v>
      </c>
    </row>
    <row r="16" spans="2:5" x14ac:dyDescent="0.35">
      <c r="B16" s="16" t="s">
        <v>632</v>
      </c>
      <c r="C16" s="16"/>
      <c r="D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U22"/>
  <sheetViews>
    <sheetView showGridLines="0" workbookViewId="0">
      <pane xSplit="2" topLeftCell="C1" activePane="topRight" state="frozen"/>
      <selection activeCell="AF8" sqref="AF8"/>
      <selection pane="topRight" activeCell="E10" sqref="E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97</v>
      </c>
      <c r="C9" s="17">
        <v>3.5511177606387598E-2</v>
      </c>
      <c r="D9" s="17">
        <v>3.8702234759469802E-2</v>
      </c>
      <c r="E9" s="17">
        <v>3.2490629521083898E-2</v>
      </c>
      <c r="F9" s="17"/>
      <c r="G9" s="17">
        <v>0</v>
      </c>
      <c r="H9" s="17">
        <v>1.3203823672796801E-2</v>
      </c>
      <c r="I9" s="17">
        <v>4.1248587742791602E-2</v>
      </c>
      <c r="J9" s="17">
        <v>3.7217038416928201E-2</v>
      </c>
      <c r="K9" s="17">
        <v>5.8848921294193203E-2</v>
      </c>
      <c r="L9" s="17">
        <v>0</v>
      </c>
      <c r="M9" s="17"/>
      <c r="N9" s="17">
        <v>3.9859203665574799E-2</v>
      </c>
      <c r="O9" s="17">
        <v>1.9237854020143101E-2</v>
      </c>
      <c r="P9" s="17">
        <v>5.6686900444625897E-2</v>
      </c>
      <c r="Q9" s="17">
        <v>2.7339045459959299E-2</v>
      </c>
      <c r="R9" s="17"/>
      <c r="S9" s="17">
        <v>4.9830431900739901E-2</v>
      </c>
      <c r="T9" s="17">
        <v>0</v>
      </c>
      <c r="U9" s="17">
        <v>4.4494554353761699E-2</v>
      </c>
      <c r="V9" s="17">
        <v>0</v>
      </c>
      <c r="W9" s="17">
        <v>0</v>
      </c>
      <c r="X9" s="17">
        <v>8.2770492723664796E-2</v>
      </c>
      <c r="Y9" s="17">
        <v>0</v>
      </c>
      <c r="Z9" s="17">
        <v>0</v>
      </c>
      <c r="AA9" s="17">
        <v>4.6364167174705803E-2</v>
      </c>
      <c r="AB9" s="17"/>
      <c r="AC9" s="17">
        <v>2.5087780825576299E-2</v>
      </c>
      <c r="AD9" s="17">
        <v>3.9078390051597203E-2</v>
      </c>
      <c r="AE9" s="17">
        <v>6.3186062234532006E-2</v>
      </c>
      <c r="AF9" s="17"/>
      <c r="AG9" s="17">
        <v>4.9963434736858298E-2</v>
      </c>
      <c r="AH9" s="17">
        <v>1.7717072161536701E-2</v>
      </c>
      <c r="AI9" s="17">
        <v>0</v>
      </c>
      <c r="AJ9" s="17">
        <v>0.104346320060711</v>
      </c>
      <c r="AK9" s="17">
        <v>7.0450185859334005E-2</v>
      </c>
      <c r="AL9" s="17"/>
      <c r="AM9" s="17">
        <v>6.5148238512505299E-2</v>
      </c>
      <c r="AN9" s="17">
        <v>2.9339315030683901E-2</v>
      </c>
      <c r="AO9" s="17">
        <v>0</v>
      </c>
      <c r="AP9" s="17"/>
      <c r="AQ9" s="17">
        <v>3.5511177606387598E-2</v>
      </c>
      <c r="AR9" s="17" t="s">
        <v>74</v>
      </c>
      <c r="AS9" s="17"/>
      <c r="AT9" s="17">
        <v>3.6570691702672201E-2</v>
      </c>
      <c r="AU9" s="17">
        <v>3.3251665119666797E-2</v>
      </c>
    </row>
    <row r="10" spans="2:47" x14ac:dyDescent="0.35">
      <c r="B10" s="18" t="s">
        <v>96</v>
      </c>
      <c r="C10" s="17">
        <v>6.6727447649092497E-2</v>
      </c>
      <c r="D10" s="17">
        <v>6.7387896640924497E-2</v>
      </c>
      <c r="E10" s="17">
        <v>6.6102288699560002E-2</v>
      </c>
      <c r="F10" s="17"/>
      <c r="G10" s="17">
        <v>0</v>
      </c>
      <c r="H10" s="17">
        <v>7.3537862767749304E-2</v>
      </c>
      <c r="I10" s="17">
        <v>8.8931666851838703E-2</v>
      </c>
      <c r="J10" s="17">
        <v>7.4551323654693705E-2</v>
      </c>
      <c r="K10" s="17">
        <v>1.5378423477141001E-2</v>
      </c>
      <c r="L10" s="17">
        <v>0</v>
      </c>
      <c r="M10" s="17"/>
      <c r="N10" s="17">
        <v>4.2718597390150603E-2</v>
      </c>
      <c r="O10" s="17">
        <v>9.5984051529060199E-2</v>
      </c>
      <c r="P10" s="17">
        <v>4.1232794604087901E-2</v>
      </c>
      <c r="Q10" s="17">
        <v>9.96391870910006E-2</v>
      </c>
      <c r="R10" s="17"/>
      <c r="S10" s="17">
        <v>5.9776524656558298E-2</v>
      </c>
      <c r="T10" s="17">
        <v>6.5754460566128201E-2</v>
      </c>
      <c r="U10" s="17">
        <v>8.9653035124861599E-2</v>
      </c>
      <c r="V10" s="17">
        <v>0.132308604511443</v>
      </c>
      <c r="W10" s="17">
        <v>0</v>
      </c>
      <c r="X10" s="17">
        <v>7.7234561950630901E-2</v>
      </c>
      <c r="Y10" s="17">
        <v>2.9555497411097701E-2</v>
      </c>
      <c r="Z10" s="17">
        <v>9.7614816270947494E-2</v>
      </c>
      <c r="AA10" s="17">
        <v>4.6940546979529499E-2</v>
      </c>
      <c r="AB10" s="17"/>
      <c r="AC10" s="17">
        <v>6.33135766959812E-2</v>
      </c>
      <c r="AD10" s="17">
        <v>5.4436576349473201E-2</v>
      </c>
      <c r="AE10" s="17">
        <v>5.7143795032401801E-2</v>
      </c>
      <c r="AF10" s="17"/>
      <c r="AG10" s="17">
        <v>7.4385735208530701E-2</v>
      </c>
      <c r="AH10" s="17">
        <v>2.0955172025086202E-2</v>
      </c>
      <c r="AI10" s="17">
        <v>6.8922305624694799E-2</v>
      </c>
      <c r="AJ10" s="17">
        <v>0.14418293826732401</v>
      </c>
      <c r="AK10" s="17">
        <v>0.11163297682771001</v>
      </c>
      <c r="AL10" s="17"/>
      <c r="AM10" s="17">
        <v>0.120478193002414</v>
      </c>
      <c r="AN10" s="17">
        <v>3.8510508190501398E-2</v>
      </c>
      <c r="AO10" s="17">
        <v>0.19809305027598201</v>
      </c>
      <c r="AP10" s="17"/>
      <c r="AQ10" s="17">
        <v>6.6727447649092497E-2</v>
      </c>
      <c r="AR10" s="17" t="s">
        <v>74</v>
      </c>
      <c r="AS10" s="17"/>
      <c r="AT10" s="17">
        <v>6.3996322176685702E-2</v>
      </c>
      <c r="AU10" s="17">
        <v>7.25518270786292E-2</v>
      </c>
    </row>
    <row r="11" spans="2:47" x14ac:dyDescent="0.35">
      <c r="B11" s="18" t="s">
        <v>95</v>
      </c>
      <c r="C11" s="17">
        <v>0.24809364678259699</v>
      </c>
      <c r="D11" s="17">
        <v>0.27989431054054598</v>
      </c>
      <c r="E11" s="17">
        <v>0.21799220095525401</v>
      </c>
      <c r="F11" s="17"/>
      <c r="G11" s="17">
        <v>0</v>
      </c>
      <c r="H11" s="17">
        <v>0.22921132189631799</v>
      </c>
      <c r="I11" s="17">
        <v>0.25635332502483099</v>
      </c>
      <c r="J11" s="17">
        <v>0.227449628875288</v>
      </c>
      <c r="K11" s="17">
        <v>0.34639602500260402</v>
      </c>
      <c r="L11" s="17">
        <v>0.178101640480193</v>
      </c>
      <c r="M11" s="17"/>
      <c r="N11" s="17">
        <v>0.20816288975886901</v>
      </c>
      <c r="O11" s="17">
        <v>0.274731719221813</v>
      </c>
      <c r="P11" s="17">
        <v>0.27022414109002202</v>
      </c>
      <c r="Q11" s="17">
        <v>0.27123493052290798</v>
      </c>
      <c r="R11" s="17"/>
      <c r="S11" s="17">
        <v>0.13023509282628701</v>
      </c>
      <c r="T11" s="17">
        <v>0.23233078667056101</v>
      </c>
      <c r="U11" s="17">
        <v>0.27080235313290801</v>
      </c>
      <c r="V11" s="17">
        <v>0.26844906434244997</v>
      </c>
      <c r="W11" s="17">
        <v>0.34609577441177902</v>
      </c>
      <c r="X11" s="17">
        <v>0.320804722770821</v>
      </c>
      <c r="Y11" s="17">
        <v>0.16132229405088699</v>
      </c>
      <c r="Z11" s="17">
        <v>0.166371643328693</v>
      </c>
      <c r="AA11" s="17">
        <v>0.26364283354134199</v>
      </c>
      <c r="AB11" s="17"/>
      <c r="AC11" s="17">
        <v>0.28114675839889203</v>
      </c>
      <c r="AD11" s="17">
        <v>0.26147251155473</v>
      </c>
      <c r="AE11" s="17">
        <v>9.6902611192611704E-2</v>
      </c>
      <c r="AF11" s="17"/>
      <c r="AG11" s="17">
        <v>0.29994815094440502</v>
      </c>
      <c r="AH11" s="17">
        <v>0.219647413341752</v>
      </c>
      <c r="AI11" s="17">
        <v>0.26491667937762198</v>
      </c>
      <c r="AJ11" s="17">
        <v>0</v>
      </c>
      <c r="AK11" s="17">
        <v>9.0103221225335206E-2</v>
      </c>
      <c r="AL11" s="17"/>
      <c r="AM11" s="17">
        <v>0.328933491020724</v>
      </c>
      <c r="AN11" s="17">
        <v>0.20368439245224801</v>
      </c>
      <c r="AO11" s="17">
        <v>9.7106870810643398E-2</v>
      </c>
      <c r="AP11" s="17"/>
      <c r="AQ11" s="17">
        <v>0.24809364678259699</v>
      </c>
      <c r="AR11" s="17" t="s">
        <v>74</v>
      </c>
      <c r="AS11" s="17"/>
      <c r="AT11" s="17">
        <v>0.25378599544017699</v>
      </c>
      <c r="AU11" s="17">
        <v>0.235954183121214</v>
      </c>
    </row>
    <row r="12" spans="2:47" x14ac:dyDescent="0.35">
      <c r="B12" s="18" t="s">
        <v>94</v>
      </c>
      <c r="C12" s="17">
        <v>0.39729010363489398</v>
      </c>
      <c r="D12" s="17">
        <v>0.37488666340436599</v>
      </c>
      <c r="E12" s="17">
        <v>0.41849645164002902</v>
      </c>
      <c r="F12" s="17"/>
      <c r="G12" s="17">
        <v>0.44508699935097701</v>
      </c>
      <c r="H12" s="17">
        <v>0.49192351634478998</v>
      </c>
      <c r="I12" s="17">
        <v>0.39065391749647799</v>
      </c>
      <c r="J12" s="17">
        <v>0.370177179387495</v>
      </c>
      <c r="K12" s="17">
        <v>0.30283086711849699</v>
      </c>
      <c r="L12" s="17">
        <v>0.61368165635238403</v>
      </c>
      <c r="M12" s="17"/>
      <c r="N12" s="17">
        <v>0.43330781636944599</v>
      </c>
      <c r="O12" s="17">
        <v>0.35741304684458303</v>
      </c>
      <c r="P12" s="17">
        <v>0.41721472041695401</v>
      </c>
      <c r="Q12" s="17">
        <v>0.359366274181592</v>
      </c>
      <c r="R12" s="17"/>
      <c r="S12" s="17">
        <v>0.43478114557331998</v>
      </c>
      <c r="T12" s="17">
        <v>0.36083776748322999</v>
      </c>
      <c r="U12" s="17">
        <v>0.45112297468278401</v>
      </c>
      <c r="V12" s="17">
        <v>0.33269140471771402</v>
      </c>
      <c r="W12" s="17">
        <v>0.39707152259005402</v>
      </c>
      <c r="X12" s="17">
        <v>0.35501138149575301</v>
      </c>
      <c r="Y12" s="17">
        <v>0.51865779331122497</v>
      </c>
      <c r="Z12" s="17">
        <v>0.33394403511528697</v>
      </c>
      <c r="AA12" s="17">
        <v>0.41330776560194099</v>
      </c>
      <c r="AB12" s="17"/>
      <c r="AC12" s="17">
        <v>0.36811065668551601</v>
      </c>
      <c r="AD12" s="17">
        <v>0.40926869157624901</v>
      </c>
      <c r="AE12" s="17">
        <v>0.50931384147430403</v>
      </c>
      <c r="AF12" s="17"/>
      <c r="AG12" s="17">
        <v>0.33868426358501402</v>
      </c>
      <c r="AH12" s="17">
        <v>0.452132765495185</v>
      </c>
      <c r="AI12" s="17">
        <v>0.47896070561742399</v>
      </c>
      <c r="AJ12" s="17">
        <v>0.41955336300631402</v>
      </c>
      <c r="AK12" s="17">
        <v>0.50405938281461304</v>
      </c>
      <c r="AL12" s="17"/>
      <c r="AM12" s="17">
        <v>0.25726680714424</v>
      </c>
      <c r="AN12" s="17">
        <v>0.48114104353494302</v>
      </c>
      <c r="AO12" s="17">
        <v>0.52226415566471296</v>
      </c>
      <c r="AP12" s="17"/>
      <c r="AQ12" s="17">
        <v>0.39729010363489398</v>
      </c>
      <c r="AR12" s="17" t="s">
        <v>74</v>
      </c>
      <c r="AS12" s="17"/>
      <c r="AT12" s="17">
        <v>0.36440636666326498</v>
      </c>
      <c r="AU12" s="17">
        <v>0.46741773530868602</v>
      </c>
    </row>
    <row r="13" spans="2:47" x14ac:dyDescent="0.35">
      <c r="B13" s="18" t="s">
        <v>93</v>
      </c>
      <c r="C13" s="17">
        <v>0.22357118691859801</v>
      </c>
      <c r="D13" s="17">
        <v>0.204324079941756</v>
      </c>
      <c r="E13" s="17">
        <v>0.24178985532144301</v>
      </c>
      <c r="F13" s="17"/>
      <c r="G13" s="17">
        <v>0.55491300064902305</v>
      </c>
      <c r="H13" s="17">
        <v>0.192123475318346</v>
      </c>
      <c r="I13" s="17">
        <v>0.200002433838218</v>
      </c>
      <c r="J13" s="17">
        <v>0.24081193636106701</v>
      </c>
      <c r="K13" s="17">
        <v>0.233365177487315</v>
      </c>
      <c r="L13" s="17">
        <v>0.208216703167422</v>
      </c>
      <c r="M13" s="17"/>
      <c r="N13" s="17">
        <v>0.237886305110137</v>
      </c>
      <c r="O13" s="17">
        <v>0.24320434932524501</v>
      </c>
      <c r="P13" s="17">
        <v>0.21464144344430999</v>
      </c>
      <c r="Q13" s="17">
        <v>0.183826099434202</v>
      </c>
      <c r="R13" s="17"/>
      <c r="S13" s="17">
        <v>0.30696349057744599</v>
      </c>
      <c r="T13" s="17">
        <v>0.29679213110601599</v>
      </c>
      <c r="U13" s="17">
        <v>0.122174374608845</v>
      </c>
      <c r="V13" s="17">
        <v>0.21694857334693199</v>
      </c>
      <c r="W13" s="17">
        <v>0.21398477936736501</v>
      </c>
      <c r="X13" s="17">
        <v>0.140076090484404</v>
      </c>
      <c r="Y13" s="17">
        <v>0.244600054781415</v>
      </c>
      <c r="Z13" s="17">
        <v>0.40206950528507301</v>
      </c>
      <c r="AA13" s="17">
        <v>0.213176211005944</v>
      </c>
      <c r="AB13" s="17"/>
      <c r="AC13" s="17">
        <v>0.24466524539328599</v>
      </c>
      <c r="AD13" s="17">
        <v>0.213595612212685</v>
      </c>
      <c r="AE13" s="17">
        <v>0.21055215486753301</v>
      </c>
      <c r="AF13" s="17"/>
      <c r="AG13" s="17">
        <v>0.224219272575608</v>
      </c>
      <c r="AH13" s="17">
        <v>0.26316230000770802</v>
      </c>
      <c r="AI13" s="17">
        <v>0.15976267033667599</v>
      </c>
      <c r="AJ13" s="17">
        <v>0.21783555281588399</v>
      </c>
      <c r="AK13" s="17">
        <v>0.17420930026944101</v>
      </c>
      <c r="AL13" s="17"/>
      <c r="AM13" s="17">
        <v>0.218757162542663</v>
      </c>
      <c r="AN13" s="17">
        <v>0.222966267475806</v>
      </c>
      <c r="AO13" s="17">
        <v>0.14039853102021399</v>
      </c>
      <c r="AP13" s="17"/>
      <c r="AQ13" s="17">
        <v>0.22357118691859801</v>
      </c>
      <c r="AR13" s="17" t="s">
        <v>74</v>
      </c>
      <c r="AS13" s="17"/>
      <c r="AT13" s="17">
        <v>0.25418584316887499</v>
      </c>
      <c r="AU13" s="17">
        <v>0.15828258121081601</v>
      </c>
    </row>
    <row r="14" spans="2:47" x14ac:dyDescent="0.35">
      <c r="B14" s="18" t="s">
        <v>70</v>
      </c>
      <c r="C14" s="17">
        <v>2.8806437408431099E-2</v>
      </c>
      <c r="D14" s="17">
        <v>3.48048147129374E-2</v>
      </c>
      <c r="E14" s="17">
        <v>2.3128573862629301E-2</v>
      </c>
      <c r="F14" s="17"/>
      <c r="G14" s="17">
        <v>0</v>
      </c>
      <c r="H14" s="17">
        <v>0</v>
      </c>
      <c r="I14" s="17">
        <v>2.28100690458416E-2</v>
      </c>
      <c r="J14" s="17">
        <v>4.9792893304527901E-2</v>
      </c>
      <c r="K14" s="17">
        <v>4.3180585620248298E-2</v>
      </c>
      <c r="L14" s="17">
        <v>0</v>
      </c>
      <c r="M14" s="17"/>
      <c r="N14" s="17">
        <v>3.8065187705822602E-2</v>
      </c>
      <c r="O14" s="17">
        <v>9.4289790591557503E-3</v>
      </c>
      <c r="P14" s="17">
        <v>0</v>
      </c>
      <c r="Q14" s="17">
        <v>5.8594463310338199E-2</v>
      </c>
      <c r="R14" s="17"/>
      <c r="S14" s="17">
        <v>1.8413314465649099E-2</v>
      </c>
      <c r="T14" s="17">
        <v>4.4284854174065198E-2</v>
      </c>
      <c r="U14" s="17">
        <v>2.1752708096840101E-2</v>
      </c>
      <c r="V14" s="17">
        <v>4.9602353081462103E-2</v>
      </c>
      <c r="W14" s="17">
        <v>4.2847923630802698E-2</v>
      </c>
      <c r="X14" s="17">
        <v>2.4102750574727098E-2</v>
      </c>
      <c r="Y14" s="17">
        <v>4.5864360445375299E-2</v>
      </c>
      <c r="Z14" s="17">
        <v>0</v>
      </c>
      <c r="AA14" s="17">
        <v>1.65684756965374E-2</v>
      </c>
      <c r="AB14" s="17"/>
      <c r="AC14" s="17">
        <v>1.76759820007482E-2</v>
      </c>
      <c r="AD14" s="17">
        <v>2.2148218255265199E-2</v>
      </c>
      <c r="AE14" s="17">
        <v>6.2901535198617298E-2</v>
      </c>
      <c r="AF14" s="17"/>
      <c r="AG14" s="17">
        <v>1.27991429495835E-2</v>
      </c>
      <c r="AH14" s="17">
        <v>2.6385276968731601E-2</v>
      </c>
      <c r="AI14" s="17">
        <v>2.7437639043582599E-2</v>
      </c>
      <c r="AJ14" s="17">
        <v>0.114081825849768</v>
      </c>
      <c r="AK14" s="17">
        <v>4.9544933003566299E-2</v>
      </c>
      <c r="AL14" s="17"/>
      <c r="AM14" s="17">
        <v>9.4161077774545E-3</v>
      </c>
      <c r="AN14" s="17">
        <v>2.43584733158171E-2</v>
      </c>
      <c r="AO14" s="17">
        <v>4.2137392228447902E-2</v>
      </c>
      <c r="AP14" s="17"/>
      <c r="AQ14" s="17">
        <v>2.8806437408431099E-2</v>
      </c>
      <c r="AR14" s="17" t="s">
        <v>74</v>
      </c>
      <c r="AS14" s="17"/>
      <c r="AT14" s="17">
        <v>2.7054780848326101E-2</v>
      </c>
      <c r="AU14" s="17">
        <v>3.2542008160988699E-2</v>
      </c>
    </row>
    <row r="15" spans="2:47" x14ac:dyDescent="0.35">
      <c r="B15" s="18" t="s">
        <v>99</v>
      </c>
      <c r="C15" s="21">
        <v>0.10223862525548</v>
      </c>
      <c r="D15" s="21">
        <v>0.106090131400394</v>
      </c>
      <c r="E15" s="21">
        <v>9.8592918220644005E-2</v>
      </c>
      <c r="F15" s="21"/>
      <c r="G15" s="21">
        <v>0</v>
      </c>
      <c r="H15" s="21">
        <v>8.6741686440546098E-2</v>
      </c>
      <c r="I15" s="21">
        <v>0.13018025459463001</v>
      </c>
      <c r="J15" s="21">
        <v>0.111768362071622</v>
      </c>
      <c r="K15" s="21">
        <v>7.4227344771334303E-2</v>
      </c>
      <c r="L15" s="21">
        <v>0</v>
      </c>
      <c r="M15" s="21"/>
      <c r="N15" s="21">
        <v>8.25778010557255E-2</v>
      </c>
      <c r="O15" s="21">
        <v>0.115221905549203</v>
      </c>
      <c r="P15" s="21">
        <v>9.7919695048713798E-2</v>
      </c>
      <c r="Q15" s="21">
        <v>0.12697823255096</v>
      </c>
      <c r="R15" s="21"/>
      <c r="S15" s="21">
        <v>0.109606956557298</v>
      </c>
      <c r="T15" s="21">
        <v>6.5754460566128201E-2</v>
      </c>
      <c r="U15" s="21">
        <v>0.13414758947862301</v>
      </c>
      <c r="V15" s="21">
        <v>0.132308604511443</v>
      </c>
      <c r="W15" s="21">
        <v>0</v>
      </c>
      <c r="X15" s="21">
        <v>0.16000505467429599</v>
      </c>
      <c r="Y15" s="21">
        <v>2.9555497411097701E-2</v>
      </c>
      <c r="Z15" s="21">
        <v>9.7614816270947494E-2</v>
      </c>
      <c r="AA15" s="21">
        <v>9.3304714154235302E-2</v>
      </c>
      <c r="AB15" s="21"/>
      <c r="AC15" s="21">
        <v>8.8401357521557505E-2</v>
      </c>
      <c r="AD15" s="21">
        <v>9.3514966401070307E-2</v>
      </c>
      <c r="AE15" s="21">
        <v>0.120329857266934</v>
      </c>
      <c r="AF15" s="21"/>
      <c r="AG15" s="21">
        <v>0.124349169945389</v>
      </c>
      <c r="AH15" s="21">
        <v>3.8672244186622899E-2</v>
      </c>
      <c r="AI15" s="21">
        <v>6.8922305624694799E-2</v>
      </c>
      <c r="AJ15" s="21">
        <v>0.24852925832803399</v>
      </c>
      <c r="AK15" s="21">
        <v>0.182083162687044</v>
      </c>
      <c r="AL15" s="21"/>
      <c r="AM15" s="21">
        <v>0.18562643151492</v>
      </c>
      <c r="AN15" s="21">
        <v>6.7849823221185199E-2</v>
      </c>
      <c r="AO15" s="21">
        <v>0.19809305027598201</v>
      </c>
      <c r="AP15" s="21"/>
      <c r="AQ15" s="21">
        <v>0.10223862525548</v>
      </c>
      <c r="AR15" s="21" t="s">
        <v>74</v>
      </c>
      <c r="AS15" s="21"/>
      <c r="AT15" s="21">
        <v>0.100567013879358</v>
      </c>
      <c r="AU15" s="21">
        <v>0.105803492198296</v>
      </c>
    </row>
    <row r="16" spans="2:47" x14ac:dyDescent="0.35">
      <c r="B16" s="18" t="s">
        <v>98</v>
      </c>
      <c r="C16" s="21">
        <v>0.62086129055349204</v>
      </c>
      <c r="D16" s="21">
        <v>0.57921074334612199</v>
      </c>
      <c r="E16" s="21">
        <v>0.66028630696147195</v>
      </c>
      <c r="F16" s="21"/>
      <c r="G16" s="21">
        <v>1</v>
      </c>
      <c r="H16" s="21">
        <v>0.68404699166313598</v>
      </c>
      <c r="I16" s="21">
        <v>0.59065635133469696</v>
      </c>
      <c r="J16" s="21">
        <v>0.61098911574856196</v>
      </c>
      <c r="K16" s="21">
        <v>0.53619604460581305</v>
      </c>
      <c r="L16" s="21">
        <v>0.82189835951980705</v>
      </c>
      <c r="M16" s="21"/>
      <c r="N16" s="21">
        <v>0.67119412147958302</v>
      </c>
      <c r="O16" s="21">
        <v>0.60061739616982801</v>
      </c>
      <c r="P16" s="21">
        <v>0.63185616386126398</v>
      </c>
      <c r="Q16" s="21">
        <v>0.54319237361579398</v>
      </c>
      <c r="R16" s="21"/>
      <c r="S16" s="21">
        <v>0.74174463615076602</v>
      </c>
      <c r="T16" s="21">
        <v>0.65762989858924603</v>
      </c>
      <c r="U16" s="21">
        <v>0.57329734929162901</v>
      </c>
      <c r="V16" s="21">
        <v>0.54963997806464604</v>
      </c>
      <c r="W16" s="21">
        <v>0.611056301957419</v>
      </c>
      <c r="X16" s="21">
        <v>0.49508747198015601</v>
      </c>
      <c r="Y16" s="21">
        <v>0.76325784809263997</v>
      </c>
      <c r="Z16" s="21">
        <v>0.73601354040036004</v>
      </c>
      <c r="AA16" s="21">
        <v>0.62648397660788502</v>
      </c>
      <c r="AB16" s="21"/>
      <c r="AC16" s="21">
        <v>0.61277590207880195</v>
      </c>
      <c r="AD16" s="21">
        <v>0.62286430378893398</v>
      </c>
      <c r="AE16" s="21">
        <v>0.71986599634183701</v>
      </c>
      <c r="AF16" s="21"/>
      <c r="AG16" s="21">
        <v>0.56290353616062205</v>
      </c>
      <c r="AH16" s="21">
        <v>0.71529506550289301</v>
      </c>
      <c r="AI16" s="21">
        <v>0.638723375954101</v>
      </c>
      <c r="AJ16" s="21">
        <v>0.63738891582219803</v>
      </c>
      <c r="AK16" s="21">
        <v>0.67826868308405497</v>
      </c>
      <c r="AL16" s="21"/>
      <c r="AM16" s="21">
        <v>0.47602396968690203</v>
      </c>
      <c r="AN16" s="21">
        <v>0.70410731101074897</v>
      </c>
      <c r="AO16" s="21">
        <v>0.66266268668492601</v>
      </c>
      <c r="AP16" s="21"/>
      <c r="AQ16" s="21">
        <v>0.62086129055349204</v>
      </c>
      <c r="AR16" s="21" t="s">
        <v>74</v>
      </c>
      <c r="AS16" s="21"/>
      <c r="AT16" s="21">
        <v>0.61859220983213903</v>
      </c>
      <c r="AU16" s="21">
        <v>0.62570031651950098</v>
      </c>
    </row>
    <row r="17" spans="2:47" x14ac:dyDescent="0.35">
      <c r="B17" s="18" t="s">
        <v>100</v>
      </c>
      <c r="C17" s="22">
        <v>0.51862266529801204</v>
      </c>
      <c r="D17" s="22">
        <v>0.47312061194572802</v>
      </c>
      <c r="E17" s="22">
        <v>0.56169338874082797</v>
      </c>
      <c r="F17" s="22"/>
      <c r="G17" s="22">
        <v>1</v>
      </c>
      <c r="H17" s="22">
        <v>0.59730530522258996</v>
      </c>
      <c r="I17" s="22">
        <v>0.46047609674006701</v>
      </c>
      <c r="J17" s="22">
        <v>0.49922075367694002</v>
      </c>
      <c r="K17" s="22">
        <v>0.46196869983447902</v>
      </c>
      <c r="L17" s="22">
        <v>0.82189835951980705</v>
      </c>
      <c r="M17" s="22"/>
      <c r="N17" s="22">
        <v>0.58861632042385803</v>
      </c>
      <c r="O17" s="22">
        <v>0.48539549062062498</v>
      </c>
      <c r="P17" s="22">
        <v>0.53393646881254997</v>
      </c>
      <c r="Q17" s="22">
        <v>0.41621414106483401</v>
      </c>
      <c r="R17" s="22"/>
      <c r="S17" s="22">
        <v>0.632137679593468</v>
      </c>
      <c r="T17" s="22">
        <v>0.59187543802311804</v>
      </c>
      <c r="U17" s="22">
        <v>0.43914975981300503</v>
      </c>
      <c r="V17" s="22">
        <v>0.41733137355320299</v>
      </c>
      <c r="W17" s="22">
        <v>0.611056301957419</v>
      </c>
      <c r="X17" s="22">
        <v>0.33508241730586102</v>
      </c>
      <c r="Y17" s="22">
        <v>0.73370235068154299</v>
      </c>
      <c r="Z17" s="22">
        <v>0.63839872412941201</v>
      </c>
      <c r="AA17" s="22">
        <v>0.53317926245364999</v>
      </c>
      <c r="AB17" s="22"/>
      <c r="AC17" s="22">
        <v>0.52437454455724397</v>
      </c>
      <c r="AD17" s="22">
        <v>0.52934933738786405</v>
      </c>
      <c r="AE17" s="22">
        <v>0.599536139074903</v>
      </c>
      <c r="AF17" s="22"/>
      <c r="AG17" s="22">
        <v>0.43855436621523303</v>
      </c>
      <c r="AH17" s="22">
        <v>0.67662282131627005</v>
      </c>
      <c r="AI17" s="22">
        <v>0.56980107032940597</v>
      </c>
      <c r="AJ17" s="22">
        <v>0.38885965749416301</v>
      </c>
      <c r="AK17" s="22">
        <v>0.49618552039701103</v>
      </c>
      <c r="AL17" s="22"/>
      <c r="AM17" s="22">
        <v>0.29039753817198299</v>
      </c>
      <c r="AN17" s="22">
        <v>0.63625748778956404</v>
      </c>
      <c r="AO17" s="22">
        <v>0.464569636408944</v>
      </c>
      <c r="AP17" s="22"/>
      <c r="AQ17" s="22">
        <v>0.51862266529801204</v>
      </c>
      <c r="AR17" s="22" t="s">
        <v>74</v>
      </c>
      <c r="AS17" s="22"/>
      <c r="AT17" s="22">
        <v>0.51802519595278096</v>
      </c>
      <c r="AU17" s="22">
        <v>0.51989682432120499</v>
      </c>
    </row>
    <row r="18" spans="2:47" x14ac:dyDescent="0.35">
      <c r="B18" s="16" t="s">
        <v>632</v>
      </c>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U22"/>
  <sheetViews>
    <sheetView showGridLines="0" workbookViewId="0">
      <pane xSplit="2" topLeftCell="Z1" activePane="topRight" state="frozen"/>
      <selection activeCell="AF8" sqref="AF8"/>
      <selection pane="topRight" activeCell="AX12" sqref="AX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97</v>
      </c>
      <c r="C9" s="17">
        <v>6.5593930099351605E-2</v>
      </c>
      <c r="D9" s="17">
        <v>5.6947941059025002E-2</v>
      </c>
      <c r="E9" s="17">
        <v>7.3777934455428296E-2</v>
      </c>
      <c r="F9" s="17"/>
      <c r="G9" s="17">
        <v>0</v>
      </c>
      <c r="H9" s="17">
        <v>6.8255588864609598E-2</v>
      </c>
      <c r="I9" s="17">
        <v>4.51768624738118E-2</v>
      </c>
      <c r="J9" s="17">
        <v>6.5867610900565601E-2</v>
      </c>
      <c r="K9" s="17">
        <v>0.12953218083415899</v>
      </c>
      <c r="L9" s="17">
        <v>0</v>
      </c>
      <c r="M9" s="17"/>
      <c r="N9" s="17">
        <v>9.5599006075270596E-2</v>
      </c>
      <c r="O9" s="17">
        <v>4.8583070725389102E-2</v>
      </c>
      <c r="P9" s="17">
        <v>6.9181971438178794E-2</v>
      </c>
      <c r="Q9" s="17">
        <v>2.7339045459959299E-2</v>
      </c>
      <c r="R9" s="17"/>
      <c r="S9" s="17">
        <v>9.5568048943101197E-2</v>
      </c>
      <c r="T9" s="17">
        <v>1.6343720565373102E-2</v>
      </c>
      <c r="U9" s="17">
        <v>4.94640871926895E-2</v>
      </c>
      <c r="V9" s="17">
        <v>0</v>
      </c>
      <c r="W9" s="17">
        <v>4.7153832071386098E-2</v>
      </c>
      <c r="X9" s="17">
        <v>9.4303808365052297E-2</v>
      </c>
      <c r="Y9" s="17">
        <v>3.86616919504695E-2</v>
      </c>
      <c r="Z9" s="17">
        <v>0.144574789922259</v>
      </c>
      <c r="AA9" s="17">
        <v>8.5686884137230898E-2</v>
      </c>
      <c r="AB9" s="17"/>
      <c r="AC9" s="17">
        <v>8.0474319831459598E-2</v>
      </c>
      <c r="AD9" s="17">
        <v>6.1430393315521803E-2</v>
      </c>
      <c r="AE9" s="17">
        <v>4.5683035808887197E-2</v>
      </c>
      <c r="AF9" s="17"/>
      <c r="AG9" s="17">
        <v>7.5544513344264499E-2</v>
      </c>
      <c r="AH9" s="17">
        <v>3.9740936155454501E-2</v>
      </c>
      <c r="AI9" s="17">
        <v>9.7130030479867097E-2</v>
      </c>
      <c r="AJ9" s="17">
        <v>0.104346320060711</v>
      </c>
      <c r="AK9" s="17">
        <v>9.3008569386299395E-2</v>
      </c>
      <c r="AL9" s="17"/>
      <c r="AM9" s="17">
        <v>6.6696126976382497E-2</v>
      </c>
      <c r="AN9" s="17">
        <v>6.21623419945753E-2</v>
      </c>
      <c r="AO9" s="17">
        <v>6.3893334183951697E-2</v>
      </c>
      <c r="AP9" s="17"/>
      <c r="AQ9" s="17">
        <v>6.5593930099351605E-2</v>
      </c>
      <c r="AR9" s="17" t="s">
        <v>74</v>
      </c>
      <c r="AS9" s="17"/>
      <c r="AT9" s="17">
        <v>6.7391152286710707E-2</v>
      </c>
      <c r="AU9" s="17">
        <v>6.1761186402982102E-2</v>
      </c>
    </row>
    <row r="10" spans="2:47" x14ac:dyDescent="0.35">
      <c r="B10" s="18" t="s">
        <v>96</v>
      </c>
      <c r="C10" s="17">
        <v>0.102728945152063</v>
      </c>
      <c r="D10" s="17">
        <v>8.7605857850885802E-2</v>
      </c>
      <c r="E10" s="17">
        <v>0.117043954316762</v>
      </c>
      <c r="F10" s="17"/>
      <c r="G10" s="17">
        <v>0.101183155667248</v>
      </c>
      <c r="H10" s="17">
        <v>0.10228332731954901</v>
      </c>
      <c r="I10" s="17">
        <v>0.104177896518514</v>
      </c>
      <c r="J10" s="17">
        <v>9.1642030665913504E-2</v>
      </c>
      <c r="K10" s="17">
        <v>9.6410960132362694E-2</v>
      </c>
      <c r="L10" s="17">
        <v>0.24056323661403201</v>
      </c>
      <c r="M10" s="17"/>
      <c r="N10" s="17">
        <v>8.2348817955496201E-2</v>
      </c>
      <c r="O10" s="17">
        <v>0.102071061107068</v>
      </c>
      <c r="P10" s="17">
        <v>4.5694921307534199E-2</v>
      </c>
      <c r="Q10" s="17">
        <v>0.18959478289151199</v>
      </c>
      <c r="R10" s="17"/>
      <c r="S10" s="17">
        <v>0.14980883937030701</v>
      </c>
      <c r="T10" s="17">
        <v>8.9314799828707506E-2</v>
      </c>
      <c r="U10" s="17">
        <v>0.101916307069815</v>
      </c>
      <c r="V10" s="17">
        <v>9.22000204738299E-2</v>
      </c>
      <c r="W10" s="17">
        <v>7.8880881109064896E-2</v>
      </c>
      <c r="X10" s="17">
        <v>7.3126605976905096E-2</v>
      </c>
      <c r="Y10" s="17">
        <v>0.128744745257966</v>
      </c>
      <c r="Z10" s="17">
        <v>0.12955023737254401</v>
      </c>
      <c r="AA10" s="17">
        <v>0.114903754048144</v>
      </c>
      <c r="AB10" s="17"/>
      <c r="AC10" s="17">
        <v>9.7259326530244397E-2</v>
      </c>
      <c r="AD10" s="17">
        <v>0.101815280463201</v>
      </c>
      <c r="AE10" s="17">
        <v>0.12691318999853399</v>
      </c>
      <c r="AF10" s="17"/>
      <c r="AG10" s="17">
        <v>0.109865791942852</v>
      </c>
      <c r="AH10" s="17">
        <v>7.8046221767771401E-2</v>
      </c>
      <c r="AI10" s="17">
        <v>0.119096667402356</v>
      </c>
      <c r="AJ10" s="17">
        <v>0.21783555281588399</v>
      </c>
      <c r="AK10" s="17">
        <v>0.15893310364935401</v>
      </c>
      <c r="AL10" s="17"/>
      <c r="AM10" s="17">
        <v>0.100996472577254</v>
      </c>
      <c r="AN10" s="17">
        <v>0.112228767739368</v>
      </c>
      <c r="AO10" s="17">
        <v>0.15729026682060401</v>
      </c>
      <c r="AP10" s="17"/>
      <c r="AQ10" s="17">
        <v>0.102728945152063</v>
      </c>
      <c r="AR10" s="17" t="s">
        <v>74</v>
      </c>
      <c r="AS10" s="17"/>
      <c r="AT10" s="17">
        <v>9.8683722456176098E-2</v>
      </c>
      <c r="AU10" s="17">
        <v>0.111355759297315</v>
      </c>
    </row>
    <row r="11" spans="2:47" x14ac:dyDescent="0.35">
      <c r="B11" s="18" t="s">
        <v>95</v>
      </c>
      <c r="C11" s="17">
        <v>0.28937119000585598</v>
      </c>
      <c r="D11" s="17">
        <v>0.26339555232683898</v>
      </c>
      <c r="E11" s="17">
        <v>0.31395886076571899</v>
      </c>
      <c r="F11" s="17"/>
      <c r="G11" s="17">
        <v>0</v>
      </c>
      <c r="H11" s="17">
        <v>0.27720651941118801</v>
      </c>
      <c r="I11" s="17">
        <v>0.34894503801573501</v>
      </c>
      <c r="J11" s="17">
        <v>0.27838762264560102</v>
      </c>
      <c r="K11" s="17">
        <v>0.239572826504869</v>
      </c>
      <c r="L11" s="17">
        <v>0.277320488684205</v>
      </c>
      <c r="M11" s="17"/>
      <c r="N11" s="17">
        <v>0.25423242602017199</v>
      </c>
      <c r="O11" s="17">
        <v>0.28344113585534503</v>
      </c>
      <c r="P11" s="17">
        <v>0.354648799856144</v>
      </c>
      <c r="Q11" s="17">
        <v>0.302525016798114</v>
      </c>
      <c r="R11" s="17"/>
      <c r="S11" s="17">
        <v>0.23311220070264499</v>
      </c>
      <c r="T11" s="17">
        <v>0.36902225981285097</v>
      </c>
      <c r="U11" s="17">
        <v>0.35087078344748202</v>
      </c>
      <c r="V11" s="17">
        <v>0.42217631411950801</v>
      </c>
      <c r="W11" s="17">
        <v>0.10149134817977599</v>
      </c>
      <c r="X11" s="17">
        <v>0.32712763212087198</v>
      </c>
      <c r="Y11" s="17">
        <v>0.20984004118307201</v>
      </c>
      <c r="Z11" s="17">
        <v>0.151071650255023</v>
      </c>
      <c r="AA11" s="17">
        <v>0.272311155615234</v>
      </c>
      <c r="AB11" s="17"/>
      <c r="AC11" s="17">
        <v>0.23900724262452699</v>
      </c>
      <c r="AD11" s="17">
        <v>0.31698689327026702</v>
      </c>
      <c r="AE11" s="17">
        <v>0.30660354850345301</v>
      </c>
      <c r="AF11" s="17"/>
      <c r="AG11" s="17">
        <v>0.26689082572092099</v>
      </c>
      <c r="AH11" s="17">
        <v>0.30712424974886998</v>
      </c>
      <c r="AI11" s="17">
        <v>0.24856739208274201</v>
      </c>
      <c r="AJ11" s="17">
        <v>0</v>
      </c>
      <c r="AK11" s="17">
        <v>0.30210693986863602</v>
      </c>
      <c r="AL11" s="17"/>
      <c r="AM11" s="17">
        <v>0.33675869427951699</v>
      </c>
      <c r="AN11" s="17">
        <v>0.271130247004081</v>
      </c>
      <c r="AO11" s="17">
        <v>0.225445946933158</v>
      </c>
      <c r="AP11" s="17"/>
      <c r="AQ11" s="17">
        <v>0.28937119000585598</v>
      </c>
      <c r="AR11" s="17" t="s">
        <v>74</v>
      </c>
      <c r="AS11" s="17"/>
      <c r="AT11" s="17">
        <v>0.27799409179833501</v>
      </c>
      <c r="AU11" s="17">
        <v>0.31363391152384901</v>
      </c>
    </row>
    <row r="12" spans="2:47" x14ac:dyDescent="0.35">
      <c r="B12" s="18" t="s">
        <v>94</v>
      </c>
      <c r="C12" s="17">
        <v>0.28240405195309498</v>
      </c>
      <c r="D12" s="17">
        <v>0.32747400752410899</v>
      </c>
      <c r="E12" s="17">
        <v>0.23974233783329199</v>
      </c>
      <c r="F12" s="17"/>
      <c r="G12" s="17">
        <v>0.33384854062295299</v>
      </c>
      <c r="H12" s="17">
        <v>0.32384310197836003</v>
      </c>
      <c r="I12" s="17">
        <v>0.24124552401763899</v>
      </c>
      <c r="J12" s="17">
        <v>0.29466243902111799</v>
      </c>
      <c r="K12" s="17">
        <v>0.30049419905227098</v>
      </c>
      <c r="L12" s="17">
        <v>0.22603423579568699</v>
      </c>
      <c r="M12" s="17"/>
      <c r="N12" s="17">
        <v>0.28914652334310298</v>
      </c>
      <c r="O12" s="17">
        <v>0.30326463486169902</v>
      </c>
      <c r="P12" s="17">
        <v>0.27026844978421299</v>
      </c>
      <c r="Q12" s="17">
        <v>0.25770369197874798</v>
      </c>
      <c r="R12" s="17"/>
      <c r="S12" s="17">
        <v>0.195018109864141</v>
      </c>
      <c r="T12" s="17">
        <v>0.201084259600778</v>
      </c>
      <c r="U12" s="17">
        <v>0.228220232315618</v>
      </c>
      <c r="V12" s="17">
        <v>0.29933735824718999</v>
      </c>
      <c r="W12" s="17">
        <v>0.49577021812953098</v>
      </c>
      <c r="X12" s="17">
        <v>0.229797991480715</v>
      </c>
      <c r="Y12" s="17">
        <v>0.42298662333258702</v>
      </c>
      <c r="Z12" s="17">
        <v>0.32185901751838703</v>
      </c>
      <c r="AA12" s="17">
        <v>0.36582420337165</v>
      </c>
      <c r="AB12" s="17"/>
      <c r="AC12" s="17">
        <v>0.32880692228930197</v>
      </c>
      <c r="AD12" s="17">
        <v>0.24594703927097</v>
      </c>
      <c r="AE12" s="17">
        <v>0.3208634406043</v>
      </c>
      <c r="AF12" s="17"/>
      <c r="AG12" s="17">
        <v>0.27782682628288102</v>
      </c>
      <c r="AH12" s="17">
        <v>0.30427275675992299</v>
      </c>
      <c r="AI12" s="17">
        <v>0.16187542124323301</v>
      </c>
      <c r="AJ12" s="17">
        <v>0.56373630127363705</v>
      </c>
      <c r="AK12" s="17">
        <v>0.34441787651345501</v>
      </c>
      <c r="AL12" s="17"/>
      <c r="AM12" s="17">
        <v>0.253571717062265</v>
      </c>
      <c r="AN12" s="17">
        <v>0.29411972853049401</v>
      </c>
      <c r="AO12" s="17">
        <v>0.31784751557472302</v>
      </c>
      <c r="AP12" s="17"/>
      <c r="AQ12" s="17">
        <v>0.28240405195309498</v>
      </c>
      <c r="AR12" s="17" t="s">
        <v>74</v>
      </c>
      <c r="AS12" s="17"/>
      <c r="AT12" s="17">
        <v>0.27444128942920398</v>
      </c>
      <c r="AU12" s="17">
        <v>0.29938538463627001</v>
      </c>
    </row>
    <row r="13" spans="2:47" x14ac:dyDescent="0.35">
      <c r="B13" s="18" t="s">
        <v>93</v>
      </c>
      <c r="C13" s="17">
        <v>0.215800402426361</v>
      </c>
      <c r="D13" s="17">
        <v>0.204920960917681</v>
      </c>
      <c r="E13" s="17">
        <v>0.226098518267525</v>
      </c>
      <c r="F13" s="17"/>
      <c r="G13" s="17">
        <v>0.564968303709799</v>
      </c>
      <c r="H13" s="17">
        <v>0.17573618065152599</v>
      </c>
      <c r="I13" s="17">
        <v>0.229814203243103</v>
      </c>
      <c r="J13" s="17">
        <v>0.23565800346902899</v>
      </c>
      <c r="K13" s="17">
        <v>0.133670758934921</v>
      </c>
      <c r="L13" s="17">
        <v>0.256082038906076</v>
      </c>
      <c r="M13" s="17"/>
      <c r="N13" s="17">
        <v>0.25007727066256102</v>
      </c>
      <c r="O13" s="17">
        <v>0.242015467216111</v>
      </c>
      <c r="P13" s="17">
        <v>0.14906115833345099</v>
      </c>
      <c r="Q13" s="17">
        <v>0.18300426270710901</v>
      </c>
      <c r="R13" s="17"/>
      <c r="S13" s="17">
        <v>0.25373476346474699</v>
      </c>
      <c r="T13" s="17">
        <v>0.25562399969053701</v>
      </c>
      <c r="U13" s="17">
        <v>0.24284752026077</v>
      </c>
      <c r="V13" s="17">
        <v>0.124765700887618</v>
      </c>
      <c r="W13" s="17">
        <v>0.276703720510242</v>
      </c>
      <c r="X13" s="17">
        <v>0.23458628099239101</v>
      </c>
      <c r="Y13" s="17">
        <v>0.15390253783053001</v>
      </c>
      <c r="Z13" s="17">
        <v>0.25294430493178799</v>
      </c>
      <c r="AA13" s="17">
        <v>0.12346393881715501</v>
      </c>
      <c r="AB13" s="17"/>
      <c r="AC13" s="17">
        <v>0.21364442490670299</v>
      </c>
      <c r="AD13" s="17">
        <v>0.23382148070331801</v>
      </c>
      <c r="AE13" s="17">
        <v>0.121620166106067</v>
      </c>
      <c r="AF13" s="17"/>
      <c r="AG13" s="17">
        <v>0.25256457499451801</v>
      </c>
      <c r="AH13" s="17">
        <v>0.21297423232190199</v>
      </c>
      <c r="AI13" s="17">
        <v>0.31441071773114798</v>
      </c>
      <c r="AJ13" s="17">
        <v>0</v>
      </c>
      <c r="AK13" s="17">
        <v>8.1335423611190796E-2</v>
      </c>
      <c r="AL13" s="17"/>
      <c r="AM13" s="17">
        <v>0.22134417655181199</v>
      </c>
      <c r="AN13" s="17">
        <v>0.21729796207550001</v>
      </c>
      <c r="AO13" s="17">
        <v>0.19458411624862501</v>
      </c>
      <c r="AP13" s="17"/>
      <c r="AQ13" s="17">
        <v>0.215800402426361</v>
      </c>
      <c r="AR13" s="17" t="s">
        <v>74</v>
      </c>
      <c r="AS13" s="17"/>
      <c r="AT13" s="17">
        <v>0.21970983797837301</v>
      </c>
      <c r="AU13" s="17">
        <v>0.207463167011771</v>
      </c>
    </row>
    <row r="14" spans="2:47" x14ac:dyDescent="0.35">
      <c r="B14" s="18" t="s">
        <v>70</v>
      </c>
      <c r="C14" s="17">
        <v>4.4101480363274097E-2</v>
      </c>
      <c r="D14" s="17">
        <v>5.96556803214605E-2</v>
      </c>
      <c r="E14" s="17">
        <v>2.9378394361273302E-2</v>
      </c>
      <c r="F14" s="17"/>
      <c r="G14" s="17">
        <v>0</v>
      </c>
      <c r="H14" s="17">
        <v>5.2675281774767602E-2</v>
      </c>
      <c r="I14" s="17">
        <v>3.0640475731197499E-2</v>
      </c>
      <c r="J14" s="17">
        <v>3.3782293297772499E-2</v>
      </c>
      <c r="K14" s="17">
        <v>0.100319074541417</v>
      </c>
      <c r="L14" s="17">
        <v>0</v>
      </c>
      <c r="M14" s="17"/>
      <c r="N14" s="17">
        <v>2.8595955943397498E-2</v>
      </c>
      <c r="O14" s="17">
        <v>2.0624630234387601E-2</v>
      </c>
      <c r="P14" s="17">
        <v>0.111144699280479</v>
      </c>
      <c r="Q14" s="17">
        <v>3.9833200164557603E-2</v>
      </c>
      <c r="R14" s="17"/>
      <c r="S14" s="17">
        <v>7.2758037655059199E-2</v>
      </c>
      <c r="T14" s="17">
        <v>6.8610960501753498E-2</v>
      </c>
      <c r="U14" s="17">
        <v>2.66810697136248E-2</v>
      </c>
      <c r="V14" s="17">
        <v>6.1520606271854503E-2</v>
      </c>
      <c r="W14" s="17">
        <v>0</v>
      </c>
      <c r="X14" s="17">
        <v>4.1057681064065397E-2</v>
      </c>
      <c r="Y14" s="17">
        <v>4.5864360445375299E-2</v>
      </c>
      <c r="Z14" s="17">
        <v>0</v>
      </c>
      <c r="AA14" s="17">
        <v>3.7810064010585197E-2</v>
      </c>
      <c r="AB14" s="17"/>
      <c r="AC14" s="17">
        <v>4.08077638177647E-2</v>
      </c>
      <c r="AD14" s="17">
        <v>3.9998912976722797E-2</v>
      </c>
      <c r="AE14" s="17">
        <v>7.8316618978759106E-2</v>
      </c>
      <c r="AF14" s="17"/>
      <c r="AG14" s="17">
        <v>1.7307467714563301E-2</v>
      </c>
      <c r="AH14" s="17">
        <v>5.7841603246078302E-2</v>
      </c>
      <c r="AI14" s="17">
        <v>5.8919771060652902E-2</v>
      </c>
      <c r="AJ14" s="17">
        <v>0.114081825849768</v>
      </c>
      <c r="AK14" s="17">
        <v>2.0198086971064198E-2</v>
      </c>
      <c r="AL14" s="17"/>
      <c r="AM14" s="17">
        <v>2.0632812552769299E-2</v>
      </c>
      <c r="AN14" s="17">
        <v>4.3060952655981997E-2</v>
      </c>
      <c r="AO14" s="17">
        <v>4.0938820238939001E-2</v>
      </c>
      <c r="AP14" s="17"/>
      <c r="AQ14" s="17">
        <v>4.4101480363274097E-2</v>
      </c>
      <c r="AR14" s="17" t="s">
        <v>74</v>
      </c>
      <c r="AS14" s="17"/>
      <c r="AT14" s="17">
        <v>6.1779906051201601E-2</v>
      </c>
      <c r="AU14" s="17">
        <v>6.4005911278122501E-3</v>
      </c>
    </row>
    <row r="15" spans="2:47" x14ac:dyDescent="0.35">
      <c r="B15" s="18" t="s">
        <v>99</v>
      </c>
      <c r="C15" s="21">
        <v>0.16832287525141401</v>
      </c>
      <c r="D15" s="21">
        <v>0.14455379890991099</v>
      </c>
      <c r="E15" s="21">
        <v>0.19082188877219</v>
      </c>
      <c r="F15" s="21"/>
      <c r="G15" s="21">
        <v>0.101183155667248</v>
      </c>
      <c r="H15" s="21">
        <v>0.17053891618415801</v>
      </c>
      <c r="I15" s="21">
        <v>0.149354758992325</v>
      </c>
      <c r="J15" s="21">
        <v>0.15750964156647901</v>
      </c>
      <c r="K15" s="21">
        <v>0.22594314096652099</v>
      </c>
      <c r="L15" s="21">
        <v>0.24056323661403201</v>
      </c>
      <c r="M15" s="21"/>
      <c r="N15" s="21">
        <v>0.177947824030767</v>
      </c>
      <c r="O15" s="21">
        <v>0.15065413183245699</v>
      </c>
      <c r="P15" s="21">
        <v>0.114876892745713</v>
      </c>
      <c r="Q15" s="21">
        <v>0.21693382835147099</v>
      </c>
      <c r="R15" s="21"/>
      <c r="S15" s="21">
        <v>0.24537688831340801</v>
      </c>
      <c r="T15" s="21">
        <v>0.105658520394081</v>
      </c>
      <c r="U15" s="21">
        <v>0.15138039426250499</v>
      </c>
      <c r="V15" s="21">
        <v>9.22000204738299E-2</v>
      </c>
      <c r="W15" s="21">
        <v>0.12603471318045101</v>
      </c>
      <c r="X15" s="21">
        <v>0.16743041434195699</v>
      </c>
      <c r="Y15" s="21">
        <v>0.16740643720843501</v>
      </c>
      <c r="Z15" s="21">
        <v>0.27412502729480298</v>
      </c>
      <c r="AA15" s="21">
        <v>0.20059063818537501</v>
      </c>
      <c r="AB15" s="21"/>
      <c r="AC15" s="21">
        <v>0.177733646361704</v>
      </c>
      <c r="AD15" s="21">
        <v>0.16324567377872301</v>
      </c>
      <c r="AE15" s="21">
        <v>0.17259622580742101</v>
      </c>
      <c r="AF15" s="21"/>
      <c r="AG15" s="21">
        <v>0.18541030528711699</v>
      </c>
      <c r="AH15" s="21">
        <v>0.117787157923226</v>
      </c>
      <c r="AI15" s="21">
        <v>0.21622669788222401</v>
      </c>
      <c r="AJ15" s="21">
        <v>0.322181872876595</v>
      </c>
      <c r="AK15" s="21">
        <v>0.25194167303565401</v>
      </c>
      <c r="AL15" s="21"/>
      <c r="AM15" s="21">
        <v>0.167692599553637</v>
      </c>
      <c r="AN15" s="21">
        <v>0.17439110973394301</v>
      </c>
      <c r="AO15" s="21">
        <v>0.221183601004556</v>
      </c>
      <c r="AP15" s="21"/>
      <c r="AQ15" s="21">
        <v>0.16832287525141401</v>
      </c>
      <c r="AR15" s="21" t="s">
        <v>74</v>
      </c>
      <c r="AS15" s="21"/>
      <c r="AT15" s="21">
        <v>0.16607487474288701</v>
      </c>
      <c r="AU15" s="21">
        <v>0.17311694570029701</v>
      </c>
    </row>
    <row r="16" spans="2:47" x14ac:dyDescent="0.35">
      <c r="B16" s="18" t="s">
        <v>98</v>
      </c>
      <c r="C16" s="21">
        <v>0.49820445437945599</v>
      </c>
      <c r="D16" s="21">
        <v>0.53239496844178902</v>
      </c>
      <c r="E16" s="21">
        <v>0.46584085610081699</v>
      </c>
      <c r="F16" s="21"/>
      <c r="G16" s="21">
        <v>0.898816844332752</v>
      </c>
      <c r="H16" s="21">
        <v>0.49957928262988599</v>
      </c>
      <c r="I16" s="21">
        <v>0.47105972726074202</v>
      </c>
      <c r="J16" s="21">
        <v>0.53032044249014698</v>
      </c>
      <c r="K16" s="21">
        <v>0.43416495798719201</v>
      </c>
      <c r="L16" s="21">
        <v>0.48211627470176299</v>
      </c>
      <c r="M16" s="21"/>
      <c r="N16" s="21">
        <v>0.539223794005664</v>
      </c>
      <c r="O16" s="21">
        <v>0.54528010207780997</v>
      </c>
      <c r="P16" s="21">
        <v>0.41932960811766401</v>
      </c>
      <c r="Q16" s="21">
        <v>0.440707954685857</v>
      </c>
      <c r="R16" s="21"/>
      <c r="S16" s="21">
        <v>0.44875287332888802</v>
      </c>
      <c r="T16" s="21">
        <v>0.45670825929131498</v>
      </c>
      <c r="U16" s="21">
        <v>0.471067752576388</v>
      </c>
      <c r="V16" s="21">
        <v>0.424103059134808</v>
      </c>
      <c r="W16" s="21">
        <v>0.77247393863977298</v>
      </c>
      <c r="X16" s="21">
        <v>0.46438427247310599</v>
      </c>
      <c r="Y16" s="21">
        <v>0.57688916116311795</v>
      </c>
      <c r="Z16" s="21">
        <v>0.57480332245017496</v>
      </c>
      <c r="AA16" s="21">
        <v>0.48928814218880501</v>
      </c>
      <c r="AB16" s="21"/>
      <c r="AC16" s="21">
        <v>0.54245134719600496</v>
      </c>
      <c r="AD16" s="21">
        <v>0.47976851997428799</v>
      </c>
      <c r="AE16" s="21">
        <v>0.44248360671036702</v>
      </c>
      <c r="AF16" s="21"/>
      <c r="AG16" s="21">
        <v>0.53039140127739903</v>
      </c>
      <c r="AH16" s="21">
        <v>0.51724698908182598</v>
      </c>
      <c r="AI16" s="21">
        <v>0.47628613897438199</v>
      </c>
      <c r="AJ16" s="21">
        <v>0.56373630127363705</v>
      </c>
      <c r="AK16" s="21">
        <v>0.42575330012464602</v>
      </c>
      <c r="AL16" s="21"/>
      <c r="AM16" s="21">
        <v>0.47491589361407699</v>
      </c>
      <c r="AN16" s="21">
        <v>0.51141769060599396</v>
      </c>
      <c r="AO16" s="21">
        <v>0.51243163182334694</v>
      </c>
      <c r="AP16" s="21"/>
      <c r="AQ16" s="21">
        <v>0.49820445437945599</v>
      </c>
      <c r="AR16" s="21" t="s">
        <v>74</v>
      </c>
      <c r="AS16" s="21"/>
      <c r="AT16" s="21">
        <v>0.494151127407577</v>
      </c>
      <c r="AU16" s="21">
        <v>0.50684855164804199</v>
      </c>
    </row>
    <row r="17" spans="2:47" x14ac:dyDescent="0.35">
      <c r="B17" s="18" t="s">
        <v>100</v>
      </c>
      <c r="C17" s="22">
        <v>0.329881579128041</v>
      </c>
      <c r="D17" s="22">
        <v>0.38784116953187903</v>
      </c>
      <c r="E17" s="22">
        <v>0.27501896732862702</v>
      </c>
      <c r="F17" s="22"/>
      <c r="G17" s="22">
        <v>0.79763368866550299</v>
      </c>
      <c r="H17" s="22">
        <v>0.32904036644572798</v>
      </c>
      <c r="I17" s="22">
        <v>0.32170496826841699</v>
      </c>
      <c r="J17" s="22">
        <v>0.37281080092366797</v>
      </c>
      <c r="K17" s="22">
        <v>0.208221817020671</v>
      </c>
      <c r="L17" s="22">
        <v>0.24155303808773099</v>
      </c>
      <c r="M17" s="22"/>
      <c r="N17" s="22">
        <v>0.36127596997489703</v>
      </c>
      <c r="O17" s="22">
        <v>0.39462597024535401</v>
      </c>
      <c r="P17" s="22">
        <v>0.30445271537195101</v>
      </c>
      <c r="Q17" s="22">
        <v>0.22377412633438601</v>
      </c>
      <c r="R17" s="22"/>
      <c r="S17" s="22">
        <v>0.20337598501547899</v>
      </c>
      <c r="T17" s="22">
        <v>0.35104973889723401</v>
      </c>
      <c r="U17" s="22">
        <v>0.31968735831388401</v>
      </c>
      <c r="V17" s="22">
        <v>0.33190303866097798</v>
      </c>
      <c r="W17" s="22">
        <v>0.64643922545932098</v>
      </c>
      <c r="X17" s="22">
        <v>0.296953858131148</v>
      </c>
      <c r="Y17" s="22">
        <v>0.40948272395468199</v>
      </c>
      <c r="Z17" s="22">
        <v>0.30067829515537198</v>
      </c>
      <c r="AA17" s="22">
        <v>0.28869750400343003</v>
      </c>
      <c r="AB17" s="22"/>
      <c r="AC17" s="22">
        <v>0.364717700834301</v>
      </c>
      <c r="AD17" s="22">
        <v>0.31652284619556498</v>
      </c>
      <c r="AE17" s="22">
        <v>0.26988738090294601</v>
      </c>
      <c r="AF17" s="22"/>
      <c r="AG17" s="22">
        <v>0.34498109599028198</v>
      </c>
      <c r="AH17" s="22">
        <v>0.39945983115860001</v>
      </c>
      <c r="AI17" s="22">
        <v>0.26005944109215801</v>
      </c>
      <c r="AJ17" s="22">
        <v>0.241554428397043</v>
      </c>
      <c r="AK17" s="22">
        <v>0.173811627088992</v>
      </c>
      <c r="AL17" s="22"/>
      <c r="AM17" s="22">
        <v>0.30722329406044002</v>
      </c>
      <c r="AN17" s="22">
        <v>0.33702658087205101</v>
      </c>
      <c r="AO17" s="22">
        <v>0.29124803081879203</v>
      </c>
      <c r="AP17" s="22"/>
      <c r="AQ17" s="22">
        <v>0.329881579128041</v>
      </c>
      <c r="AR17" s="22" t="s">
        <v>74</v>
      </c>
      <c r="AS17" s="22"/>
      <c r="AT17" s="22">
        <v>0.32807625266468998</v>
      </c>
      <c r="AU17" s="22">
        <v>0.33373160594774398</v>
      </c>
    </row>
    <row r="18" spans="2:47" x14ac:dyDescent="0.35">
      <c r="B18" s="16" t="s">
        <v>632</v>
      </c>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U19"/>
  <sheetViews>
    <sheetView showGridLines="0" workbookViewId="0">
      <pane xSplit="2" topLeftCell="C1" activePane="topRight" state="frozen"/>
      <selection activeCell="AF8" sqref="AF8"/>
      <selection pane="topRight" activeCell="C10" sqref="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454</v>
      </c>
      <c r="C9" s="17">
        <v>0.18911335573868601</v>
      </c>
      <c r="D9" s="17">
        <v>0.19206336080643099</v>
      </c>
      <c r="E9" s="17">
        <v>0.18632097950361801</v>
      </c>
      <c r="F9" s="17"/>
      <c r="G9" s="17">
        <v>0.32253360773753198</v>
      </c>
      <c r="H9" s="17">
        <v>0.22635085549439901</v>
      </c>
      <c r="I9" s="17">
        <v>0.23107267739272699</v>
      </c>
      <c r="J9" s="17">
        <v>0.153877877191648</v>
      </c>
      <c r="K9" s="17">
        <v>0.107666116206169</v>
      </c>
      <c r="L9" s="17">
        <v>0.17657370210318099</v>
      </c>
      <c r="M9" s="17"/>
      <c r="N9" s="17">
        <v>0.22696637084945201</v>
      </c>
      <c r="O9" s="17">
        <v>0.12802076749691799</v>
      </c>
      <c r="P9" s="17">
        <v>0.17278171827852401</v>
      </c>
      <c r="Q9" s="17">
        <v>0.20282960924627899</v>
      </c>
      <c r="R9" s="17"/>
      <c r="S9" s="17">
        <v>0.21282302704033701</v>
      </c>
      <c r="T9" s="17">
        <v>0.15843842016725901</v>
      </c>
      <c r="U9" s="17">
        <v>0.12021124960398701</v>
      </c>
      <c r="V9" s="17">
        <v>0.24731622097058301</v>
      </c>
      <c r="W9" s="17">
        <v>0.10104344712086299</v>
      </c>
      <c r="X9" s="17">
        <v>0.21349310999085599</v>
      </c>
      <c r="Y9" s="17">
        <v>0.101854984402143</v>
      </c>
      <c r="Z9" s="17">
        <v>0.16341010097553901</v>
      </c>
      <c r="AA9" s="17">
        <v>0.29752382234582703</v>
      </c>
      <c r="AB9" s="17"/>
      <c r="AC9" s="17">
        <v>0.147536711646683</v>
      </c>
      <c r="AD9" s="17">
        <v>0.211148452837259</v>
      </c>
      <c r="AE9" s="17">
        <v>0.202187465431901</v>
      </c>
      <c r="AF9" s="17"/>
      <c r="AG9" s="17">
        <v>0.16113309654591901</v>
      </c>
      <c r="AH9" s="17">
        <v>0.196276136404373</v>
      </c>
      <c r="AI9" s="17">
        <v>0.20061657319184001</v>
      </c>
      <c r="AJ9" s="17">
        <v>0.24326625323963499</v>
      </c>
      <c r="AK9" s="17">
        <v>0.22630753855941299</v>
      </c>
      <c r="AL9" s="17"/>
      <c r="AM9" s="17">
        <v>0.23168267728976499</v>
      </c>
      <c r="AN9" s="17">
        <v>0.20349355844146999</v>
      </c>
      <c r="AO9" s="17">
        <v>0.12909709569378999</v>
      </c>
      <c r="AP9" s="17"/>
      <c r="AQ9" s="17">
        <v>0.18911335573868601</v>
      </c>
      <c r="AR9" s="17" t="s">
        <v>74</v>
      </c>
      <c r="AS9" s="17"/>
      <c r="AT9" s="17">
        <v>0.18575937133420301</v>
      </c>
      <c r="AU9" s="17">
        <v>0.196266039849989</v>
      </c>
    </row>
    <row r="10" spans="2:47" x14ac:dyDescent="0.35">
      <c r="B10" s="18" t="s">
        <v>455</v>
      </c>
      <c r="C10" s="17">
        <v>0.37131340289244602</v>
      </c>
      <c r="D10" s="17">
        <v>0.36797239627853201</v>
      </c>
      <c r="E10" s="17">
        <v>0.37447588812743998</v>
      </c>
      <c r="F10" s="17"/>
      <c r="G10" s="17">
        <v>0.67746639226246796</v>
      </c>
      <c r="H10" s="17">
        <v>0.38162213695157798</v>
      </c>
      <c r="I10" s="17">
        <v>0.36136266217016599</v>
      </c>
      <c r="J10" s="17">
        <v>0.36812914207657199</v>
      </c>
      <c r="K10" s="17">
        <v>0.37458746471720999</v>
      </c>
      <c r="L10" s="17">
        <v>0.212469561283648</v>
      </c>
      <c r="M10" s="17"/>
      <c r="N10" s="17">
        <v>0.32982888240225799</v>
      </c>
      <c r="O10" s="17">
        <v>0.42110397960106399</v>
      </c>
      <c r="P10" s="17">
        <v>0.437619729878857</v>
      </c>
      <c r="Q10" s="17">
        <v>0.333293524464706</v>
      </c>
      <c r="R10" s="17"/>
      <c r="S10" s="17">
        <v>0.39726056732304399</v>
      </c>
      <c r="T10" s="17">
        <v>0.42593489694637698</v>
      </c>
      <c r="U10" s="17">
        <v>0.37247733477804901</v>
      </c>
      <c r="V10" s="17">
        <v>0.164057420077378</v>
      </c>
      <c r="W10" s="17">
        <v>0.51174720638364601</v>
      </c>
      <c r="X10" s="17">
        <v>0.321622241959727</v>
      </c>
      <c r="Y10" s="17">
        <v>0.50452871885984396</v>
      </c>
      <c r="Z10" s="17">
        <v>0.32200081911495299</v>
      </c>
      <c r="AA10" s="17">
        <v>0.34699919306256299</v>
      </c>
      <c r="AB10" s="17"/>
      <c r="AC10" s="17">
        <v>0.444689457173708</v>
      </c>
      <c r="AD10" s="17">
        <v>0.331573357529937</v>
      </c>
      <c r="AE10" s="17">
        <v>0.29253370378493398</v>
      </c>
      <c r="AF10" s="17"/>
      <c r="AG10" s="17">
        <v>0.42452043009432699</v>
      </c>
      <c r="AH10" s="17">
        <v>0.38754834283766498</v>
      </c>
      <c r="AI10" s="17">
        <v>0.291677113526154</v>
      </c>
      <c r="AJ10" s="17">
        <v>0.42481636809471301</v>
      </c>
      <c r="AK10" s="17">
        <v>0.28898405724690701</v>
      </c>
      <c r="AL10" s="17"/>
      <c r="AM10" s="17">
        <v>0.42820868350250901</v>
      </c>
      <c r="AN10" s="17">
        <v>0.36289844117206199</v>
      </c>
      <c r="AO10" s="17">
        <v>0.38318723633951202</v>
      </c>
      <c r="AP10" s="17"/>
      <c r="AQ10" s="17">
        <v>0.37131340289244602</v>
      </c>
      <c r="AR10" s="17" t="s">
        <v>74</v>
      </c>
      <c r="AS10" s="17"/>
      <c r="AT10" s="17">
        <v>0.33258385863780099</v>
      </c>
      <c r="AU10" s="17">
        <v>0.45390776303852098</v>
      </c>
    </row>
    <row r="11" spans="2:47" x14ac:dyDescent="0.35">
      <c r="B11" s="18" t="s">
        <v>456</v>
      </c>
      <c r="C11" s="17">
        <v>0.22134413709769499</v>
      </c>
      <c r="D11" s="17">
        <v>0.20037666614781299</v>
      </c>
      <c r="E11" s="17">
        <v>0.241191244558667</v>
      </c>
      <c r="F11" s="17"/>
      <c r="G11" s="17">
        <v>0</v>
      </c>
      <c r="H11" s="17">
        <v>0.18371882019567801</v>
      </c>
      <c r="I11" s="17">
        <v>0.19863720831547399</v>
      </c>
      <c r="J11" s="17">
        <v>0.282439348820758</v>
      </c>
      <c r="K11" s="17">
        <v>0.204329232407018</v>
      </c>
      <c r="L11" s="17">
        <v>0.30608185746934302</v>
      </c>
      <c r="M11" s="17"/>
      <c r="N11" s="17">
        <v>0.22431814963378599</v>
      </c>
      <c r="O11" s="17">
        <v>0.206277845586881</v>
      </c>
      <c r="P11" s="17">
        <v>0.213303438111104</v>
      </c>
      <c r="Q11" s="17">
        <v>0.239651222801435</v>
      </c>
      <c r="R11" s="17"/>
      <c r="S11" s="17">
        <v>0.228909616116207</v>
      </c>
      <c r="T11" s="17">
        <v>0.14035103121561199</v>
      </c>
      <c r="U11" s="17">
        <v>0.293702301958564</v>
      </c>
      <c r="V11" s="17">
        <v>0.40780578621855401</v>
      </c>
      <c r="W11" s="17">
        <v>0.23318833459056301</v>
      </c>
      <c r="X11" s="17">
        <v>0.17108851476313899</v>
      </c>
      <c r="Y11" s="17">
        <v>0.25548318035074702</v>
      </c>
      <c r="Z11" s="17">
        <v>0.34468253686542699</v>
      </c>
      <c r="AA11" s="17">
        <v>0.14646342295328099</v>
      </c>
      <c r="AB11" s="17"/>
      <c r="AC11" s="17">
        <v>0.178566268198251</v>
      </c>
      <c r="AD11" s="17">
        <v>0.25915440492692599</v>
      </c>
      <c r="AE11" s="17">
        <v>0.26578348706995197</v>
      </c>
      <c r="AF11" s="17"/>
      <c r="AG11" s="17">
        <v>0.197126623750985</v>
      </c>
      <c r="AH11" s="17">
        <v>0.243570551076839</v>
      </c>
      <c r="AI11" s="17">
        <v>0.212815594541998</v>
      </c>
      <c r="AJ11" s="17">
        <v>0.21783555281588399</v>
      </c>
      <c r="AK11" s="17">
        <v>0.266240797699897</v>
      </c>
      <c r="AL11" s="17"/>
      <c r="AM11" s="17">
        <v>0.148568462008457</v>
      </c>
      <c r="AN11" s="17">
        <v>0.244249047496925</v>
      </c>
      <c r="AO11" s="17">
        <v>0.134798988819812</v>
      </c>
      <c r="AP11" s="17"/>
      <c r="AQ11" s="17">
        <v>0.22134413709769499</v>
      </c>
      <c r="AR11" s="17" t="s">
        <v>74</v>
      </c>
      <c r="AS11" s="17"/>
      <c r="AT11" s="17">
        <v>0.25182807741414498</v>
      </c>
      <c r="AU11" s="17">
        <v>0.15633429529284901</v>
      </c>
    </row>
    <row r="12" spans="2:47" x14ac:dyDescent="0.35">
      <c r="B12" s="18" t="s">
        <v>457</v>
      </c>
      <c r="C12" s="17">
        <v>0.110012125700758</v>
      </c>
      <c r="D12" s="17">
        <v>0.103970687435465</v>
      </c>
      <c r="E12" s="17">
        <v>0.115730749313339</v>
      </c>
      <c r="F12" s="17"/>
      <c r="G12" s="17">
        <v>0</v>
      </c>
      <c r="H12" s="17">
        <v>0.103318876316842</v>
      </c>
      <c r="I12" s="17">
        <v>0.118881892520839</v>
      </c>
      <c r="J12" s="17">
        <v>0.12909032565808301</v>
      </c>
      <c r="K12" s="17">
        <v>6.4589484410521994E-2</v>
      </c>
      <c r="L12" s="17">
        <v>0.15849249120567099</v>
      </c>
      <c r="M12" s="17"/>
      <c r="N12" s="17">
        <v>0.16631648631367299</v>
      </c>
      <c r="O12" s="17">
        <v>8.82422681035131E-2</v>
      </c>
      <c r="P12" s="17">
        <v>6.1960400984500702E-2</v>
      </c>
      <c r="Q12" s="17">
        <v>7.4510571352282298E-2</v>
      </c>
      <c r="R12" s="17"/>
      <c r="S12" s="17">
        <v>4.6590589954872197E-2</v>
      </c>
      <c r="T12" s="17">
        <v>0.141073698486961</v>
      </c>
      <c r="U12" s="17">
        <v>0.120984878468646</v>
      </c>
      <c r="V12" s="17">
        <v>9.7020614072997294E-2</v>
      </c>
      <c r="W12" s="17">
        <v>0.120029674986043</v>
      </c>
      <c r="X12" s="17">
        <v>0.121400779577296</v>
      </c>
      <c r="Y12" s="17">
        <v>9.22687559418916E-2</v>
      </c>
      <c r="Z12" s="17">
        <v>0.13262712798391299</v>
      </c>
      <c r="AA12" s="17">
        <v>0.11448818211683</v>
      </c>
      <c r="AB12" s="17"/>
      <c r="AC12" s="17">
        <v>8.1364128085225196E-2</v>
      </c>
      <c r="AD12" s="17">
        <v>0.12717784797891099</v>
      </c>
      <c r="AE12" s="17">
        <v>0.16181557675173999</v>
      </c>
      <c r="AF12" s="17"/>
      <c r="AG12" s="17">
        <v>0.118686849744865</v>
      </c>
      <c r="AH12" s="17">
        <v>8.2282095926510701E-2</v>
      </c>
      <c r="AI12" s="17">
        <v>0.16900491908638701</v>
      </c>
      <c r="AJ12" s="17">
        <v>0.114081825849768</v>
      </c>
      <c r="AK12" s="17">
        <v>0.12717553279143201</v>
      </c>
      <c r="AL12" s="17"/>
      <c r="AM12" s="17">
        <v>8.7960626842632603E-2</v>
      </c>
      <c r="AN12" s="17">
        <v>0.103073036858541</v>
      </c>
      <c r="AO12" s="17">
        <v>0.26369246312213201</v>
      </c>
      <c r="AP12" s="17"/>
      <c r="AQ12" s="17">
        <v>0.110012125700758</v>
      </c>
      <c r="AR12" s="17" t="s">
        <v>74</v>
      </c>
      <c r="AS12" s="17"/>
      <c r="AT12" s="17">
        <v>0.100147009347629</v>
      </c>
      <c r="AU12" s="17">
        <v>0.131050405097903</v>
      </c>
    </row>
    <row r="13" spans="2:47" x14ac:dyDescent="0.35">
      <c r="B13" s="18" t="s">
        <v>70</v>
      </c>
      <c r="C13" s="21">
        <v>0.108216978570415</v>
      </c>
      <c r="D13" s="21">
        <v>0.135616889331759</v>
      </c>
      <c r="E13" s="21">
        <v>8.2281138496936301E-2</v>
      </c>
      <c r="F13" s="21"/>
      <c r="G13" s="21">
        <v>0</v>
      </c>
      <c r="H13" s="21">
        <v>0.104989311041502</v>
      </c>
      <c r="I13" s="21">
        <v>9.0045559600793496E-2</v>
      </c>
      <c r="J13" s="21">
        <v>6.6463306252939003E-2</v>
      </c>
      <c r="K13" s="21">
        <v>0.24882770225908099</v>
      </c>
      <c r="L13" s="21">
        <v>0.146382387938158</v>
      </c>
      <c r="M13" s="21"/>
      <c r="N13" s="21">
        <v>5.2570110800831099E-2</v>
      </c>
      <c r="O13" s="21">
        <v>0.156355139211624</v>
      </c>
      <c r="P13" s="21">
        <v>0.114334712747014</v>
      </c>
      <c r="Q13" s="21">
        <v>0.149715072135297</v>
      </c>
      <c r="R13" s="21"/>
      <c r="S13" s="21">
        <v>0.11441619956554</v>
      </c>
      <c r="T13" s="21">
        <v>0.13420195318379199</v>
      </c>
      <c r="U13" s="21">
        <v>9.2624235190753496E-2</v>
      </c>
      <c r="V13" s="21">
        <v>8.3799958660486895E-2</v>
      </c>
      <c r="W13" s="21">
        <v>3.3991336918884202E-2</v>
      </c>
      <c r="X13" s="21">
        <v>0.17239535370898099</v>
      </c>
      <c r="Y13" s="21">
        <v>4.5864360445375299E-2</v>
      </c>
      <c r="Z13" s="21">
        <v>3.7279415060168401E-2</v>
      </c>
      <c r="AA13" s="21">
        <v>9.4525379521498795E-2</v>
      </c>
      <c r="AB13" s="21"/>
      <c r="AC13" s="21">
        <v>0.147843434896133</v>
      </c>
      <c r="AD13" s="21">
        <v>7.0945936726967196E-2</v>
      </c>
      <c r="AE13" s="21">
        <v>7.7679766961472302E-2</v>
      </c>
      <c r="AF13" s="21"/>
      <c r="AG13" s="21">
        <v>9.8532999863904E-2</v>
      </c>
      <c r="AH13" s="21">
        <v>9.0322873754612606E-2</v>
      </c>
      <c r="AI13" s="21">
        <v>0.12588579965362101</v>
      </c>
      <c r="AJ13" s="21">
        <v>0</v>
      </c>
      <c r="AK13" s="21">
        <v>9.1292073702350707E-2</v>
      </c>
      <c r="AL13" s="21"/>
      <c r="AM13" s="21">
        <v>0.103579550356637</v>
      </c>
      <c r="AN13" s="21">
        <v>8.6285916031001705E-2</v>
      </c>
      <c r="AO13" s="21">
        <v>8.9224216024754194E-2</v>
      </c>
      <c r="AP13" s="21"/>
      <c r="AQ13" s="21">
        <v>0.108216978570415</v>
      </c>
      <c r="AR13" s="21" t="s">
        <v>74</v>
      </c>
      <c r="AS13" s="21"/>
      <c r="AT13" s="21">
        <v>0.12968168326622301</v>
      </c>
      <c r="AU13" s="21">
        <v>6.2441496720738003E-2</v>
      </c>
    </row>
    <row r="14" spans="2:47" x14ac:dyDescent="0.35">
      <c r="B14" s="18" t="s">
        <v>458</v>
      </c>
      <c r="C14" s="21">
        <v>0.560426758631132</v>
      </c>
      <c r="D14" s="21">
        <v>0.560035757084963</v>
      </c>
      <c r="E14" s="21">
        <v>0.56079686763105796</v>
      </c>
      <c r="F14" s="21"/>
      <c r="G14" s="21">
        <v>1</v>
      </c>
      <c r="H14" s="21">
        <v>0.60797299244597702</v>
      </c>
      <c r="I14" s="21">
        <v>0.59243533956289296</v>
      </c>
      <c r="J14" s="21">
        <v>0.52200701926822002</v>
      </c>
      <c r="K14" s="21">
        <v>0.48225358092338</v>
      </c>
      <c r="L14" s="21">
        <v>0.38904326338682899</v>
      </c>
      <c r="M14" s="21"/>
      <c r="N14" s="21">
        <v>0.55679525325170998</v>
      </c>
      <c r="O14" s="21">
        <v>0.54912474709798198</v>
      </c>
      <c r="P14" s="21">
        <v>0.61040144815738095</v>
      </c>
      <c r="Q14" s="21">
        <v>0.53612313371098497</v>
      </c>
      <c r="R14" s="21"/>
      <c r="S14" s="21">
        <v>0.610083594363381</v>
      </c>
      <c r="T14" s="21">
        <v>0.58437331711363505</v>
      </c>
      <c r="U14" s="21">
        <v>0.492688584382036</v>
      </c>
      <c r="V14" s="21">
        <v>0.41137364104796098</v>
      </c>
      <c r="W14" s="21">
        <v>0.61279065350450901</v>
      </c>
      <c r="X14" s="21">
        <v>0.53511535195058402</v>
      </c>
      <c r="Y14" s="21">
        <v>0.60638370326198598</v>
      </c>
      <c r="Z14" s="21">
        <v>0.48541092009049203</v>
      </c>
      <c r="AA14" s="21">
        <v>0.64452301540839096</v>
      </c>
      <c r="AB14" s="21"/>
      <c r="AC14" s="21">
        <v>0.59222616882039103</v>
      </c>
      <c r="AD14" s="21">
        <v>0.54272181036719602</v>
      </c>
      <c r="AE14" s="21">
        <v>0.49472116921683601</v>
      </c>
      <c r="AF14" s="21"/>
      <c r="AG14" s="21">
        <v>0.58565352664024595</v>
      </c>
      <c r="AH14" s="21">
        <v>0.58382447924203795</v>
      </c>
      <c r="AI14" s="21">
        <v>0.49229368671799401</v>
      </c>
      <c r="AJ14" s="21">
        <v>0.66808262133434804</v>
      </c>
      <c r="AK14" s="21">
        <v>0.51529159580632</v>
      </c>
      <c r="AL14" s="21"/>
      <c r="AM14" s="21">
        <v>0.65989136079227295</v>
      </c>
      <c r="AN14" s="21">
        <v>0.56639199961353204</v>
      </c>
      <c r="AO14" s="21">
        <v>0.51228433203330204</v>
      </c>
      <c r="AP14" s="21"/>
      <c r="AQ14" s="21">
        <v>0.560426758631132</v>
      </c>
      <c r="AR14" s="21" t="s">
        <v>74</v>
      </c>
      <c r="AS14" s="21"/>
      <c r="AT14" s="21">
        <v>0.51834322997200399</v>
      </c>
      <c r="AU14" s="21">
        <v>0.65017380288851001</v>
      </c>
    </row>
    <row r="15" spans="2:47" x14ac:dyDescent="0.35">
      <c r="B15" s="25" t="s">
        <v>632</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U16"/>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341</v>
      </c>
      <c r="D7" s="10">
        <v>154</v>
      </c>
      <c r="E7" s="10">
        <v>187</v>
      </c>
      <c r="F7" s="10"/>
      <c r="G7" s="10">
        <v>7</v>
      </c>
      <c r="H7" s="10">
        <v>49</v>
      </c>
      <c r="I7" s="10">
        <v>108</v>
      </c>
      <c r="J7" s="10">
        <v>114</v>
      </c>
      <c r="K7" s="10">
        <v>52</v>
      </c>
      <c r="L7" s="10">
        <v>11</v>
      </c>
      <c r="M7" s="10"/>
      <c r="N7" s="10">
        <v>137</v>
      </c>
      <c r="O7" s="10">
        <v>83</v>
      </c>
      <c r="P7" s="10">
        <v>61</v>
      </c>
      <c r="Q7" s="10">
        <v>60</v>
      </c>
      <c r="R7" s="10"/>
      <c r="S7" s="10">
        <v>52</v>
      </c>
      <c r="T7" s="10">
        <v>53</v>
      </c>
      <c r="U7" s="10">
        <v>38</v>
      </c>
      <c r="V7" s="10">
        <v>30</v>
      </c>
      <c r="W7" s="10">
        <v>26</v>
      </c>
      <c r="X7" s="10">
        <v>39</v>
      </c>
      <c r="Y7" s="10">
        <v>30</v>
      </c>
      <c r="Z7" s="10">
        <v>24</v>
      </c>
      <c r="AA7" s="10">
        <v>49</v>
      </c>
      <c r="AB7" s="10"/>
      <c r="AC7" s="10">
        <v>130</v>
      </c>
      <c r="AD7" s="10">
        <v>164</v>
      </c>
      <c r="AE7" s="10">
        <v>40</v>
      </c>
      <c r="AF7" s="10"/>
      <c r="AG7" s="10">
        <v>133</v>
      </c>
      <c r="AH7" s="10">
        <v>114</v>
      </c>
      <c r="AI7" s="10">
        <v>31</v>
      </c>
      <c r="AJ7" s="10">
        <v>7</v>
      </c>
      <c r="AK7" s="10">
        <v>35</v>
      </c>
      <c r="AL7" s="10"/>
      <c r="AM7" s="10">
        <v>73</v>
      </c>
      <c r="AN7" s="10">
        <v>152</v>
      </c>
      <c r="AO7" s="10">
        <v>21</v>
      </c>
      <c r="AP7" s="10"/>
      <c r="AQ7" s="10">
        <v>341</v>
      </c>
      <c r="AR7" s="10" t="s">
        <v>73</v>
      </c>
      <c r="AS7" s="10"/>
      <c r="AT7" s="10">
        <v>228</v>
      </c>
      <c r="AU7" s="10">
        <v>113</v>
      </c>
    </row>
    <row r="8" spans="2:47" ht="30" customHeight="1" x14ac:dyDescent="0.35">
      <c r="B8" s="11" t="s">
        <v>20</v>
      </c>
      <c r="C8" s="11">
        <v>356</v>
      </c>
      <c r="D8" s="11">
        <v>173</v>
      </c>
      <c r="E8" s="11">
        <v>183</v>
      </c>
      <c r="F8" s="11"/>
      <c r="G8" s="11">
        <v>7</v>
      </c>
      <c r="H8" s="11">
        <v>64</v>
      </c>
      <c r="I8" s="11">
        <v>115</v>
      </c>
      <c r="J8" s="11">
        <v>109</v>
      </c>
      <c r="K8" s="11">
        <v>52</v>
      </c>
      <c r="L8" s="11">
        <v>10</v>
      </c>
      <c r="M8" s="11"/>
      <c r="N8" s="11">
        <v>134</v>
      </c>
      <c r="O8" s="11">
        <v>83</v>
      </c>
      <c r="P8" s="11">
        <v>65</v>
      </c>
      <c r="Q8" s="11">
        <v>75</v>
      </c>
      <c r="R8" s="11"/>
      <c r="S8" s="11">
        <v>45</v>
      </c>
      <c r="T8" s="11">
        <v>50</v>
      </c>
      <c r="U8" s="11">
        <v>37</v>
      </c>
      <c r="V8" s="11">
        <v>26</v>
      </c>
      <c r="W8" s="11">
        <v>24</v>
      </c>
      <c r="X8" s="11">
        <v>82</v>
      </c>
      <c r="Y8" s="11">
        <v>31</v>
      </c>
      <c r="Z8" s="11">
        <v>19</v>
      </c>
      <c r="AA8" s="11">
        <v>44</v>
      </c>
      <c r="AB8" s="11"/>
      <c r="AC8" s="11">
        <v>143</v>
      </c>
      <c r="AD8" s="11">
        <v>161</v>
      </c>
      <c r="AE8" s="11">
        <v>44</v>
      </c>
      <c r="AF8" s="11"/>
      <c r="AG8" s="11">
        <v>143</v>
      </c>
      <c r="AH8" s="11">
        <v>115</v>
      </c>
      <c r="AI8" s="11">
        <v>29</v>
      </c>
      <c r="AJ8" s="11">
        <v>6</v>
      </c>
      <c r="AK8" s="11">
        <v>40</v>
      </c>
      <c r="AL8" s="11"/>
      <c r="AM8" s="11">
        <v>87</v>
      </c>
      <c r="AN8" s="11">
        <v>155</v>
      </c>
      <c r="AO8" s="11">
        <v>19</v>
      </c>
      <c r="AP8" s="11"/>
      <c r="AQ8" s="11">
        <v>356</v>
      </c>
      <c r="AR8" s="11" t="s">
        <v>73</v>
      </c>
      <c r="AS8" s="11"/>
      <c r="AT8" s="11">
        <v>243</v>
      </c>
      <c r="AU8" s="11">
        <v>114</v>
      </c>
    </row>
    <row r="9" spans="2:47" x14ac:dyDescent="0.35">
      <c r="B9" s="18" t="s">
        <v>460</v>
      </c>
      <c r="C9" s="17">
        <v>0.48429735797430601</v>
      </c>
      <c r="D9" s="17">
        <v>0.53617927057426296</v>
      </c>
      <c r="E9" s="17">
        <v>0.43518767292390698</v>
      </c>
      <c r="F9" s="17"/>
      <c r="G9" s="17">
        <v>0.75756530402773403</v>
      </c>
      <c r="H9" s="17">
        <v>0.53135463229937896</v>
      </c>
      <c r="I9" s="17">
        <v>0.553855510045554</v>
      </c>
      <c r="J9" s="17">
        <v>0.42935943372834601</v>
      </c>
      <c r="K9" s="17">
        <v>0.36543278985636202</v>
      </c>
      <c r="L9" s="17">
        <v>0.39820100550955601</v>
      </c>
      <c r="M9" s="17"/>
      <c r="N9" s="17">
        <v>0.59867670273967699</v>
      </c>
      <c r="O9" s="17">
        <v>0.422716657553935</v>
      </c>
      <c r="P9" s="17">
        <v>0.404150890678801</v>
      </c>
      <c r="Q9" s="17">
        <v>0.41624302918012102</v>
      </c>
      <c r="R9" s="17"/>
      <c r="S9" s="17">
        <v>0.53989270208190698</v>
      </c>
      <c r="T9" s="17">
        <v>0.46149806903854301</v>
      </c>
      <c r="U9" s="17">
        <v>0.46278143378139303</v>
      </c>
      <c r="V9" s="17">
        <v>0.29965055147692399</v>
      </c>
      <c r="W9" s="17">
        <v>0.30469061155302302</v>
      </c>
      <c r="X9" s="17">
        <v>0.62016666191884495</v>
      </c>
      <c r="Y9" s="17">
        <v>0.50837438087682396</v>
      </c>
      <c r="Z9" s="17">
        <v>0.357492063450705</v>
      </c>
      <c r="AA9" s="17">
        <v>0.46128729207272501</v>
      </c>
      <c r="AB9" s="17"/>
      <c r="AC9" s="17">
        <v>0.42959632308138201</v>
      </c>
      <c r="AD9" s="17">
        <v>0.55595721788744001</v>
      </c>
      <c r="AE9" s="17">
        <v>0.40087115014015601</v>
      </c>
      <c r="AF9" s="17"/>
      <c r="AG9" s="17">
        <v>0.464902884065996</v>
      </c>
      <c r="AH9" s="17">
        <v>0.56817510175727104</v>
      </c>
      <c r="AI9" s="17">
        <v>0.51549830007978603</v>
      </c>
      <c r="AJ9" s="17">
        <v>0.28063342982738998</v>
      </c>
      <c r="AK9" s="17">
        <v>0.458431622219029</v>
      </c>
      <c r="AL9" s="17"/>
      <c r="AM9" s="17">
        <v>0.52278434637187998</v>
      </c>
      <c r="AN9" s="17">
        <v>0.52900157491966404</v>
      </c>
      <c r="AO9" s="17">
        <v>0.46486568600533001</v>
      </c>
      <c r="AP9" s="17"/>
      <c r="AQ9" s="17">
        <v>0.48429735797430601</v>
      </c>
      <c r="AR9" s="17" t="s">
        <v>74</v>
      </c>
      <c r="AS9" s="17"/>
      <c r="AT9" s="17">
        <v>0.49212545172515698</v>
      </c>
      <c r="AU9" s="17">
        <v>0.46760321899183099</v>
      </c>
    </row>
    <row r="10" spans="2:47" x14ac:dyDescent="0.35">
      <c r="B10" s="18" t="s">
        <v>461</v>
      </c>
      <c r="C10" s="17">
        <v>0.43092036002568301</v>
      </c>
      <c r="D10" s="17">
        <v>0.39518735014849699</v>
      </c>
      <c r="E10" s="17">
        <v>0.464744033306626</v>
      </c>
      <c r="F10" s="17"/>
      <c r="G10" s="17">
        <v>0.242434695972266</v>
      </c>
      <c r="H10" s="17">
        <v>0.38183794497670298</v>
      </c>
      <c r="I10" s="17">
        <v>0.38717977840225898</v>
      </c>
      <c r="J10" s="17">
        <v>0.46821590370569899</v>
      </c>
      <c r="K10" s="17">
        <v>0.523306664245756</v>
      </c>
      <c r="L10" s="17">
        <v>0.50019633763182703</v>
      </c>
      <c r="M10" s="17"/>
      <c r="N10" s="17">
        <v>0.33958769606387501</v>
      </c>
      <c r="O10" s="17">
        <v>0.49482655480055598</v>
      </c>
      <c r="P10" s="17">
        <v>0.499370502381424</v>
      </c>
      <c r="Q10" s="17">
        <v>0.465085828639552</v>
      </c>
      <c r="R10" s="17"/>
      <c r="S10" s="17">
        <v>0.41992622737062801</v>
      </c>
      <c r="T10" s="17">
        <v>0.388712619955769</v>
      </c>
      <c r="U10" s="17">
        <v>0.38817896429231202</v>
      </c>
      <c r="V10" s="17">
        <v>0.61299314178025499</v>
      </c>
      <c r="W10" s="17">
        <v>0.65463472198242401</v>
      </c>
      <c r="X10" s="17">
        <v>0.33110340267011201</v>
      </c>
      <c r="Y10" s="17">
        <v>0.39387731906287898</v>
      </c>
      <c r="Z10" s="17">
        <v>0.60410688823260095</v>
      </c>
      <c r="AA10" s="17">
        <v>0.43623744472499698</v>
      </c>
      <c r="AB10" s="17"/>
      <c r="AC10" s="17">
        <v>0.47776912971652702</v>
      </c>
      <c r="AD10" s="17">
        <v>0.38661421336716101</v>
      </c>
      <c r="AE10" s="17">
        <v>0.50842499637827898</v>
      </c>
      <c r="AF10" s="17"/>
      <c r="AG10" s="17">
        <v>0.44889315490051201</v>
      </c>
      <c r="AH10" s="17">
        <v>0.34892799115391898</v>
      </c>
      <c r="AI10" s="17">
        <v>0.44863066307868799</v>
      </c>
      <c r="AJ10" s="17">
        <v>0.71936657017260996</v>
      </c>
      <c r="AK10" s="17">
        <v>0.52281644043174802</v>
      </c>
      <c r="AL10" s="17"/>
      <c r="AM10" s="17">
        <v>0.40327027773622398</v>
      </c>
      <c r="AN10" s="17">
        <v>0.39160977818508302</v>
      </c>
      <c r="AO10" s="17">
        <v>0.53513431399467004</v>
      </c>
      <c r="AP10" s="17"/>
      <c r="AQ10" s="17">
        <v>0.43092036002568301</v>
      </c>
      <c r="AR10" s="17" t="s">
        <v>74</v>
      </c>
      <c r="AS10" s="17"/>
      <c r="AT10" s="17">
        <v>0.44314027959064101</v>
      </c>
      <c r="AU10" s="17">
        <v>0.40486024346794203</v>
      </c>
    </row>
    <row r="11" spans="2:47" x14ac:dyDescent="0.35">
      <c r="B11" s="18" t="s">
        <v>70</v>
      </c>
      <c r="C11" s="19">
        <v>8.47822820000112E-2</v>
      </c>
      <c r="D11" s="19">
        <v>6.8633379277239698E-2</v>
      </c>
      <c r="E11" s="19">
        <v>0.10006829376946701</v>
      </c>
      <c r="F11" s="19"/>
      <c r="G11" s="19">
        <v>0</v>
      </c>
      <c r="H11" s="19">
        <v>8.6807422723917699E-2</v>
      </c>
      <c r="I11" s="19">
        <v>5.8964711552187E-2</v>
      </c>
      <c r="J11" s="19">
        <v>0.102424662565955</v>
      </c>
      <c r="K11" s="19">
        <v>0.11126054589788199</v>
      </c>
      <c r="L11" s="19">
        <v>0.101602656858618</v>
      </c>
      <c r="M11" s="19"/>
      <c r="N11" s="19">
        <v>6.1735601196447498E-2</v>
      </c>
      <c r="O11" s="19">
        <v>8.2456787645509205E-2</v>
      </c>
      <c r="P11" s="19">
        <v>9.6478606939775099E-2</v>
      </c>
      <c r="Q11" s="19">
        <v>0.118671142180327</v>
      </c>
      <c r="R11" s="19"/>
      <c r="S11" s="19">
        <v>4.0181070547465302E-2</v>
      </c>
      <c r="T11" s="19">
        <v>0.14978931100568901</v>
      </c>
      <c r="U11" s="19">
        <v>0.14903960192629501</v>
      </c>
      <c r="V11" s="19">
        <v>8.73563067428208E-2</v>
      </c>
      <c r="W11" s="19">
        <v>4.0674666464552603E-2</v>
      </c>
      <c r="X11" s="19">
        <v>4.8729935411043E-2</v>
      </c>
      <c r="Y11" s="19">
        <v>9.7748300060296694E-2</v>
      </c>
      <c r="Z11" s="19">
        <v>3.84010483166949E-2</v>
      </c>
      <c r="AA11" s="19">
        <v>0.102475263202277</v>
      </c>
      <c r="AB11" s="19"/>
      <c r="AC11" s="19">
        <v>9.26345472020913E-2</v>
      </c>
      <c r="AD11" s="19">
        <v>5.74285687453992E-2</v>
      </c>
      <c r="AE11" s="19">
        <v>9.07038534815654E-2</v>
      </c>
      <c r="AF11" s="19"/>
      <c r="AG11" s="19">
        <v>8.6203961033491205E-2</v>
      </c>
      <c r="AH11" s="19">
        <v>8.2896907088810395E-2</v>
      </c>
      <c r="AI11" s="19">
        <v>3.5871036841525698E-2</v>
      </c>
      <c r="AJ11" s="19">
        <v>0</v>
      </c>
      <c r="AK11" s="19">
        <v>1.87519373492234E-2</v>
      </c>
      <c r="AL11" s="19"/>
      <c r="AM11" s="19">
        <v>7.3945375891895607E-2</v>
      </c>
      <c r="AN11" s="19">
        <v>7.9388646895253198E-2</v>
      </c>
      <c r="AO11" s="19">
        <v>0</v>
      </c>
      <c r="AP11" s="19"/>
      <c r="AQ11" s="19">
        <v>8.47822820000112E-2</v>
      </c>
      <c r="AR11" s="19" t="s">
        <v>74</v>
      </c>
      <c r="AS11" s="19"/>
      <c r="AT11" s="19">
        <v>6.4734268684202706E-2</v>
      </c>
      <c r="AU11" s="19">
        <v>0.12753653754022701</v>
      </c>
    </row>
    <row r="12" spans="2:47" x14ac:dyDescent="0.35">
      <c r="B12" s="16" t="s">
        <v>632</v>
      </c>
    </row>
    <row r="13" spans="2:47" x14ac:dyDescent="0.35">
      <c r="B13" t="s">
        <v>77</v>
      </c>
    </row>
    <row r="14" spans="2:47" x14ac:dyDescent="0.35">
      <c r="B14" t="s">
        <v>78</v>
      </c>
    </row>
    <row r="16" spans="2:47" x14ac:dyDescent="0.35">
      <c r="B16"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U20"/>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463</v>
      </c>
      <c r="C9" s="17">
        <v>0.321573926270524</v>
      </c>
      <c r="D9" s="17">
        <v>0.34347646681452398</v>
      </c>
      <c r="E9" s="17">
        <v>0.30234649211143799</v>
      </c>
      <c r="F9" s="17"/>
      <c r="G9" s="17">
        <v>0.28026046508847602</v>
      </c>
      <c r="H9" s="17">
        <v>0.25059920195041802</v>
      </c>
      <c r="I9" s="17">
        <v>0.32157280775434599</v>
      </c>
      <c r="J9" s="17">
        <v>0.29301614579298702</v>
      </c>
      <c r="K9" s="17">
        <v>0.282288485147838</v>
      </c>
      <c r="L9" s="17">
        <v>0.43901752465024202</v>
      </c>
      <c r="M9" s="17"/>
      <c r="N9" s="17">
        <v>0.28121695639565703</v>
      </c>
      <c r="O9" s="17">
        <v>0.35059257807581601</v>
      </c>
      <c r="P9" s="17">
        <v>0.29984245157069001</v>
      </c>
      <c r="Q9" s="17">
        <v>0.35349617917734499</v>
      </c>
      <c r="R9" s="17"/>
      <c r="S9" s="17">
        <v>0.289488584228622</v>
      </c>
      <c r="T9" s="17">
        <v>0.37386317543928999</v>
      </c>
      <c r="U9" s="17">
        <v>0.31541907070506298</v>
      </c>
      <c r="V9" s="17">
        <v>0.349198969333119</v>
      </c>
      <c r="W9" s="17">
        <v>0.322258464418544</v>
      </c>
      <c r="X9" s="17">
        <v>0.23621105825581101</v>
      </c>
      <c r="Y9" s="17">
        <v>0.32574017620273699</v>
      </c>
      <c r="Z9" s="17">
        <v>0.34844046113390198</v>
      </c>
      <c r="AA9" s="17">
        <v>0.33159440311452898</v>
      </c>
      <c r="AB9" s="17"/>
      <c r="AC9" s="17">
        <v>0.38664573934987101</v>
      </c>
      <c r="AD9" s="17">
        <v>0.26311851996992502</v>
      </c>
      <c r="AE9" s="17">
        <v>0.29944964474775598</v>
      </c>
      <c r="AF9" s="17"/>
      <c r="AG9" s="17">
        <v>0.370153797912051</v>
      </c>
      <c r="AH9" s="17">
        <v>0.24654315136993701</v>
      </c>
      <c r="AI9" s="17">
        <v>0.24167671911362401</v>
      </c>
      <c r="AJ9" s="17">
        <v>0.58699355353321803</v>
      </c>
      <c r="AK9" s="17">
        <v>0.32835678382956501</v>
      </c>
      <c r="AL9" s="17"/>
      <c r="AM9" s="17">
        <v>0.35768659494954802</v>
      </c>
      <c r="AN9" s="17">
        <v>0.25638082122809702</v>
      </c>
      <c r="AO9" s="17">
        <v>0.277346312422171</v>
      </c>
      <c r="AP9" s="17"/>
      <c r="AQ9" s="17">
        <v>0.30729715772357002</v>
      </c>
      <c r="AR9" s="17">
        <v>0.34802910560563499</v>
      </c>
      <c r="AS9" s="17"/>
      <c r="AT9" s="17">
        <v>0.28252526825171698</v>
      </c>
      <c r="AU9" s="17">
        <v>0.33395453241512901</v>
      </c>
    </row>
    <row r="10" spans="2:47" ht="43.5" x14ac:dyDescent="0.35">
      <c r="B10" s="18" t="s">
        <v>464</v>
      </c>
      <c r="C10" s="17">
        <v>9.0449211505796406E-2</v>
      </c>
      <c r="D10" s="17">
        <v>9.3310813361567796E-2</v>
      </c>
      <c r="E10" s="17">
        <v>8.81228803907457E-2</v>
      </c>
      <c r="F10" s="17"/>
      <c r="G10" s="17">
        <v>0.139059827353127</v>
      </c>
      <c r="H10" s="17">
        <v>0.13056805255376799</v>
      </c>
      <c r="I10" s="17">
        <v>8.7734847222526099E-2</v>
      </c>
      <c r="J10" s="17">
        <v>9.0495937029571399E-2</v>
      </c>
      <c r="K10" s="17">
        <v>7.72222831947285E-2</v>
      </c>
      <c r="L10" s="17">
        <v>5.04122388695597E-2</v>
      </c>
      <c r="M10" s="17"/>
      <c r="N10" s="17">
        <v>8.3926913458707106E-2</v>
      </c>
      <c r="O10" s="17">
        <v>8.9647894513027598E-2</v>
      </c>
      <c r="P10" s="17">
        <v>0.104835650066991</v>
      </c>
      <c r="Q10" s="17">
        <v>8.6753303642174401E-2</v>
      </c>
      <c r="R10" s="17"/>
      <c r="S10" s="17">
        <v>9.2333450787856597E-2</v>
      </c>
      <c r="T10" s="17">
        <v>8.2831240332634698E-2</v>
      </c>
      <c r="U10" s="17">
        <v>0.106584484670321</v>
      </c>
      <c r="V10" s="17">
        <v>5.2824039867009398E-2</v>
      </c>
      <c r="W10" s="17">
        <v>7.9416554534643094E-2</v>
      </c>
      <c r="X10" s="17">
        <v>0.101910881649216</v>
      </c>
      <c r="Y10" s="17">
        <v>0.10627188947510099</v>
      </c>
      <c r="Z10" s="17">
        <v>2.3466814051720498E-2</v>
      </c>
      <c r="AA10" s="17">
        <v>0.128071678293428</v>
      </c>
      <c r="AB10" s="17"/>
      <c r="AC10" s="17">
        <v>9.9508735733213005E-2</v>
      </c>
      <c r="AD10" s="17">
        <v>7.7777775502492805E-2</v>
      </c>
      <c r="AE10" s="17">
        <v>0.10829840689115799</v>
      </c>
      <c r="AF10" s="17"/>
      <c r="AG10" s="17">
        <v>8.6870069908628306E-2</v>
      </c>
      <c r="AH10" s="17">
        <v>0.112146062877348</v>
      </c>
      <c r="AI10" s="17">
        <v>3.8249430983189503E-2</v>
      </c>
      <c r="AJ10" s="17">
        <v>0.134647778940791</v>
      </c>
      <c r="AK10" s="17">
        <v>7.6778246746287401E-2</v>
      </c>
      <c r="AL10" s="17"/>
      <c r="AM10" s="17">
        <v>0.103810444367887</v>
      </c>
      <c r="AN10" s="17">
        <v>0.10483320841165</v>
      </c>
      <c r="AO10" s="17">
        <v>4.6596190418231702E-2</v>
      </c>
      <c r="AP10" s="17"/>
      <c r="AQ10" s="17">
        <v>8.0606429146948794E-2</v>
      </c>
      <c r="AR10" s="17">
        <v>0.11152159850441901</v>
      </c>
      <c r="AS10" s="17"/>
      <c r="AT10" s="17">
        <v>8.1753269632130005E-2</v>
      </c>
      <c r="AU10" s="17">
        <v>9.3206310900669095E-2</v>
      </c>
    </row>
    <row r="11" spans="2:47" ht="29" x14ac:dyDescent="0.35">
      <c r="B11" s="18" t="s">
        <v>465</v>
      </c>
      <c r="C11" s="17">
        <v>0.12720302546426401</v>
      </c>
      <c r="D11" s="17">
        <v>0.14333163100920901</v>
      </c>
      <c r="E11" s="17">
        <v>0.11262397413562</v>
      </c>
      <c r="F11" s="17"/>
      <c r="G11" s="17">
        <v>0.16482192838123999</v>
      </c>
      <c r="H11" s="17">
        <v>0.11767130579406999</v>
      </c>
      <c r="I11" s="17">
        <v>0.12241225938945</v>
      </c>
      <c r="J11" s="17">
        <v>0.12860553679881101</v>
      </c>
      <c r="K11" s="17">
        <v>0.12554568921355899</v>
      </c>
      <c r="L11" s="17">
        <v>0.12073994641451601</v>
      </c>
      <c r="M11" s="17"/>
      <c r="N11" s="17">
        <v>0.165802109146339</v>
      </c>
      <c r="O11" s="17">
        <v>0.12571499205026601</v>
      </c>
      <c r="P11" s="17">
        <v>9.5528084792796897E-2</v>
      </c>
      <c r="Q11" s="17">
        <v>0.116527612797589</v>
      </c>
      <c r="R11" s="17"/>
      <c r="S11" s="17">
        <v>0.15824163557172199</v>
      </c>
      <c r="T11" s="17">
        <v>0.157031928949281</v>
      </c>
      <c r="U11" s="17">
        <v>0.106119480141822</v>
      </c>
      <c r="V11" s="17">
        <v>0.13295729639246301</v>
      </c>
      <c r="W11" s="17">
        <v>0.13531029511155099</v>
      </c>
      <c r="X11" s="17">
        <v>7.1590020165742105E-2</v>
      </c>
      <c r="Y11" s="17">
        <v>0.159459087744134</v>
      </c>
      <c r="Z11" s="17">
        <v>0.17469390778823499</v>
      </c>
      <c r="AA11" s="17">
        <v>6.1589916652024998E-2</v>
      </c>
      <c r="AB11" s="17"/>
      <c r="AC11" s="17">
        <v>0.120068098400485</v>
      </c>
      <c r="AD11" s="17">
        <v>0.121851716318522</v>
      </c>
      <c r="AE11" s="17">
        <v>0.150514740180312</v>
      </c>
      <c r="AF11" s="17"/>
      <c r="AG11" s="17">
        <v>0.122896904715787</v>
      </c>
      <c r="AH11" s="17">
        <v>0.135756449028517</v>
      </c>
      <c r="AI11" s="17">
        <v>0.151335248590238</v>
      </c>
      <c r="AJ11" s="17">
        <v>8.8832646287850495E-2</v>
      </c>
      <c r="AK11" s="17">
        <v>0.132821169270912</v>
      </c>
      <c r="AL11" s="17"/>
      <c r="AM11" s="17">
        <v>0.12908388899704501</v>
      </c>
      <c r="AN11" s="17">
        <v>0.14044843482671401</v>
      </c>
      <c r="AO11" s="17">
        <v>0.20127487472102401</v>
      </c>
      <c r="AP11" s="17"/>
      <c r="AQ11" s="17">
        <v>0.12915371425656499</v>
      </c>
      <c r="AR11" s="17">
        <v>0.12376352449704001</v>
      </c>
      <c r="AS11" s="17"/>
      <c r="AT11" s="17">
        <v>0.128636716835833</v>
      </c>
      <c r="AU11" s="17">
        <v>0.12674846520266</v>
      </c>
    </row>
    <row r="12" spans="2:47" ht="29" x14ac:dyDescent="0.35">
      <c r="B12" s="18" t="s">
        <v>466</v>
      </c>
      <c r="C12" s="17">
        <v>5.0558459830636102E-2</v>
      </c>
      <c r="D12" s="17">
        <v>5.2878071826663098E-2</v>
      </c>
      <c r="E12" s="17">
        <v>4.8585447583225798E-2</v>
      </c>
      <c r="F12" s="17"/>
      <c r="G12" s="17">
        <v>7.5927075540698205E-2</v>
      </c>
      <c r="H12" s="17">
        <v>0.126577975019176</v>
      </c>
      <c r="I12" s="17">
        <v>5.0107559619954702E-2</v>
      </c>
      <c r="J12" s="17">
        <v>4.8818359567181002E-2</v>
      </c>
      <c r="K12" s="17">
        <v>1.6872584034644499E-2</v>
      </c>
      <c r="L12" s="17">
        <v>8.54279832556595E-3</v>
      </c>
      <c r="M12" s="17"/>
      <c r="N12" s="17">
        <v>2.7111295948852799E-2</v>
      </c>
      <c r="O12" s="17">
        <v>6.1778382926322498E-2</v>
      </c>
      <c r="P12" s="17">
        <v>6.4650403413903795E-2</v>
      </c>
      <c r="Q12" s="17">
        <v>5.23963063845206E-2</v>
      </c>
      <c r="R12" s="17"/>
      <c r="S12" s="17">
        <v>6.4167111134908E-2</v>
      </c>
      <c r="T12" s="17">
        <v>4.7492014334640502E-2</v>
      </c>
      <c r="U12" s="17">
        <v>4.7069134824245802E-2</v>
      </c>
      <c r="V12" s="17">
        <v>4.63926914517011E-2</v>
      </c>
      <c r="W12" s="17">
        <v>5.7362441570356103E-2</v>
      </c>
      <c r="X12" s="17">
        <v>5.3825978292136201E-2</v>
      </c>
      <c r="Y12" s="17">
        <v>4.1895794893704798E-2</v>
      </c>
      <c r="Z12" s="17">
        <v>0</v>
      </c>
      <c r="AA12" s="17">
        <v>6.2557003972466593E-2</v>
      </c>
      <c r="AB12" s="17"/>
      <c r="AC12" s="17">
        <v>5.3129171640384401E-2</v>
      </c>
      <c r="AD12" s="17">
        <v>4.9571719315470601E-2</v>
      </c>
      <c r="AE12" s="17">
        <v>5.3438909507890001E-2</v>
      </c>
      <c r="AF12" s="17"/>
      <c r="AG12" s="17">
        <v>3.8002327927649703E-2</v>
      </c>
      <c r="AH12" s="17">
        <v>7.1018654643054901E-2</v>
      </c>
      <c r="AI12" s="17">
        <v>5.0946787106375999E-2</v>
      </c>
      <c r="AJ12" s="17">
        <v>0</v>
      </c>
      <c r="AK12" s="17">
        <v>4.7108053604896602E-2</v>
      </c>
      <c r="AL12" s="17"/>
      <c r="AM12" s="17">
        <v>4.3786884957637398E-2</v>
      </c>
      <c r="AN12" s="17">
        <v>7.12668331724301E-2</v>
      </c>
      <c r="AO12" s="17">
        <v>3.8066771183887099E-2</v>
      </c>
      <c r="AP12" s="17"/>
      <c r="AQ12" s="17">
        <v>4.7996068175720698E-2</v>
      </c>
      <c r="AR12" s="17">
        <v>5.6181397845368103E-2</v>
      </c>
      <c r="AS12" s="17"/>
      <c r="AT12" s="17">
        <v>5.4086632899117498E-2</v>
      </c>
      <c r="AU12" s="17">
        <v>4.9439831857561303E-2</v>
      </c>
    </row>
    <row r="13" spans="2:47" ht="87" x14ac:dyDescent="0.35">
      <c r="B13" s="18" t="s">
        <v>467</v>
      </c>
      <c r="C13" s="17">
        <v>0.33178369468221203</v>
      </c>
      <c r="D13" s="17">
        <v>0.28019580311640602</v>
      </c>
      <c r="E13" s="17">
        <v>0.37741291253069098</v>
      </c>
      <c r="F13" s="17"/>
      <c r="G13" s="17">
        <v>0.26398533244996503</v>
      </c>
      <c r="H13" s="17">
        <v>0.31883986164465</v>
      </c>
      <c r="I13" s="17">
        <v>0.30730958905823502</v>
      </c>
      <c r="J13" s="17">
        <v>0.37190280563781197</v>
      </c>
      <c r="K13" s="17">
        <v>0.39170298281454602</v>
      </c>
      <c r="L13" s="17">
        <v>0.319016598597749</v>
      </c>
      <c r="M13" s="17"/>
      <c r="N13" s="17">
        <v>0.35116212086339299</v>
      </c>
      <c r="O13" s="17">
        <v>0.32150115814085001</v>
      </c>
      <c r="P13" s="17">
        <v>0.36778931148161198</v>
      </c>
      <c r="Q13" s="17">
        <v>0.29002400576863302</v>
      </c>
      <c r="R13" s="17"/>
      <c r="S13" s="17">
        <v>0.30802441343182202</v>
      </c>
      <c r="T13" s="17">
        <v>0.28067883317711501</v>
      </c>
      <c r="U13" s="17">
        <v>0.36111168878302402</v>
      </c>
      <c r="V13" s="17">
        <v>0.32503958407639899</v>
      </c>
      <c r="W13" s="17">
        <v>0.33933696003355301</v>
      </c>
      <c r="X13" s="17">
        <v>0.43090236162807399</v>
      </c>
      <c r="Y13" s="17">
        <v>0.30034474737802502</v>
      </c>
      <c r="Z13" s="17">
        <v>0.417348760895912</v>
      </c>
      <c r="AA13" s="17">
        <v>0.31365740277415699</v>
      </c>
      <c r="AB13" s="17"/>
      <c r="AC13" s="17">
        <v>0.28645089611210001</v>
      </c>
      <c r="AD13" s="17">
        <v>0.39907827488792702</v>
      </c>
      <c r="AE13" s="17">
        <v>0.27556110349281798</v>
      </c>
      <c r="AF13" s="17"/>
      <c r="AG13" s="17">
        <v>0.32931613699377599</v>
      </c>
      <c r="AH13" s="17">
        <v>0.35944071599440802</v>
      </c>
      <c r="AI13" s="17">
        <v>0.40151460156463598</v>
      </c>
      <c r="AJ13" s="17">
        <v>0.106188366268316</v>
      </c>
      <c r="AK13" s="17">
        <v>0.29357039054925599</v>
      </c>
      <c r="AL13" s="17"/>
      <c r="AM13" s="17">
        <v>0.30055829773904602</v>
      </c>
      <c r="AN13" s="17">
        <v>0.37125532510244802</v>
      </c>
      <c r="AO13" s="17">
        <v>0.34392257951591398</v>
      </c>
      <c r="AP13" s="17"/>
      <c r="AQ13" s="17">
        <v>0.37117938624240299</v>
      </c>
      <c r="AR13" s="17">
        <v>0.25096356323385</v>
      </c>
      <c r="AS13" s="17"/>
      <c r="AT13" s="17">
        <v>0.36348483944631998</v>
      </c>
      <c r="AU13" s="17">
        <v>0.32173266072687101</v>
      </c>
    </row>
    <row r="14" spans="2:47" x14ac:dyDescent="0.35">
      <c r="B14" s="18" t="s">
        <v>178</v>
      </c>
      <c r="C14" s="17">
        <v>9.3760385492307301E-3</v>
      </c>
      <c r="D14" s="17">
        <v>7.9445046001517493E-3</v>
      </c>
      <c r="E14" s="17">
        <v>1.0749299650619401E-2</v>
      </c>
      <c r="F14" s="17"/>
      <c r="G14" s="17">
        <v>5.6912693849593904E-3</v>
      </c>
      <c r="H14" s="17">
        <v>0</v>
      </c>
      <c r="I14" s="17">
        <v>1.78356421549134E-2</v>
      </c>
      <c r="J14" s="17">
        <v>0</v>
      </c>
      <c r="K14" s="17">
        <v>1.91337769790022E-2</v>
      </c>
      <c r="L14" s="17">
        <v>1.1970049710871299E-2</v>
      </c>
      <c r="M14" s="17"/>
      <c r="N14" s="17">
        <v>1.6961220469148299E-2</v>
      </c>
      <c r="O14" s="17">
        <v>7.7949765494527501E-3</v>
      </c>
      <c r="P14" s="17">
        <v>4.9101199515220097E-3</v>
      </c>
      <c r="Q14" s="17">
        <v>6.8846457213963003E-3</v>
      </c>
      <c r="R14" s="17"/>
      <c r="S14" s="17">
        <v>3.8069879362369898E-3</v>
      </c>
      <c r="T14" s="17">
        <v>0</v>
      </c>
      <c r="U14" s="17">
        <v>1.0534714810889899E-2</v>
      </c>
      <c r="V14" s="17">
        <v>8.5982330280374407E-3</v>
      </c>
      <c r="W14" s="17">
        <v>8.9668522432601299E-3</v>
      </c>
      <c r="X14" s="17">
        <v>3.9911695261926498E-2</v>
      </c>
      <c r="Y14" s="17">
        <v>9.2458754249305202E-3</v>
      </c>
      <c r="Z14" s="17">
        <v>0</v>
      </c>
      <c r="AA14" s="17">
        <v>6.7676429350424401E-3</v>
      </c>
      <c r="AB14" s="17"/>
      <c r="AC14" s="17">
        <v>6.6685902926822901E-3</v>
      </c>
      <c r="AD14" s="17">
        <v>1.5532653450488E-2</v>
      </c>
      <c r="AE14" s="17">
        <v>0</v>
      </c>
      <c r="AF14" s="17"/>
      <c r="AG14" s="17">
        <v>1.2556254519433201E-2</v>
      </c>
      <c r="AH14" s="17">
        <v>8.5603109862185996E-3</v>
      </c>
      <c r="AI14" s="17">
        <v>2.53463749723799E-2</v>
      </c>
      <c r="AJ14" s="17">
        <v>0</v>
      </c>
      <c r="AK14" s="17">
        <v>0</v>
      </c>
      <c r="AL14" s="17"/>
      <c r="AM14" s="17">
        <v>2.1717058213441699E-2</v>
      </c>
      <c r="AN14" s="17">
        <v>4.0830041289138296E-3</v>
      </c>
      <c r="AO14" s="17">
        <v>1.30368659878795E-2</v>
      </c>
      <c r="AP14" s="17"/>
      <c r="AQ14" s="17">
        <v>8.6959047636676005E-3</v>
      </c>
      <c r="AR14" s="17">
        <v>1.08480039585322E-2</v>
      </c>
      <c r="AS14" s="17"/>
      <c r="AT14" s="17">
        <v>1.2155766287888E-2</v>
      </c>
      <c r="AU14" s="17">
        <v>8.4947095595129599E-3</v>
      </c>
    </row>
    <row r="15" spans="2:47" x14ac:dyDescent="0.35">
      <c r="B15" s="18" t="s">
        <v>70</v>
      </c>
      <c r="C15" s="19">
        <v>6.9055643697337396E-2</v>
      </c>
      <c r="D15" s="19">
        <v>7.8862709271478898E-2</v>
      </c>
      <c r="E15" s="19">
        <v>6.0158993597659603E-2</v>
      </c>
      <c r="F15" s="19"/>
      <c r="G15" s="19">
        <v>7.0254101801535296E-2</v>
      </c>
      <c r="H15" s="19">
        <v>5.5743603037918303E-2</v>
      </c>
      <c r="I15" s="19">
        <v>9.3027294800575602E-2</v>
      </c>
      <c r="J15" s="19">
        <v>6.7161215173638295E-2</v>
      </c>
      <c r="K15" s="19">
        <v>8.7234198615681005E-2</v>
      </c>
      <c r="L15" s="19">
        <v>5.0300843431495497E-2</v>
      </c>
      <c r="M15" s="19"/>
      <c r="N15" s="19">
        <v>7.38193837179036E-2</v>
      </c>
      <c r="O15" s="19">
        <v>4.2970017744265197E-2</v>
      </c>
      <c r="P15" s="19">
        <v>6.2443978722484403E-2</v>
      </c>
      <c r="Q15" s="19">
        <v>9.3917946508341205E-2</v>
      </c>
      <c r="R15" s="19"/>
      <c r="S15" s="19">
        <v>8.3937816908832494E-2</v>
      </c>
      <c r="T15" s="19">
        <v>5.8102807767038099E-2</v>
      </c>
      <c r="U15" s="19">
        <v>5.3161426064633997E-2</v>
      </c>
      <c r="V15" s="19">
        <v>8.4989185851271895E-2</v>
      </c>
      <c r="W15" s="19">
        <v>5.73484320880926E-2</v>
      </c>
      <c r="X15" s="19">
        <v>6.5648004747094105E-2</v>
      </c>
      <c r="Y15" s="19">
        <v>5.7042428881367797E-2</v>
      </c>
      <c r="Z15" s="19">
        <v>3.6050056130230698E-2</v>
      </c>
      <c r="AA15" s="19">
        <v>9.5761952258352198E-2</v>
      </c>
      <c r="AB15" s="19"/>
      <c r="AC15" s="19">
        <v>4.7528768471264103E-2</v>
      </c>
      <c r="AD15" s="19">
        <v>7.3069340555175402E-2</v>
      </c>
      <c r="AE15" s="19">
        <v>0.112737195180065</v>
      </c>
      <c r="AF15" s="19"/>
      <c r="AG15" s="19">
        <v>4.0204508022674897E-2</v>
      </c>
      <c r="AH15" s="19">
        <v>6.6534655100516302E-2</v>
      </c>
      <c r="AI15" s="19">
        <v>9.0930837669556994E-2</v>
      </c>
      <c r="AJ15" s="19">
        <v>8.3337654969824607E-2</v>
      </c>
      <c r="AK15" s="19">
        <v>0.121365355999083</v>
      </c>
      <c r="AL15" s="19"/>
      <c r="AM15" s="19">
        <v>4.3356830775394498E-2</v>
      </c>
      <c r="AN15" s="19">
        <v>5.17323731297471E-2</v>
      </c>
      <c r="AO15" s="19">
        <v>7.9756405750893503E-2</v>
      </c>
      <c r="AP15" s="19"/>
      <c r="AQ15" s="19">
        <v>5.5071339691125001E-2</v>
      </c>
      <c r="AR15" s="19">
        <v>9.86928063551549E-2</v>
      </c>
      <c r="AS15" s="19"/>
      <c r="AT15" s="19">
        <v>7.7357506646994395E-2</v>
      </c>
      <c r="AU15" s="19">
        <v>6.6423489337597494E-2</v>
      </c>
    </row>
    <row r="16" spans="2:47" x14ac:dyDescent="0.35">
      <c r="B16" s="16"/>
    </row>
    <row r="17" spans="2:2" x14ac:dyDescent="0.35">
      <c r="B17" t="s">
        <v>77</v>
      </c>
    </row>
    <row r="18" spans="2:2" x14ac:dyDescent="0.35">
      <c r="B18" t="s">
        <v>78</v>
      </c>
    </row>
    <row r="20" spans="2:2" x14ac:dyDescent="0.35">
      <c r="B20"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F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6" width="20.7265625" customWidth="1"/>
  </cols>
  <sheetData>
    <row r="2" spans="2:6" ht="40" customHeight="1" x14ac:dyDescent="0.35">
      <c r="D2" s="32" t="s">
        <v>472</v>
      </c>
      <c r="E2" s="28"/>
      <c r="F2" s="28"/>
    </row>
    <row r="6" spans="2:6" ht="50" customHeight="1" x14ac:dyDescent="0.35">
      <c r="B6" s="20" t="s">
        <v>15</v>
      </c>
      <c r="C6" s="20" t="s">
        <v>469</v>
      </c>
      <c r="D6" s="20" t="s">
        <v>470</v>
      </c>
      <c r="E6" s="20" t="s">
        <v>471</v>
      </c>
    </row>
    <row r="7" spans="2:6" x14ac:dyDescent="0.35">
      <c r="B7" s="18" t="s">
        <v>108</v>
      </c>
      <c r="C7" s="17">
        <v>6.6619354959690597E-2</v>
      </c>
      <c r="D7" s="17">
        <v>3.5435085979197402E-2</v>
      </c>
      <c r="E7" s="17">
        <v>0.14995008409057001</v>
      </c>
    </row>
    <row r="8" spans="2:6" x14ac:dyDescent="0.35">
      <c r="B8" s="18" t="s">
        <v>109</v>
      </c>
      <c r="C8" s="17">
        <v>0.15538977778700699</v>
      </c>
      <c r="D8" s="17">
        <v>8.3679324981488001E-2</v>
      </c>
      <c r="E8" s="17">
        <v>0.30324576108950602</v>
      </c>
    </row>
    <row r="9" spans="2:6" x14ac:dyDescent="0.35">
      <c r="B9" s="18" t="s">
        <v>73</v>
      </c>
      <c r="C9" s="17">
        <v>0.145379399258213</v>
      </c>
      <c r="D9" s="17">
        <v>0.141276357213315</v>
      </c>
      <c r="E9" s="17">
        <v>0.21655762596346501</v>
      </c>
    </row>
    <row r="10" spans="2:6" x14ac:dyDescent="0.35">
      <c r="B10" s="18" t="s">
        <v>110</v>
      </c>
      <c r="C10" s="17">
        <v>0.29529579272761203</v>
      </c>
      <c r="D10" s="17">
        <v>0.30822577324461398</v>
      </c>
      <c r="E10" s="17">
        <v>0.18658685267716099</v>
      </c>
    </row>
    <row r="11" spans="2:6" x14ac:dyDescent="0.35">
      <c r="B11" s="18" t="s">
        <v>111</v>
      </c>
      <c r="C11" s="17">
        <v>0.33731567526747802</v>
      </c>
      <c r="D11" s="17">
        <v>0.43138345858138599</v>
      </c>
      <c r="E11" s="17">
        <v>0.14365967617929801</v>
      </c>
    </row>
    <row r="12" spans="2:6" x14ac:dyDescent="0.35">
      <c r="B12" s="16"/>
      <c r="C12" s="16"/>
      <c r="D12" s="16"/>
      <c r="E12" s="16"/>
    </row>
    <row r="13" spans="2:6" x14ac:dyDescent="0.35">
      <c r="B13" t="s">
        <v>77</v>
      </c>
    </row>
    <row r="14" spans="2:6" x14ac:dyDescent="0.35">
      <c r="B14" t="s">
        <v>78</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6.6619354959690597E-2</v>
      </c>
      <c r="D9" s="17">
        <v>5.79856965409919E-2</v>
      </c>
      <c r="E9" s="17">
        <v>7.2618771985445696E-2</v>
      </c>
      <c r="F9" s="17"/>
      <c r="G9" s="17">
        <v>8.2145828723040798E-2</v>
      </c>
      <c r="H9" s="17">
        <v>7.4474265376618207E-2</v>
      </c>
      <c r="I9" s="17">
        <v>6.6778979548823794E-2</v>
      </c>
      <c r="J9" s="17">
        <v>7.00642613980033E-2</v>
      </c>
      <c r="K9" s="17">
        <v>5.3774537172291199E-2</v>
      </c>
      <c r="L9" s="17">
        <v>6.0138253712043503E-2</v>
      </c>
      <c r="M9" s="17"/>
      <c r="N9" s="17">
        <v>5.8582550747013698E-2</v>
      </c>
      <c r="O9" s="17">
        <v>6.2087090220457102E-2</v>
      </c>
      <c r="P9" s="17">
        <v>7.8004574292438303E-2</v>
      </c>
      <c r="Q9" s="17">
        <v>7.0764670955393794E-2</v>
      </c>
      <c r="R9" s="17"/>
      <c r="S9" s="17">
        <v>9.6359383014750194E-2</v>
      </c>
      <c r="T9" s="17">
        <v>5.1574356913606803E-2</v>
      </c>
      <c r="U9" s="17">
        <v>5.4181102008941398E-2</v>
      </c>
      <c r="V9" s="17">
        <v>5.65792029289836E-2</v>
      </c>
      <c r="W9" s="17">
        <v>5.1336022792611603E-2</v>
      </c>
      <c r="X9" s="17">
        <v>7.3227021420650296E-2</v>
      </c>
      <c r="Y9" s="17">
        <v>9.6205471750830898E-2</v>
      </c>
      <c r="Z9" s="17">
        <v>2.91770895562816E-2</v>
      </c>
      <c r="AA9" s="17">
        <v>6.4342304228144104E-2</v>
      </c>
      <c r="AB9" s="17"/>
      <c r="AC9" s="17">
        <v>6.2154396264260302E-2</v>
      </c>
      <c r="AD9" s="17">
        <v>6.4078058784142494E-2</v>
      </c>
      <c r="AE9" s="17">
        <v>8.2884429373678195E-2</v>
      </c>
      <c r="AF9" s="17"/>
      <c r="AG9" s="17">
        <v>7.2146586282921102E-2</v>
      </c>
      <c r="AH9" s="17">
        <v>8.0120270056971601E-2</v>
      </c>
      <c r="AI9" s="17">
        <v>2.0286626848362199E-2</v>
      </c>
      <c r="AJ9" s="17">
        <v>0</v>
      </c>
      <c r="AK9" s="17">
        <v>5.7554279695910301E-2</v>
      </c>
      <c r="AL9" s="17"/>
      <c r="AM9" s="17">
        <v>8.6490912610219003E-2</v>
      </c>
      <c r="AN9" s="17">
        <v>7.6946347319589603E-2</v>
      </c>
      <c r="AO9" s="17">
        <v>4.6930109529026001E-2</v>
      </c>
      <c r="AP9" s="17"/>
      <c r="AQ9" s="17">
        <v>7.2480294357053707E-2</v>
      </c>
      <c r="AR9" s="17">
        <v>5.4683272504370398E-2</v>
      </c>
      <c r="AS9" s="17"/>
      <c r="AT9" s="17">
        <v>6.2568118459804895E-2</v>
      </c>
      <c r="AU9" s="17">
        <v>6.7903823262790194E-2</v>
      </c>
    </row>
    <row r="10" spans="2:47" x14ac:dyDescent="0.35">
      <c r="B10" s="18" t="s">
        <v>109</v>
      </c>
      <c r="C10" s="17">
        <v>0.15538977778700699</v>
      </c>
      <c r="D10" s="17">
        <v>0.13984221446909301</v>
      </c>
      <c r="E10" s="17">
        <v>0.16899597479773701</v>
      </c>
      <c r="F10" s="17"/>
      <c r="G10" s="17">
        <v>0.30166155766246</v>
      </c>
      <c r="H10" s="17">
        <v>0.240508347852913</v>
      </c>
      <c r="I10" s="17">
        <v>0.18505275877896901</v>
      </c>
      <c r="J10" s="17">
        <v>0.125835013459274</v>
      </c>
      <c r="K10" s="17">
        <v>0.110125456147527</v>
      </c>
      <c r="L10" s="17">
        <v>5.9286555124031602E-2</v>
      </c>
      <c r="M10" s="17"/>
      <c r="N10" s="17">
        <v>0.12729828134617399</v>
      </c>
      <c r="O10" s="17">
        <v>0.18501612704901599</v>
      </c>
      <c r="P10" s="17">
        <v>0.136287261378398</v>
      </c>
      <c r="Q10" s="17">
        <v>0.16957392031854801</v>
      </c>
      <c r="R10" s="17"/>
      <c r="S10" s="17">
        <v>0.16900385742137899</v>
      </c>
      <c r="T10" s="17">
        <v>0.12581381844842099</v>
      </c>
      <c r="U10" s="17">
        <v>0.14190051024029299</v>
      </c>
      <c r="V10" s="17">
        <v>0.15279569194425399</v>
      </c>
      <c r="W10" s="17">
        <v>0.13717425701290301</v>
      </c>
      <c r="X10" s="17">
        <v>0.137618418637561</v>
      </c>
      <c r="Y10" s="17">
        <v>0.154536052140616</v>
      </c>
      <c r="Z10" s="17">
        <v>0.110845001539918</v>
      </c>
      <c r="AA10" s="17">
        <v>0.23255817124123701</v>
      </c>
      <c r="AB10" s="17"/>
      <c r="AC10" s="17">
        <v>0.13246541839553</v>
      </c>
      <c r="AD10" s="17">
        <v>0.13212746213818899</v>
      </c>
      <c r="AE10" s="17">
        <v>0.22997403941758901</v>
      </c>
      <c r="AF10" s="17"/>
      <c r="AG10" s="17">
        <v>9.9470845838722399E-2</v>
      </c>
      <c r="AH10" s="17">
        <v>0.213123179325622</v>
      </c>
      <c r="AI10" s="17">
        <v>0.160191158904671</v>
      </c>
      <c r="AJ10" s="17">
        <v>0.117749730967079</v>
      </c>
      <c r="AK10" s="17">
        <v>0.183680259777044</v>
      </c>
      <c r="AL10" s="17"/>
      <c r="AM10" s="17">
        <v>0.10904187721127601</v>
      </c>
      <c r="AN10" s="17">
        <v>0.20881755064485999</v>
      </c>
      <c r="AO10" s="17">
        <v>0.19388316679638301</v>
      </c>
      <c r="AP10" s="17"/>
      <c r="AQ10" s="17">
        <v>0.14547025629664401</v>
      </c>
      <c r="AR10" s="17">
        <v>0.17695253649381201</v>
      </c>
      <c r="AS10" s="17"/>
      <c r="AT10" s="17">
        <v>0.166528485006537</v>
      </c>
      <c r="AU10" s="17">
        <v>0.15185818530619299</v>
      </c>
    </row>
    <row r="11" spans="2:47" x14ac:dyDescent="0.35">
      <c r="B11" s="18" t="s">
        <v>73</v>
      </c>
      <c r="C11" s="17">
        <v>0.145379399258213</v>
      </c>
      <c r="D11" s="17">
        <v>0.166859809271002</v>
      </c>
      <c r="E11" s="17">
        <v>0.125870546387365</v>
      </c>
      <c r="F11" s="17"/>
      <c r="G11" s="17">
        <v>0.18541098712510001</v>
      </c>
      <c r="H11" s="17">
        <v>0.12865591453328501</v>
      </c>
      <c r="I11" s="17">
        <v>0.14230174102678</v>
      </c>
      <c r="J11" s="17">
        <v>0.15976386386032501</v>
      </c>
      <c r="K11" s="17">
        <v>0.14792046851686899</v>
      </c>
      <c r="L11" s="17">
        <v>0.12966042417831999</v>
      </c>
      <c r="M11" s="17"/>
      <c r="N11" s="17">
        <v>0.153495653597853</v>
      </c>
      <c r="O11" s="17">
        <v>0.145378415567507</v>
      </c>
      <c r="P11" s="17">
        <v>0.162044958298314</v>
      </c>
      <c r="Q11" s="17">
        <v>0.120115042340768</v>
      </c>
      <c r="R11" s="17"/>
      <c r="S11" s="17">
        <v>0.14105021918765101</v>
      </c>
      <c r="T11" s="17">
        <v>0.170022987975989</v>
      </c>
      <c r="U11" s="17">
        <v>0.14778353673281899</v>
      </c>
      <c r="V11" s="17">
        <v>0.125107489974734</v>
      </c>
      <c r="W11" s="17">
        <v>0.12337674352566699</v>
      </c>
      <c r="X11" s="17">
        <v>0.12783848271600901</v>
      </c>
      <c r="Y11" s="17">
        <v>0.133184936025463</v>
      </c>
      <c r="Z11" s="17">
        <v>0.11211004146416199</v>
      </c>
      <c r="AA11" s="17">
        <v>0.18548685241077401</v>
      </c>
      <c r="AB11" s="17"/>
      <c r="AC11" s="17">
        <v>0.102052971595247</v>
      </c>
      <c r="AD11" s="17">
        <v>0.174101206946849</v>
      </c>
      <c r="AE11" s="17">
        <v>0.17285588489138101</v>
      </c>
      <c r="AF11" s="17"/>
      <c r="AG11" s="17">
        <v>9.1931843356353293E-2</v>
      </c>
      <c r="AH11" s="17">
        <v>0.19546534258159601</v>
      </c>
      <c r="AI11" s="17">
        <v>0.174859489644939</v>
      </c>
      <c r="AJ11" s="17">
        <v>8.3337654969824607E-2</v>
      </c>
      <c r="AK11" s="17">
        <v>0.157746763042416</v>
      </c>
      <c r="AL11" s="17"/>
      <c r="AM11" s="17">
        <v>0.103863462089209</v>
      </c>
      <c r="AN11" s="17">
        <v>0.16531475043878099</v>
      </c>
      <c r="AO11" s="17">
        <v>0.20339909285694599</v>
      </c>
      <c r="AP11" s="17"/>
      <c r="AQ11" s="17">
        <v>0.13154450671321299</v>
      </c>
      <c r="AR11" s="17">
        <v>0.17268167619230801</v>
      </c>
      <c r="AS11" s="17"/>
      <c r="AT11" s="17">
        <v>0.120169791713161</v>
      </c>
      <c r="AU11" s="17">
        <v>0.153372253248868</v>
      </c>
    </row>
    <row r="12" spans="2:47" x14ac:dyDescent="0.35">
      <c r="B12" s="18" t="s">
        <v>110</v>
      </c>
      <c r="C12" s="17">
        <v>0.29529579272761203</v>
      </c>
      <c r="D12" s="17">
        <v>0.28471544402032201</v>
      </c>
      <c r="E12" s="17">
        <v>0.306312226636067</v>
      </c>
      <c r="F12" s="17"/>
      <c r="G12" s="17">
        <v>0.25655215437347501</v>
      </c>
      <c r="H12" s="17">
        <v>0.25335983710238202</v>
      </c>
      <c r="I12" s="17">
        <v>0.32795866398704199</v>
      </c>
      <c r="J12" s="17">
        <v>0.322764933016634</v>
      </c>
      <c r="K12" s="17">
        <v>0.267334194177133</v>
      </c>
      <c r="L12" s="17">
        <v>0.319576877569062</v>
      </c>
      <c r="M12" s="17"/>
      <c r="N12" s="17">
        <v>0.32595739256858097</v>
      </c>
      <c r="O12" s="17">
        <v>0.30736246661328998</v>
      </c>
      <c r="P12" s="17">
        <v>0.26242773874616199</v>
      </c>
      <c r="Q12" s="17">
        <v>0.27785607525600498</v>
      </c>
      <c r="R12" s="17"/>
      <c r="S12" s="17">
        <v>0.28327316809630199</v>
      </c>
      <c r="T12" s="17">
        <v>0.34342761615179102</v>
      </c>
      <c r="U12" s="17">
        <v>0.24239717295440499</v>
      </c>
      <c r="V12" s="17">
        <v>0.31945027009890298</v>
      </c>
      <c r="W12" s="17">
        <v>0.28828817518474298</v>
      </c>
      <c r="X12" s="17">
        <v>0.28765165095816297</v>
      </c>
      <c r="Y12" s="17">
        <v>0.27627085035065602</v>
      </c>
      <c r="Z12" s="17">
        <v>0.390078530755259</v>
      </c>
      <c r="AA12" s="17">
        <v>0.26041804462923202</v>
      </c>
      <c r="AB12" s="17"/>
      <c r="AC12" s="17">
        <v>0.29738325562120999</v>
      </c>
      <c r="AD12" s="17">
        <v>0.32135322490693002</v>
      </c>
      <c r="AE12" s="17">
        <v>0.26150160450607901</v>
      </c>
      <c r="AF12" s="17"/>
      <c r="AG12" s="17">
        <v>0.32297174834616299</v>
      </c>
      <c r="AH12" s="17">
        <v>0.264964410926123</v>
      </c>
      <c r="AI12" s="17">
        <v>0.278486181073752</v>
      </c>
      <c r="AJ12" s="17">
        <v>0.15585265192727699</v>
      </c>
      <c r="AK12" s="17">
        <v>0.26068522959220902</v>
      </c>
      <c r="AL12" s="17"/>
      <c r="AM12" s="17">
        <v>0.29921016809103401</v>
      </c>
      <c r="AN12" s="17">
        <v>0.291985776099982</v>
      </c>
      <c r="AO12" s="17">
        <v>0.32139536263069102</v>
      </c>
      <c r="AP12" s="17"/>
      <c r="AQ12" s="17">
        <v>0.30580239731480602</v>
      </c>
      <c r="AR12" s="17">
        <v>0.274791372441826</v>
      </c>
      <c r="AS12" s="17"/>
      <c r="AT12" s="17">
        <v>0.336220098725865</v>
      </c>
      <c r="AU12" s="17">
        <v>0.28232050138567499</v>
      </c>
    </row>
    <row r="13" spans="2:47" x14ac:dyDescent="0.35">
      <c r="B13" s="18" t="s">
        <v>111</v>
      </c>
      <c r="C13" s="19">
        <v>0.33731567526747802</v>
      </c>
      <c r="D13" s="19">
        <v>0.35059683569859201</v>
      </c>
      <c r="E13" s="19">
        <v>0.32620248019338599</v>
      </c>
      <c r="F13" s="19"/>
      <c r="G13" s="19">
        <v>0.17422947211592399</v>
      </c>
      <c r="H13" s="19">
        <v>0.30300163513480199</v>
      </c>
      <c r="I13" s="19">
        <v>0.27790785665838502</v>
      </c>
      <c r="J13" s="19">
        <v>0.32157192826576397</v>
      </c>
      <c r="K13" s="19">
        <v>0.42084534398617901</v>
      </c>
      <c r="L13" s="19">
        <v>0.431337889416542</v>
      </c>
      <c r="M13" s="19"/>
      <c r="N13" s="19">
        <v>0.33466612174037902</v>
      </c>
      <c r="O13" s="19">
        <v>0.30015590054973001</v>
      </c>
      <c r="P13" s="19">
        <v>0.36123546728468803</v>
      </c>
      <c r="Q13" s="19">
        <v>0.36169029112928502</v>
      </c>
      <c r="R13" s="19"/>
      <c r="S13" s="19">
        <v>0.31031337227991801</v>
      </c>
      <c r="T13" s="19">
        <v>0.30916122051019201</v>
      </c>
      <c r="U13" s="19">
        <v>0.413737678063542</v>
      </c>
      <c r="V13" s="19">
        <v>0.34606734505312597</v>
      </c>
      <c r="W13" s="19">
        <v>0.39982480148407501</v>
      </c>
      <c r="X13" s="19">
        <v>0.37366442626761598</v>
      </c>
      <c r="Y13" s="19">
        <v>0.33980268973243399</v>
      </c>
      <c r="Z13" s="19">
        <v>0.35778933668438001</v>
      </c>
      <c r="AA13" s="19">
        <v>0.257194627490613</v>
      </c>
      <c r="AB13" s="19"/>
      <c r="AC13" s="19">
        <v>0.405943958123753</v>
      </c>
      <c r="AD13" s="19">
        <v>0.30834004722389002</v>
      </c>
      <c r="AE13" s="19">
        <v>0.25278404181127301</v>
      </c>
      <c r="AF13" s="19"/>
      <c r="AG13" s="19">
        <v>0.41347897617584101</v>
      </c>
      <c r="AH13" s="19">
        <v>0.24632679710968799</v>
      </c>
      <c r="AI13" s="19">
        <v>0.366176543528276</v>
      </c>
      <c r="AJ13" s="19">
        <v>0.64305996213581895</v>
      </c>
      <c r="AK13" s="19">
        <v>0.34033346789242103</v>
      </c>
      <c r="AL13" s="19"/>
      <c r="AM13" s="19">
        <v>0.40139357999826197</v>
      </c>
      <c r="AN13" s="19">
        <v>0.25693557549678803</v>
      </c>
      <c r="AO13" s="19">
        <v>0.23439226818695399</v>
      </c>
      <c r="AP13" s="19"/>
      <c r="AQ13" s="19">
        <v>0.34470254531828298</v>
      </c>
      <c r="AR13" s="19">
        <v>0.32089114236768401</v>
      </c>
      <c r="AS13" s="19"/>
      <c r="AT13" s="19">
        <v>0.31451350609463202</v>
      </c>
      <c r="AU13" s="19">
        <v>0.34454523679647397</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3.5435085979197402E-2</v>
      </c>
      <c r="D9" s="17">
        <v>3.5880496262693497E-2</v>
      </c>
      <c r="E9" s="17">
        <v>3.5154900298419403E-2</v>
      </c>
      <c r="F9" s="17"/>
      <c r="G9" s="17">
        <v>1.2402868467916099E-2</v>
      </c>
      <c r="H9" s="17">
        <v>6.6950212718616606E-2</v>
      </c>
      <c r="I9" s="17">
        <v>6.9796752712003501E-2</v>
      </c>
      <c r="J9" s="17">
        <v>8.8852433732204E-3</v>
      </c>
      <c r="K9" s="17">
        <v>3.3908856970409698E-2</v>
      </c>
      <c r="L9" s="17">
        <v>1.88704938527832E-2</v>
      </c>
      <c r="M9" s="17"/>
      <c r="N9" s="17">
        <v>3.07141626070985E-2</v>
      </c>
      <c r="O9" s="17">
        <v>4.6302768426307199E-2</v>
      </c>
      <c r="P9" s="17">
        <v>2.13521792647344E-2</v>
      </c>
      <c r="Q9" s="17">
        <v>4.2028469935455399E-2</v>
      </c>
      <c r="R9" s="17"/>
      <c r="S9" s="17">
        <v>5.5282091176594203E-2</v>
      </c>
      <c r="T9" s="17">
        <v>4.1048760995094198E-2</v>
      </c>
      <c r="U9" s="17">
        <v>1.47168716079985E-2</v>
      </c>
      <c r="V9" s="17">
        <v>1.6199494522999999E-2</v>
      </c>
      <c r="W9" s="17">
        <v>4.31366803812522E-2</v>
      </c>
      <c r="X9" s="17">
        <v>7.6448526884085904E-2</v>
      </c>
      <c r="Y9" s="17">
        <v>1.6445411315138499E-2</v>
      </c>
      <c r="Z9" s="17">
        <v>1.68481092913066E-2</v>
      </c>
      <c r="AA9" s="17">
        <v>2.0097243810037899E-2</v>
      </c>
      <c r="AB9" s="17"/>
      <c r="AC9" s="17">
        <v>2.8958631525474399E-2</v>
      </c>
      <c r="AD9" s="17">
        <v>3.9852630081637398E-2</v>
      </c>
      <c r="AE9" s="17">
        <v>6.2617964370834694E-2</v>
      </c>
      <c r="AF9" s="17"/>
      <c r="AG9" s="17">
        <v>1.49465804442203E-2</v>
      </c>
      <c r="AH9" s="17">
        <v>5.6753522268101403E-2</v>
      </c>
      <c r="AI9" s="17">
        <v>4.9513603889301198E-2</v>
      </c>
      <c r="AJ9" s="17">
        <v>0</v>
      </c>
      <c r="AK9" s="17">
        <v>3.69487453751337E-2</v>
      </c>
      <c r="AL9" s="17"/>
      <c r="AM9" s="17">
        <v>1.9082635006548301E-2</v>
      </c>
      <c r="AN9" s="17">
        <v>4.50415137229064E-2</v>
      </c>
      <c r="AO9" s="17">
        <v>5.5326918004633102E-2</v>
      </c>
      <c r="AP9" s="17"/>
      <c r="AQ9" s="17">
        <v>4.0943592243431498E-2</v>
      </c>
      <c r="AR9" s="17">
        <v>2.4078784017036701E-2</v>
      </c>
      <c r="AS9" s="17"/>
      <c r="AT9" s="17">
        <v>5.1837806151340503E-2</v>
      </c>
      <c r="AU9" s="17">
        <v>3.0234507304927199E-2</v>
      </c>
    </row>
    <row r="10" spans="2:47" x14ac:dyDescent="0.35">
      <c r="B10" s="18" t="s">
        <v>109</v>
      </c>
      <c r="C10" s="17">
        <v>8.3679324981488001E-2</v>
      </c>
      <c r="D10" s="17">
        <v>6.3677123730979807E-2</v>
      </c>
      <c r="E10" s="17">
        <v>9.8850470339471405E-2</v>
      </c>
      <c r="F10" s="17"/>
      <c r="G10" s="17">
        <v>0.142529970726747</v>
      </c>
      <c r="H10" s="17">
        <v>0.145483246756755</v>
      </c>
      <c r="I10" s="17">
        <v>0.10732773113002</v>
      </c>
      <c r="J10" s="17">
        <v>7.3830403101176195E-2</v>
      </c>
      <c r="K10" s="17">
        <v>3.7336799215807702E-2</v>
      </c>
      <c r="L10" s="17">
        <v>3.4526491393219498E-2</v>
      </c>
      <c r="M10" s="17"/>
      <c r="N10" s="17">
        <v>6.9198120898438298E-2</v>
      </c>
      <c r="O10" s="17">
        <v>8.6126180634885696E-2</v>
      </c>
      <c r="P10" s="17">
        <v>8.1670430699937596E-2</v>
      </c>
      <c r="Q10" s="17">
        <v>9.5532660982838899E-2</v>
      </c>
      <c r="R10" s="17"/>
      <c r="S10" s="17">
        <v>9.1757606131103703E-2</v>
      </c>
      <c r="T10" s="17">
        <v>5.6164366453836698E-2</v>
      </c>
      <c r="U10" s="17">
        <v>9.5074382458152196E-2</v>
      </c>
      <c r="V10" s="17">
        <v>9.9443467917549405E-2</v>
      </c>
      <c r="W10" s="17">
        <v>5.9967326279189499E-2</v>
      </c>
      <c r="X10" s="17">
        <v>4.48838835825289E-2</v>
      </c>
      <c r="Y10" s="17">
        <v>0.115532536904445</v>
      </c>
      <c r="Z10" s="17">
        <v>4.6249717612787303E-2</v>
      </c>
      <c r="AA10" s="17">
        <v>0.12310404325023599</v>
      </c>
      <c r="AB10" s="17"/>
      <c r="AC10" s="17">
        <v>7.7069412817053998E-2</v>
      </c>
      <c r="AD10" s="17">
        <v>7.8017841713970804E-2</v>
      </c>
      <c r="AE10" s="17">
        <v>8.1924172176071605E-2</v>
      </c>
      <c r="AF10" s="17"/>
      <c r="AG10" s="17">
        <v>5.8797230837959E-2</v>
      </c>
      <c r="AH10" s="17">
        <v>0.13186000429384101</v>
      </c>
      <c r="AI10" s="17">
        <v>6.6259050590664295E-2</v>
      </c>
      <c r="AJ10" s="17">
        <v>6.46628984296269E-2</v>
      </c>
      <c r="AK10" s="17">
        <v>6.1754832652806797E-2</v>
      </c>
      <c r="AL10" s="17"/>
      <c r="AM10" s="17">
        <v>8.82457051146157E-2</v>
      </c>
      <c r="AN10" s="17">
        <v>0.110918692901927</v>
      </c>
      <c r="AO10" s="17">
        <v>0.11001405107383801</v>
      </c>
      <c r="AP10" s="17"/>
      <c r="AQ10" s="17">
        <v>7.6696106632594005E-2</v>
      </c>
      <c r="AR10" s="17">
        <v>9.8728707118760306E-2</v>
      </c>
      <c r="AS10" s="17"/>
      <c r="AT10" s="17">
        <v>7.0006705006397801E-2</v>
      </c>
      <c r="AU10" s="17">
        <v>8.8014309369297897E-2</v>
      </c>
    </row>
    <row r="11" spans="2:47" x14ac:dyDescent="0.35">
      <c r="B11" s="18" t="s">
        <v>73</v>
      </c>
      <c r="C11" s="17">
        <v>0.141276357213315</v>
      </c>
      <c r="D11" s="17">
        <v>0.15405008958719499</v>
      </c>
      <c r="E11" s="17">
        <v>0.12988531504961101</v>
      </c>
      <c r="F11" s="17"/>
      <c r="G11" s="17">
        <v>0.211125699805115</v>
      </c>
      <c r="H11" s="17">
        <v>0.144194025345595</v>
      </c>
      <c r="I11" s="17">
        <v>0.159387944809354</v>
      </c>
      <c r="J11" s="17">
        <v>0.139877377778936</v>
      </c>
      <c r="K11" s="17">
        <v>0.12232170445592699</v>
      </c>
      <c r="L11" s="17">
        <v>0.109066918049183</v>
      </c>
      <c r="M11" s="17"/>
      <c r="N11" s="17">
        <v>0.13495869532084001</v>
      </c>
      <c r="O11" s="17">
        <v>0.117075716950407</v>
      </c>
      <c r="P11" s="17">
        <v>0.14328573569122399</v>
      </c>
      <c r="Q11" s="17">
        <v>0.16940250998776701</v>
      </c>
      <c r="R11" s="17"/>
      <c r="S11" s="17">
        <v>0.17973510671922199</v>
      </c>
      <c r="T11" s="17">
        <v>0.15760366321507299</v>
      </c>
      <c r="U11" s="17">
        <v>0.15372023115730199</v>
      </c>
      <c r="V11" s="17">
        <v>0.121305808328127</v>
      </c>
      <c r="W11" s="17">
        <v>9.4150756100883803E-2</v>
      </c>
      <c r="X11" s="17">
        <v>0.108937745609421</v>
      </c>
      <c r="Y11" s="17">
        <v>0.12290556966510501</v>
      </c>
      <c r="Z11" s="17">
        <v>9.1910019497821405E-2</v>
      </c>
      <c r="AA11" s="17">
        <v>0.17138905135326801</v>
      </c>
      <c r="AB11" s="17"/>
      <c r="AC11" s="17">
        <v>0.104811368780043</v>
      </c>
      <c r="AD11" s="17">
        <v>0.15164467072044799</v>
      </c>
      <c r="AE11" s="17">
        <v>0.20749711395661499</v>
      </c>
      <c r="AF11" s="17"/>
      <c r="AG11" s="17">
        <v>9.8215641125873596E-2</v>
      </c>
      <c r="AH11" s="17">
        <v>0.18327584195406399</v>
      </c>
      <c r="AI11" s="17">
        <v>0.21425933812630801</v>
      </c>
      <c r="AJ11" s="17">
        <v>8.3337654969824607E-2</v>
      </c>
      <c r="AK11" s="17">
        <v>0.16088087726367301</v>
      </c>
      <c r="AL11" s="17"/>
      <c r="AM11" s="17">
        <v>8.9881041479864698E-2</v>
      </c>
      <c r="AN11" s="17">
        <v>0.163044106954015</v>
      </c>
      <c r="AO11" s="17">
        <v>0.23605608782472301</v>
      </c>
      <c r="AP11" s="17"/>
      <c r="AQ11" s="17">
        <v>0.13226509739172701</v>
      </c>
      <c r="AR11" s="17">
        <v>0.15845591852105401</v>
      </c>
      <c r="AS11" s="17"/>
      <c r="AT11" s="17">
        <v>0.124154918509463</v>
      </c>
      <c r="AU11" s="17">
        <v>0.146704809815176</v>
      </c>
    </row>
    <row r="12" spans="2:47" x14ac:dyDescent="0.35">
      <c r="B12" s="18" t="s">
        <v>110</v>
      </c>
      <c r="C12" s="17">
        <v>0.30822577324461398</v>
      </c>
      <c r="D12" s="17">
        <v>0.310077038379378</v>
      </c>
      <c r="E12" s="17">
        <v>0.30767851401179103</v>
      </c>
      <c r="F12" s="17"/>
      <c r="G12" s="17">
        <v>0.39623495083923399</v>
      </c>
      <c r="H12" s="17">
        <v>0.28684430571625802</v>
      </c>
      <c r="I12" s="17">
        <v>0.263996470121522</v>
      </c>
      <c r="J12" s="17">
        <v>0.36567066395738701</v>
      </c>
      <c r="K12" s="17">
        <v>0.27454837311257402</v>
      </c>
      <c r="L12" s="17">
        <v>0.29706688304110301</v>
      </c>
      <c r="M12" s="17"/>
      <c r="N12" s="17">
        <v>0.34335971049175601</v>
      </c>
      <c r="O12" s="17">
        <v>0.34466061791493002</v>
      </c>
      <c r="P12" s="17">
        <v>0.26011454290668301</v>
      </c>
      <c r="Q12" s="17">
        <v>0.27426000777487097</v>
      </c>
      <c r="R12" s="17"/>
      <c r="S12" s="17">
        <v>0.24964744226500499</v>
      </c>
      <c r="T12" s="17">
        <v>0.35571528136490299</v>
      </c>
      <c r="U12" s="17">
        <v>0.25151914477548598</v>
      </c>
      <c r="V12" s="17">
        <v>0.35155012792243701</v>
      </c>
      <c r="W12" s="17">
        <v>0.27535120430087401</v>
      </c>
      <c r="X12" s="17">
        <v>0.32657178931930603</v>
      </c>
      <c r="Y12" s="17">
        <v>0.32686090856045502</v>
      </c>
      <c r="Z12" s="17">
        <v>0.366609116319213</v>
      </c>
      <c r="AA12" s="17">
        <v>0.29836581773513099</v>
      </c>
      <c r="AB12" s="17"/>
      <c r="AC12" s="17">
        <v>0.27040289398760398</v>
      </c>
      <c r="AD12" s="17">
        <v>0.32751976509194403</v>
      </c>
      <c r="AE12" s="17">
        <v>0.33205831605673097</v>
      </c>
      <c r="AF12" s="17"/>
      <c r="AG12" s="17">
        <v>0.28290294559347101</v>
      </c>
      <c r="AH12" s="17">
        <v>0.321282865692471</v>
      </c>
      <c r="AI12" s="17">
        <v>0.27189048954523198</v>
      </c>
      <c r="AJ12" s="17">
        <v>5.30868325374525E-2</v>
      </c>
      <c r="AK12" s="17">
        <v>0.310572074475162</v>
      </c>
      <c r="AL12" s="17"/>
      <c r="AM12" s="17">
        <v>0.29740886840234498</v>
      </c>
      <c r="AN12" s="17">
        <v>0.33354978896019899</v>
      </c>
      <c r="AO12" s="17">
        <v>0.27645968852076502</v>
      </c>
      <c r="AP12" s="17"/>
      <c r="AQ12" s="17">
        <v>0.29799480443855503</v>
      </c>
      <c r="AR12" s="17">
        <v>0.33121662872827101</v>
      </c>
      <c r="AS12" s="17"/>
      <c r="AT12" s="17">
        <v>0.31836141858313399</v>
      </c>
      <c r="AU12" s="17">
        <v>0.30501220741868501</v>
      </c>
    </row>
    <row r="13" spans="2:47" x14ac:dyDescent="0.35">
      <c r="B13" s="18" t="s">
        <v>111</v>
      </c>
      <c r="C13" s="19">
        <v>0.43138345858138599</v>
      </c>
      <c r="D13" s="19">
        <v>0.43631525203975402</v>
      </c>
      <c r="E13" s="19">
        <v>0.42843080030070801</v>
      </c>
      <c r="F13" s="19"/>
      <c r="G13" s="19">
        <v>0.23770651016098801</v>
      </c>
      <c r="H13" s="19">
        <v>0.35652820946277503</v>
      </c>
      <c r="I13" s="19">
        <v>0.39949110122710102</v>
      </c>
      <c r="J13" s="19">
        <v>0.41173631178928</v>
      </c>
      <c r="K13" s="19">
        <v>0.53188426624528196</v>
      </c>
      <c r="L13" s="19">
        <v>0.54046921366371103</v>
      </c>
      <c r="M13" s="19"/>
      <c r="N13" s="19">
        <v>0.42176931068186702</v>
      </c>
      <c r="O13" s="19">
        <v>0.40583471607347099</v>
      </c>
      <c r="P13" s="19">
        <v>0.493577111437421</v>
      </c>
      <c r="Q13" s="19">
        <v>0.41877635131906799</v>
      </c>
      <c r="R13" s="19"/>
      <c r="S13" s="19">
        <v>0.42357775370807399</v>
      </c>
      <c r="T13" s="19">
        <v>0.38946792797109298</v>
      </c>
      <c r="U13" s="19">
        <v>0.484969370001061</v>
      </c>
      <c r="V13" s="19">
        <v>0.41150110130888701</v>
      </c>
      <c r="W13" s="19">
        <v>0.52739403293780096</v>
      </c>
      <c r="X13" s="19">
        <v>0.44315805460465801</v>
      </c>
      <c r="Y13" s="19">
        <v>0.41825557355485699</v>
      </c>
      <c r="Z13" s="19">
        <v>0.47838303727887099</v>
      </c>
      <c r="AA13" s="19">
        <v>0.38704384385132801</v>
      </c>
      <c r="AB13" s="19"/>
      <c r="AC13" s="19">
        <v>0.51875769288982398</v>
      </c>
      <c r="AD13" s="19">
        <v>0.40296509239200001</v>
      </c>
      <c r="AE13" s="19">
        <v>0.315902433439748</v>
      </c>
      <c r="AF13" s="19"/>
      <c r="AG13" s="19">
        <v>0.54513760199847605</v>
      </c>
      <c r="AH13" s="19">
        <v>0.30682776579152299</v>
      </c>
      <c r="AI13" s="19">
        <v>0.39807751784849499</v>
      </c>
      <c r="AJ13" s="19">
        <v>0.79891261406309599</v>
      </c>
      <c r="AK13" s="19">
        <v>0.429843470233225</v>
      </c>
      <c r="AL13" s="19"/>
      <c r="AM13" s="19">
        <v>0.505381749996626</v>
      </c>
      <c r="AN13" s="19">
        <v>0.347445897460952</v>
      </c>
      <c r="AO13" s="19">
        <v>0.32214325457604098</v>
      </c>
      <c r="AP13" s="19"/>
      <c r="AQ13" s="19">
        <v>0.452100399293693</v>
      </c>
      <c r="AR13" s="19">
        <v>0.38751996161487801</v>
      </c>
      <c r="AS13" s="19"/>
      <c r="AT13" s="19">
        <v>0.435639151749665</v>
      </c>
      <c r="AU13" s="19">
        <v>0.43003416609191403</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U18"/>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108</v>
      </c>
      <c r="C9" s="17">
        <v>0.14995008409057001</v>
      </c>
      <c r="D9" s="17">
        <v>0.12580178275845599</v>
      </c>
      <c r="E9" s="17">
        <v>0.17076246852042401</v>
      </c>
      <c r="F9" s="17"/>
      <c r="G9" s="17">
        <v>0.12724846230871201</v>
      </c>
      <c r="H9" s="17">
        <v>0.177618020737315</v>
      </c>
      <c r="I9" s="17">
        <v>0.14306308735821599</v>
      </c>
      <c r="J9" s="17">
        <v>0.111784683321588</v>
      </c>
      <c r="K9" s="17">
        <v>0.14519730704022299</v>
      </c>
      <c r="L9" s="17">
        <v>0.175536562635185</v>
      </c>
      <c r="M9" s="17"/>
      <c r="N9" s="17">
        <v>0.14828872735193799</v>
      </c>
      <c r="O9" s="17">
        <v>0.13493227471618199</v>
      </c>
      <c r="P9" s="17">
        <v>0.15435805086591001</v>
      </c>
      <c r="Q9" s="17">
        <v>0.16521026471678399</v>
      </c>
      <c r="R9" s="17"/>
      <c r="S9" s="17">
        <v>0.18869241451209001</v>
      </c>
      <c r="T9" s="17">
        <v>0.12715562219566101</v>
      </c>
      <c r="U9" s="17">
        <v>0.118347586081596</v>
      </c>
      <c r="V9" s="17">
        <v>0.106421945915067</v>
      </c>
      <c r="W9" s="17">
        <v>0.13603394361389701</v>
      </c>
      <c r="X9" s="17">
        <v>0.178193814755884</v>
      </c>
      <c r="Y9" s="17">
        <v>0.129459460903322</v>
      </c>
      <c r="Z9" s="17">
        <v>0.22291044156746301</v>
      </c>
      <c r="AA9" s="17">
        <v>0.16809175903384499</v>
      </c>
      <c r="AB9" s="17"/>
      <c r="AC9" s="17">
        <v>0.19536864093121101</v>
      </c>
      <c r="AD9" s="17">
        <v>0.116738681794112</v>
      </c>
      <c r="AE9" s="17">
        <v>0.119936939138047</v>
      </c>
      <c r="AF9" s="17"/>
      <c r="AG9" s="17">
        <v>0.16414668888061401</v>
      </c>
      <c r="AH9" s="17">
        <v>0.15510049714039101</v>
      </c>
      <c r="AI9" s="17">
        <v>5.9369483776341998E-2</v>
      </c>
      <c r="AJ9" s="17">
        <v>0.28461339758857501</v>
      </c>
      <c r="AK9" s="17">
        <v>0.12841314012492999</v>
      </c>
      <c r="AL9" s="17"/>
      <c r="AM9" s="17">
        <v>0.18865009389505999</v>
      </c>
      <c r="AN9" s="17">
        <v>0.14310513194302901</v>
      </c>
      <c r="AO9" s="17">
        <v>8.4168308587425605E-2</v>
      </c>
      <c r="AP9" s="17"/>
      <c r="AQ9" s="17">
        <v>0.166133686501102</v>
      </c>
      <c r="AR9" s="17">
        <v>0.11681879248348701</v>
      </c>
      <c r="AS9" s="17"/>
      <c r="AT9" s="17">
        <v>0.13794531978862101</v>
      </c>
      <c r="AU9" s="17">
        <v>0.15375626505099299</v>
      </c>
    </row>
    <row r="10" spans="2:47" x14ac:dyDescent="0.35">
      <c r="B10" s="18" t="s">
        <v>109</v>
      </c>
      <c r="C10" s="17">
        <v>0.30324576108950602</v>
      </c>
      <c r="D10" s="17">
        <v>0.31968066053855099</v>
      </c>
      <c r="E10" s="17">
        <v>0.287541864757208</v>
      </c>
      <c r="F10" s="17"/>
      <c r="G10" s="17">
        <v>0.34117028672247302</v>
      </c>
      <c r="H10" s="17">
        <v>0.33817782724321699</v>
      </c>
      <c r="I10" s="17">
        <v>0.330210237643775</v>
      </c>
      <c r="J10" s="17">
        <v>0.297543117528206</v>
      </c>
      <c r="K10" s="17">
        <v>0.27846950128519299</v>
      </c>
      <c r="L10" s="17">
        <v>0.26295713212777</v>
      </c>
      <c r="M10" s="17"/>
      <c r="N10" s="17">
        <v>0.310273096290544</v>
      </c>
      <c r="O10" s="17">
        <v>0.317179626760064</v>
      </c>
      <c r="P10" s="17">
        <v>0.33560942221637602</v>
      </c>
      <c r="Q10" s="17">
        <v>0.252541322497987</v>
      </c>
      <c r="R10" s="17"/>
      <c r="S10" s="17">
        <v>0.27158910349305498</v>
      </c>
      <c r="T10" s="17">
        <v>0.32189543470012</v>
      </c>
      <c r="U10" s="17">
        <v>0.37675724020199403</v>
      </c>
      <c r="V10" s="17">
        <v>0.29174795093037298</v>
      </c>
      <c r="W10" s="17">
        <v>0.33271457013321998</v>
      </c>
      <c r="X10" s="17">
        <v>0.262367184683443</v>
      </c>
      <c r="Y10" s="17">
        <v>0.25918026426624702</v>
      </c>
      <c r="Z10" s="17">
        <v>0.32609447071681402</v>
      </c>
      <c r="AA10" s="17">
        <v>0.30824208411158699</v>
      </c>
      <c r="AB10" s="17"/>
      <c r="AC10" s="17">
        <v>0.28228778981929498</v>
      </c>
      <c r="AD10" s="17">
        <v>0.30203868724026001</v>
      </c>
      <c r="AE10" s="17">
        <v>0.35154104936539499</v>
      </c>
      <c r="AF10" s="17"/>
      <c r="AG10" s="17">
        <v>0.288290346674621</v>
      </c>
      <c r="AH10" s="17">
        <v>0.29540095344165301</v>
      </c>
      <c r="AI10" s="17">
        <v>0.33765993664848198</v>
      </c>
      <c r="AJ10" s="17">
        <v>0.21975966752071899</v>
      </c>
      <c r="AK10" s="17">
        <v>0.339507883349983</v>
      </c>
      <c r="AL10" s="17"/>
      <c r="AM10" s="17">
        <v>0.27256314478508697</v>
      </c>
      <c r="AN10" s="17">
        <v>0.31854222827227102</v>
      </c>
      <c r="AO10" s="17">
        <v>0.39427054739154999</v>
      </c>
      <c r="AP10" s="17"/>
      <c r="AQ10" s="17">
        <v>0.29415040607480297</v>
      </c>
      <c r="AR10" s="17">
        <v>0.32383307845423498</v>
      </c>
      <c r="AS10" s="17"/>
      <c r="AT10" s="17">
        <v>0.32897370360003703</v>
      </c>
      <c r="AU10" s="17">
        <v>0.29508856595669197</v>
      </c>
    </row>
    <row r="11" spans="2:47" x14ac:dyDescent="0.35">
      <c r="B11" s="18" t="s">
        <v>73</v>
      </c>
      <c r="C11" s="17">
        <v>0.21655762596346501</v>
      </c>
      <c r="D11" s="17">
        <v>0.199368424157116</v>
      </c>
      <c r="E11" s="17">
        <v>0.23344588921387699</v>
      </c>
      <c r="F11" s="17"/>
      <c r="G11" s="17">
        <v>0.20954338475210299</v>
      </c>
      <c r="H11" s="17">
        <v>0.19302182874983001</v>
      </c>
      <c r="I11" s="17">
        <v>0.216512137285886</v>
      </c>
      <c r="J11" s="17">
        <v>0.19364933918171401</v>
      </c>
      <c r="K11" s="17">
        <v>0.216114206234165</v>
      </c>
      <c r="L11" s="17">
        <v>0.25359223993215102</v>
      </c>
      <c r="M11" s="17"/>
      <c r="N11" s="17">
        <v>0.193219339424581</v>
      </c>
      <c r="O11" s="17">
        <v>0.217803803914805</v>
      </c>
      <c r="P11" s="17">
        <v>0.205393539153475</v>
      </c>
      <c r="Q11" s="17">
        <v>0.24908119683368701</v>
      </c>
      <c r="R11" s="17"/>
      <c r="S11" s="17">
        <v>0.21614653473627499</v>
      </c>
      <c r="T11" s="17">
        <v>0.250557860950055</v>
      </c>
      <c r="U11" s="17">
        <v>0.16602635365072799</v>
      </c>
      <c r="V11" s="17">
        <v>0.27562390151690502</v>
      </c>
      <c r="W11" s="17">
        <v>0.217492429202856</v>
      </c>
      <c r="X11" s="17">
        <v>0.17878386721230599</v>
      </c>
      <c r="Y11" s="17">
        <v>0.188088086448361</v>
      </c>
      <c r="Z11" s="17">
        <v>0.132992017382184</v>
      </c>
      <c r="AA11" s="17">
        <v>0.246847195367493</v>
      </c>
      <c r="AB11" s="17"/>
      <c r="AC11" s="17">
        <v>0.20119018519163601</v>
      </c>
      <c r="AD11" s="17">
        <v>0.21754680834870599</v>
      </c>
      <c r="AE11" s="17">
        <v>0.27495231869623599</v>
      </c>
      <c r="AF11" s="17"/>
      <c r="AG11" s="17">
        <v>0.202483453463981</v>
      </c>
      <c r="AH11" s="17">
        <v>0.21878512251378601</v>
      </c>
      <c r="AI11" s="17">
        <v>0.25953894514257703</v>
      </c>
      <c r="AJ11" s="17">
        <v>0.200271368212844</v>
      </c>
      <c r="AK11" s="17">
        <v>0.23223704769113199</v>
      </c>
      <c r="AL11" s="17"/>
      <c r="AM11" s="17">
        <v>0.207964295201676</v>
      </c>
      <c r="AN11" s="17">
        <v>0.199638995029461</v>
      </c>
      <c r="AO11" s="17">
        <v>0.22081161779726399</v>
      </c>
      <c r="AP11" s="17"/>
      <c r="AQ11" s="17">
        <v>0.205207391920744</v>
      </c>
      <c r="AR11" s="17">
        <v>0.23901773515371999</v>
      </c>
      <c r="AS11" s="17"/>
      <c r="AT11" s="17">
        <v>0.17630901895908599</v>
      </c>
      <c r="AU11" s="17">
        <v>0.22931868297470001</v>
      </c>
    </row>
    <row r="12" spans="2:47" x14ac:dyDescent="0.35">
      <c r="B12" s="18" t="s">
        <v>110</v>
      </c>
      <c r="C12" s="17">
        <v>0.18658685267716099</v>
      </c>
      <c r="D12" s="17">
        <v>0.199745844580418</v>
      </c>
      <c r="E12" s="17">
        <v>0.17500969139585301</v>
      </c>
      <c r="F12" s="17"/>
      <c r="G12" s="17">
        <v>0.26525095676404797</v>
      </c>
      <c r="H12" s="17">
        <v>0.172534849102705</v>
      </c>
      <c r="I12" s="17">
        <v>0.18268902246564001</v>
      </c>
      <c r="J12" s="17">
        <v>0.21878320389068401</v>
      </c>
      <c r="K12" s="17">
        <v>0.18131258248292501</v>
      </c>
      <c r="L12" s="17">
        <v>0.144717370116384</v>
      </c>
      <c r="M12" s="17"/>
      <c r="N12" s="17">
        <v>0.18507263154706299</v>
      </c>
      <c r="O12" s="17">
        <v>0.206505167404785</v>
      </c>
      <c r="P12" s="17">
        <v>0.14809664850614801</v>
      </c>
      <c r="Q12" s="17">
        <v>0.199253236773623</v>
      </c>
      <c r="R12" s="17"/>
      <c r="S12" s="17">
        <v>0.14280496874038401</v>
      </c>
      <c r="T12" s="17">
        <v>0.20408837366546101</v>
      </c>
      <c r="U12" s="17">
        <v>0.195664955365458</v>
      </c>
      <c r="V12" s="17">
        <v>0.154725325009965</v>
      </c>
      <c r="W12" s="17">
        <v>0.150627236622704</v>
      </c>
      <c r="X12" s="17">
        <v>0.220035690652612</v>
      </c>
      <c r="Y12" s="17">
        <v>0.26844150210495299</v>
      </c>
      <c r="Z12" s="17">
        <v>0.20666220617818601</v>
      </c>
      <c r="AA12" s="17">
        <v>0.164830432400906</v>
      </c>
      <c r="AB12" s="17"/>
      <c r="AC12" s="17">
        <v>0.15402884449253501</v>
      </c>
      <c r="AD12" s="17">
        <v>0.21064984959529101</v>
      </c>
      <c r="AE12" s="17">
        <v>0.188029431277974</v>
      </c>
      <c r="AF12" s="17"/>
      <c r="AG12" s="17">
        <v>0.193487682559495</v>
      </c>
      <c r="AH12" s="17">
        <v>0.19454376510229701</v>
      </c>
      <c r="AI12" s="17">
        <v>0.14859073215718399</v>
      </c>
      <c r="AJ12" s="17">
        <v>0</v>
      </c>
      <c r="AK12" s="17">
        <v>0.173762997180545</v>
      </c>
      <c r="AL12" s="17"/>
      <c r="AM12" s="17">
        <v>0.19071074461335699</v>
      </c>
      <c r="AN12" s="17">
        <v>0.200829732677239</v>
      </c>
      <c r="AO12" s="17">
        <v>0.12614186531541</v>
      </c>
      <c r="AP12" s="17"/>
      <c r="AQ12" s="17">
        <v>0.18352369704431201</v>
      </c>
      <c r="AR12" s="17">
        <v>0.19394904243689701</v>
      </c>
      <c r="AS12" s="17"/>
      <c r="AT12" s="17">
        <v>0.21039888093973999</v>
      </c>
      <c r="AU12" s="17">
        <v>0.179037109398373</v>
      </c>
    </row>
    <row r="13" spans="2:47" x14ac:dyDescent="0.35">
      <c r="B13" s="18" t="s">
        <v>111</v>
      </c>
      <c r="C13" s="19">
        <v>0.14365967617929801</v>
      </c>
      <c r="D13" s="19">
        <v>0.15540328796545999</v>
      </c>
      <c r="E13" s="19">
        <v>0.13324008611263799</v>
      </c>
      <c r="F13" s="19"/>
      <c r="G13" s="19">
        <v>5.67869094526635E-2</v>
      </c>
      <c r="H13" s="19">
        <v>0.118647474166933</v>
      </c>
      <c r="I13" s="19">
        <v>0.12752551524648301</v>
      </c>
      <c r="J13" s="19">
        <v>0.17823965607780801</v>
      </c>
      <c r="K13" s="19">
        <v>0.17890640295749399</v>
      </c>
      <c r="L13" s="19">
        <v>0.16319669518850899</v>
      </c>
      <c r="M13" s="19"/>
      <c r="N13" s="19">
        <v>0.16314620538587399</v>
      </c>
      <c r="O13" s="19">
        <v>0.123579127204165</v>
      </c>
      <c r="P13" s="19">
        <v>0.15654233925809</v>
      </c>
      <c r="Q13" s="19">
        <v>0.133913979177918</v>
      </c>
      <c r="R13" s="19"/>
      <c r="S13" s="19">
        <v>0.18076697851819601</v>
      </c>
      <c r="T13" s="19">
        <v>9.6302708488703204E-2</v>
      </c>
      <c r="U13" s="19">
        <v>0.143203864700224</v>
      </c>
      <c r="V13" s="19">
        <v>0.17148087662768999</v>
      </c>
      <c r="W13" s="19">
        <v>0.16313182042732299</v>
      </c>
      <c r="X13" s="19">
        <v>0.16061944269575501</v>
      </c>
      <c r="Y13" s="19">
        <v>0.15483068627711699</v>
      </c>
      <c r="Z13" s="19">
        <v>0.11134086415535401</v>
      </c>
      <c r="AA13" s="19">
        <v>0.11198852908616901</v>
      </c>
      <c r="AB13" s="19"/>
      <c r="AC13" s="19">
        <v>0.167124539565322</v>
      </c>
      <c r="AD13" s="19">
        <v>0.15302597302163201</v>
      </c>
      <c r="AE13" s="19">
        <v>6.5540261522347806E-2</v>
      </c>
      <c r="AF13" s="19"/>
      <c r="AG13" s="19">
        <v>0.15159182842128799</v>
      </c>
      <c r="AH13" s="19">
        <v>0.13616966180187301</v>
      </c>
      <c r="AI13" s="19">
        <v>0.19484090227541501</v>
      </c>
      <c r="AJ13" s="19">
        <v>0.295355566677861</v>
      </c>
      <c r="AK13" s="19">
        <v>0.12607893165341</v>
      </c>
      <c r="AL13" s="19"/>
      <c r="AM13" s="19">
        <v>0.14011172150482001</v>
      </c>
      <c r="AN13" s="19">
        <v>0.13788391207799999</v>
      </c>
      <c r="AO13" s="19">
        <v>0.17460766090835</v>
      </c>
      <c r="AP13" s="19"/>
      <c r="AQ13" s="19">
        <v>0.15098481845903799</v>
      </c>
      <c r="AR13" s="19">
        <v>0.12638135147165999</v>
      </c>
      <c r="AS13" s="19"/>
      <c r="AT13" s="19">
        <v>0.14637307671251601</v>
      </c>
      <c r="AU13" s="19">
        <v>0.142799376619243</v>
      </c>
    </row>
    <row r="14" spans="2:47" x14ac:dyDescent="0.35">
      <c r="B14" s="16"/>
    </row>
    <row r="15" spans="2:47" x14ac:dyDescent="0.35">
      <c r="B15" t="s">
        <v>77</v>
      </c>
    </row>
    <row r="16" spans="2:47" x14ac:dyDescent="0.35">
      <c r="B16" t="s">
        <v>78</v>
      </c>
    </row>
    <row r="18" spans="2:2" x14ac:dyDescent="0.35">
      <c r="B18"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Q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17" width="20.7265625" customWidth="1"/>
  </cols>
  <sheetData>
    <row r="2" spans="2:17" ht="40" customHeight="1" x14ac:dyDescent="0.35">
      <c r="D2" s="32" t="s">
        <v>484</v>
      </c>
      <c r="E2" s="28"/>
      <c r="F2" s="28"/>
      <c r="G2" s="28"/>
      <c r="H2" s="28"/>
      <c r="I2" s="28"/>
      <c r="J2" s="28"/>
      <c r="K2" s="28"/>
      <c r="L2" s="28"/>
      <c r="M2" s="28"/>
      <c r="N2" s="28"/>
      <c r="O2" s="28"/>
      <c r="P2" s="28"/>
      <c r="Q2" s="28"/>
    </row>
    <row r="6" spans="2:17" ht="50" customHeight="1" x14ac:dyDescent="0.35">
      <c r="B6" s="20" t="s">
        <v>15</v>
      </c>
      <c r="C6" s="20" t="s">
        <v>221</v>
      </c>
      <c r="D6" s="20" t="s">
        <v>222</v>
      </c>
      <c r="E6" s="20" t="s">
        <v>223</v>
      </c>
      <c r="F6" s="20" t="s">
        <v>224</v>
      </c>
      <c r="G6" s="20" t="s">
        <v>227</v>
      </c>
      <c r="H6" s="20" t="s">
        <v>476</v>
      </c>
      <c r="I6" s="20" t="s">
        <v>477</v>
      </c>
      <c r="J6" s="20" t="s">
        <v>228</v>
      </c>
      <c r="K6" s="20" t="s">
        <v>229</v>
      </c>
      <c r="L6" s="20" t="s">
        <v>230</v>
      </c>
      <c r="M6" s="20" t="s">
        <v>231</v>
      </c>
      <c r="N6" s="20" t="s">
        <v>232</v>
      </c>
      <c r="O6" s="20" t="s">
        <v>233</v>
      </c>
      <c r="P6" s="20" t="s">
        <v>234</v>
      </c>
    </row>
    <row r="7" spans="2:17" ht="43.5" x14ac:dyDescent="0.35">
      <c r="B7" s="18" t="s">
        <v>478</v>
      </c>
      <c r="C7" s="17">
        <v>7.9818131346321694E-2</v>
      </c>
      <c r="D7" s="17">
        <v>6.5292405303221696E-2</v>
      </c>
      <c r="E7" s="17">
        <v>3.3879470981200199E-2</v>
      </c>
      <c r="F7" s="17">
        <v>7.2927908039722794E-2</v>
      </c>
      <c r="G7" s="17">
        <v>3.8052930896840198E-2</v>
      </c>
      <c r="H7" s="17">
        <v>8.4331408323301799E-2</v>
      </c>
      <c r="I7" s="17">
        <v>0.135144775342949</v>
      </c>
      <c r="J7" s="17">
        <v>4.6374397057584199E-2</v>
      </c>
      <c r="K7" s="17">
        <v>8.4647305188655597E-2</v>
      </c>
      <c r="L7" s="17">
        <v>6.8378208001793797E-2</v>
      </c>
      <c r="M7" s="17">
        <v>3.7689605798310898E-2</v>
      </c>
      <c r="N7" s="17">
        <v>6.4601789984383998E-2</v>
      </c>
      <c r="O7" s="17">
        <v>2.9330830910483802E-2</v>
      </c>
      <c r="P7" s="17">
        <v>0.117534743005696</v>
      </c>
    </row>
    <row r="8" spans="2:17" ht="43.5" x14ac:dyDescent="0.35">
      <c r="B8" s="18" t="s">
        <v>479</v>
      </c>
      <c r="C8" s="17">
        <v>0.26823467634451698</v>
      </c>
      <c r="D8" s="17">
        <v>0.21498363411836599</v>
      </c>
      <c r="E8" s="17">
        <v>6.6469057291848405E-2</v>
      </c>
      <c r="F8" s="17">
        <v>0.213035670317445</v>
      </c>
      <c r="G8" s="17">
        <v>7.96851036688173E-2</v>
      </c>
      <c r="H8" s="17">
        <v>0.21673539006304399</v>
      </c>
      <c r="I8" s="17">
        <v>0.26982715464200902</v>
      </c>
      <c r="J8" s="17">
        <v>0.10505053890221901</v>
      </c>
      <c r="K8" s="17">
        <v>0.25136420898557998</v>
      </c>
      <c r="L8" s="17">
        <v>0.200529668262553</v>
      </c>
      <c r="M8" s="17">
        <v>7.9862382972368903E-2</v>
      </c>
      <c r="N8" s="17">
        <v>0.222956134959609</v>
      </c>
      <c r="O8" s="17">
        <v>8.5766255697841604E-2</v>
      </c>
      <c r="P8" s="17">
        <v>0.30560069956243302</v>
      </c>
    </row>
    <row r="9" spans="2:17" ht="43.5" x14ac:dyDescent="0.35">
      <c r="B9" s="18" t="s">
        <v>480</v>
      </c>
      <c r="C9" s="17">
        <v>0.4468331696401</v>
      </c>
      <c r="D9" s="17">
        <v>0.49971666591903202</v>
      </c>
      <c r="E9" s="17">
        <v>0.46746573739811897</v>
      </c>
      <c r="F9" s="17">
        <v>0.45627574717646102</v>
      </c>
      <c r="G9" s="17">
        <v>0.54233124943514899</v>
      </c>
      <c r="H9" s="17">
        <v>0.44120013102891698</v>
      </c>
      <c r="I9" s="17">
        <v>0.352526002283021</v>
      </c>
      <c r="J9" s="17">
        <v>0.48041234236163899</v>
      </c>
      <c r="K9" s="17">
        <v>0.33978944720158399</v>
      </c>
      <c r="L9" s="17">
        <v>0.34728628698688302</v>
      </c>
      <c r="M9" s="17">
        <v>0.39814256678733401</v>
      </c>
      <c r="N9" s="17">
        <v>0.42823705371098902</v>
      </c>
      <c r="O9" s="17">
        <v>0.48059668501984998</v>
      </c>
      <c r="P9" s="17">
        <v>0.40096763796545698</v>
      </c>
    </row>
    <row r="10" spans="2:17" ht="43.5" x14ac:dyDescent="0.35">
      <c r="B10" s="18" t="s">
        <v>481</v>
      </c>
      <c r="C10" s="17">
        <v>5.2147139892056903E-2</v>
      </c>
      <c r="D10" s="17">
        <v>5.82467788344272E-2</v>
      </c>
      <c r="E10" s="17">
        <v>0.198482498697267</v>
      </c>
      <c r="F10" s="17">
        <v>7.0030931921829007E-2</v>
      </c>
      <c r="G10" s="17">
        <v>0.122840360335624</v>
      </c>
      <c r="H10" s="17">
        <v>6.3065451018014404E-2</v>
      </c>
      <c r="I10" s="17">
        <v>5.08342796598047E-2</v>
      </c>
      <c r="J10" s="17">
        <v>9.7589386942378495E-2</v>
      </c>
      <c r="K10" s="17">
        <v>0.121193313546375</v>
      </c>
      <c r="L10" s="17">
        <v>0.160257375576558</v>
      </c>
      <c r="M10" s="17">
        <v>0.222582743144215</v>
      </c>
      <c r="N10" s="17">
        <v>9.4687709604990095E-2</v>
      </c>
      <c r="O10" s="17">
        <v>0.21048838193550001</v>
      </c>
      <c r="P10" s="17">
        <v>2.91321186178654E-2</v>
      </c>
    </row>
    <row r="11" spans="2:17" ht="43.5" x14ac:dyDescent="0.35">
      <c r="B11" s="18" t="s">
        <v>482</v>
      </c>
      <c r="C11" s="17">
        <v>8.3123457088512404E-3</v>
      </c>
      <c r="D11" s="17">
        <v>2.3803992700517699E-2</v>
      </c>
      <c r="E11" s="17">
        <v>7.87938830146198E-2</v>
      </c>
      <c r="F11" s="17">
        <v>2.5167215266541702E-2</v>
      </c>
      <c r="G11" s="17">
        <v>5.9502524428189298E-2</v>
      </c>
      <c r="H11" s="17">
        <v>3.0840658975460601E-2</v>
      </c>
      <c r="I11" s="17">
        <v>1.5096407471968601E-2</v>
      </c>
      <c r="J11" s="17">
        <v>5.4378230623069103E-2</v>
      </c>
      <c r="K11" s="17">
        <v>4.5510906667638198E-2</v>
      </c>
      <c r="L11" s="17">
        <v>7.7126737963747805E-2</v>
      </c>
      <c r="M11" s="17">
        <v>9.7534789362197505E-2</v>
      </c>
      <c r="N11" s="17">
        <v>2.0787802652833001E-2</v>
      </c>
      <c r="O11" s="17">
        <v>5.4893685655482603E-2</v>
      </c>
      <c r="P11" s="17">
        <v>1.3677828994052101E-2</v>
      </c>
    </row>
    <row r="12" spans="2:17" x14ac:dyDescent="0.35">
      <c r="B12" s="18" t="s">
        <v>483</v>
      </c>
      <c r="C12" s="17">
        <v>0.14465453706815401</v>
      </c>
      <c r="D12" s="17">
        <v>0.13795652312443599</v>
      </c>
      <c r="E12" s="17">
        <v>0.154909352616945</v>
      </c>
      <c r="F12" s="17">
        <v>0.162562527278</v>
      </c>
      <c r="G12" s="17">
        <v>0.15758783123538</v>
      </c>
      <c r="H12" s="17">
        <v>0.16382696059126201</v>
      </c>
      <c r="I12" s="17">
        <v>0.17657138060024699</v>
      </c>
      <c r="J12" s="17">
        <v>0.21619510411310999</v>
      </c>
      <c r="K12" s="17">
        <v>0.15749481841016599</v>
      </c>
      <c r="L12" s="17">
        <v>0.146421723208464</v>
      </c>
      <c r="M12" s="17">
        <v>0.164187911935574</v>
      </c>
      <c r="N12" s="17">
        <v>0.168729509087195</v>
      </c>
      <c r="O12" s="17">
        <v>0.13892416078084199</v>
      </c>
      <c r="P12" s="17">
        <v>0.133086971854495</v>
      </c>
    </row>
    <row r="13" spans="2:17" x14ac:dyDescent="0.35">
      <c r="B13" s="16"/>
      <c r="C13" s="16"/>
      <c r="D13" s="16"/>
      <c r="E13" s="16"/>
      <c r="F13" s="16"/>
      <c r="G13" s="16"/>
      <c r="H13" s="16"/>
      <c r="I13" s="16"/>
      <c r="J13" s="16"/>
      <c r="K13" s="16"/>
      <c r="L13" s="16"/>
      <c r="M13" s="16"/>
      <c r="N13" s="16"/>
      <c r="O13" s="16"/>
      <c r="P13" s="16"/>
    </row>
    <row r="14" spans="2:17" x14ac:dyDescent="0.35">
      <c r="B14" t="s">
        <v>77</v>
      </c>
    </row>
    <row r="15" spans="2:17" x14ac:dyDescent="0.35">
      <c r="B15" t="s">
        <v>78</v>
      </c>
    </row>
    <row r="19" spans="2:2" x14ac:dyDescent="0.35">
      <c r="B19"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7.9818131346321694E-2</v>
      </c>
      <c r="D9" s="17">
        <v>8.5377893247157E-2</v>
      </c>
      <c r="E9" s="17">
        <v>7.2609053295496398E-2</v>
      </c>
      <c r="F9" s="17"/>
      <c r="G9" s="17">
        <v>0.11764362469975601</v>
      </c>
      <c r="H9" s="17">
        <v>0.10805237652239599</v>
      </c>
      <c r="I9" s="17">
        <v>0.121175506360573</v>
      </c>
      <c r="J9" s="17">
        <v>7.9860579540581997E-2</v>
      </c>
      <c r="K9" s="17">
        <v>4.0509210367680203E-2</v>
      </c>
      <c r="L9" s="17">
        <v>4.0137298100151403E-2</v>
      </c>
      <c r="M9" s="17"/>
      <c r="N9" s="17">
        <v>0.101441786427321</v>
      </c>
      <c r="O9" s="17">
        <v>4.6498352000829302E-2</v>
      </c>
      <c r="P9" s="17">
        <v>5.91747231603185E-2</v>
      </c>
      <c r="Q9" s="17">
        <v>0.11012804993905401</v>
      </c>
      <c r="R9" s="17"/>
      <c r="S9" s="17">
        <v>0.121951224935266</v>
      </c>
      <c r="T9" s="17">
        <v>6.6336832148483807E-2</v>
      </c>
      <c r="U9" s="17">
        <v>0.106847590485834</v>
      </c>
      <c r="V9" s="17">
        <v>7.4577115031272498E-2</v>
      </c>
      <c r="W9" s="17">
        <v>6.5075561510330296E-2</v>
      </c>
      <c r="X9" s="17">
        <v>7.6051846141829901E-2</v>
      </c>
      <c r="Y9" s="17">
        <v>7.5242627395565906E-2</v>
      </c>
      <c r="Z9" s="17">
        <v>6.0855508623927503E-2</v>
      </c>
      <c r="AA9" s="17">
        <v>5.2471612593842899E-2</v>
      </c>
      <c r="AB9" s="17"/>
      <c r="AC9" s="17">
        <v>4.4898873359777998E-2</v>
      </c>
      <c r="AD9" s="17">
        <v>9.3903000861471797E-2</v>
      </c>
      <c r="AE9" s="17">
        <v>0.119116605222351</v>
      </c>
      <c r="AF9" s="17"/>
      <c r="AG9" s="17">
        <v>5.2864101469796601E-2</v>
      </c>
      <c r="AH9" s="17">
        <v>0.141583997148686</v>
      </c>
      <c r="AI9" s="17">
        <v>4.1152751697608597E-2</v>
      </c>
      <c r="AJ9" s="17">
        <v>6.6779232866731902E-2</v>
      </c>
      <c r="AK9" s="17">
        <v>6.8676536237998007E-2</v>
      </c>
      <c r="AL9" s="17"/>
      <c r="AM9" s="17">
        <v>6.1110194802510898E-2</v>
      </c>
      <c r="AN9" s="17">
        <v>0.115512387978395</v>
      </c>
      <c r="AO9" s="17">
        <v>2.7510389504699501E-2</v>
      </c>
      <c r="AP9" s="17"/>
      <c r="AQ9" s="17">
        <v>7.1981529305958206E-2</v>
      </c>
      <c r="AR9" s="17">
        <v>9.6635110515984404E-2</v>
      </c>
      <c r="AS9" s="17"/>
      <c r="AT9" s="17">
        <v>9.0171435546266901E-2</v>
      </c>
      <c r="AU9" s="17">
        <v>7.6535555501254904E-2</v>
      </c>
    </row>
    <row r="10" spans="2:47" ht="43.5" x14ac:dyDescent="0.35">
      <c r="B10" s="18" t="s">
        <v>479</v>
      </c>
      <c r="C10" s="17">
        <v>0.26823467634451698</v>
      </c>
      <c r="D10" s="17">
        <v>0.25744735898647197</v>
      </c>
      <c r="E10" s="17">
        <v>0.27782677386592902</v>
      </c>
      <c r="F10" s="17"/>
      <c r="G10" s="17">
        <v>0.36760521572433602</v>
      </c>
      <c r="H10" s="17">
        <v>0.33072557655328599</v>
      </c>
      <c r="I10" s="17">
        <v>0.26014361642627998</v>
      </c>
      <c r="J10" s="17">
        <v>0.30679204806691701</v>
      </c>
      <c r="K10" s="17">
        <v>0.21508030030804601</v>
      </c>
      <c r="L10" s="17">
        <v>0.19256557240385899</v>
      </c>
      <c r="M10" s="17"/>
      <c r="N10" s="17">
        <v>0.32970946781087301</v>
      </c>
      <c r="O10" s="17">
        <v>0.306973590868652</v>
      </c>
      <c r="P10" s="17">
        <v>0.23393007219436299</v>
      </c>
      <c r="Q10" s="17">
        <v>0.19528029685259399</v>
      </c>
      <c r="R10" s="17"/>
      <c r="S10" s="17">
        <v>0.26361705632656202</v>
      </c>
      <c r="T10" s="17">
        <v>0.27178349768238202</v>
      </c>
      <c r="U10" s="17">
        <v>0.25714706336827903</v>
      </c>
      <c r="V10" s="17">
        <v>0.20417627493219201</v>
      </c>
      <c r="W10" s="17">
        <v>0.30396955072528897</v>
      </c>
      <c r="X10" s="17">
        <v>0.31163221990018197</v>
      </c>
      <c r="Y10" s="17">
        <v>0.23334448100306099</v>
      </c>
      <c r="Z10" s="17">
        <v>0.296355752568352</v>
      </c>
      <c r="AA10" s="17">
        <v>0.28938196414847001</v>
      </c>
      <c r="AB10" s="17"/>
      <c r="AC10" s="17">
        <v>0.24230728942308</v>
      </c>
      <c r="AD10" s="17">
        <v>0.313399262363936</v>
      </c>
      <c r="AE10" s="17">
        <v>0.166975088022074</v>
      </c>
      <c r="AF10" s="17"/>
      <c r="AG10" s="17">
        <v>0.239061192697896</v>
      </c>
      <c r="AH10" s="17">
        <v>0.33960012953920199</v>
      </c>
      <c r="AI10" s="17">
        <v>0.28675012492510299</v>
      </c>
      <c r="AJ10" s="17">
        <v>0.189713195607186</v>
      </c>
      <c r="AK10" s="17">
        <v>0.21133532672331001</v>
      </c>
      <c r="AL10" s="17"/>
      <c r="AM10" s="17">
        <v>0.25399189576259401</v>
      </c>
      <c r="AN10" s="17">
        <v>0.31424881942157101</v>
      </c>
      <c r="AO10" s="17">
        <v>0.25024154471480498</v>
      </c>
      <c r="AP10" s="17"/>
      <c r="AQ10" s="17">
        <v>0.26762119017404401</v>
      </c>
      <c r="AR10" s="17">
        <v>0.270881121426993</v>
      </c>
      <c r="AS10" s="17"/>
      <c r="AT10" s="17">
        <v>0.33406314171792101</v>
      </c>
      <c r="AU10" s="17">
        <v>0.24736337514642201</v>
      </c>
    </row>
    <row r="11" spans="2:47" ht="43.5" x14ac:dyDescent="0.35">
      <c r="B11" s="18" t="s">
        <v>480</v>
      </c>
      <c r="C11" s="17">
        <v>0.4468331696401</v>
      </c>
      <c r="D11" s="17">
        <v>0.45831421489764002</v>
      </c>
      <c r="E11" s="17">
        <v>0.43782162868500102</v>
      </c>
      <c r="F11" s="17"/>
      <c r="G11" s="17">
        <v>0.29673598074227298</v>
      </c>
      <c r="H11" s="17">
        <v>0.38022722891986799</v>
      </c>
      <c r="I11" s="17">
        <v>0.39014458330126101</v>
      </c>
      <c r="J11" s="17">
        <v>0.43215455266952701</v>
      </c>
      <c r="K11" s="17">
        <v>0.51356422041893901</v>
      </c>
      <c r="L11" s="17">
        <v>0.56728808950116705</v>
      </c>
      <c r="M11" s="17"/>
      <c r="N11" s="17">
        <v>0.35955742207856201</v>
      </c>
      <c r="O11" s="17">
        <v>0.44183769417032098</v>
      </c>
      <c r="P11" s="17">
        <v>0.56117794864266402</v>
      </c>
      <c r="Q11" s="17">
        <v>0.45090400311685602</v>
      </c>
      <c r="R11" s="17"/>
      <c r="S11" s="17">
        <v>0.437408950923446</v>
      </c>
      <c r="T11" s="17">
        <v>0.43163528723885197</v>
      </c>
      <c r="U11" s="17">
        <v>0.43250936393759998</v>
      </c>
      <c r="V11" s="17">
        <v>0.56809774334544905</v>
      </c>
      <c r="W11" s="17">
        <v>0.41470947466568903</v>
      </c>
      <c r="X11" s="17">
        <v>0.488166833284221</v>
      </c>
      <c r="Y11" s="17">
        <v>0.44911688884973999</v>
      </c>
      <c r="Z11" s="17">
        <v>0.37085382708727799</v>
      </c>
      <c r="AA11" s="17">
        <v>0.40034156772469898</v>
      </c>
      <c r="AB11" s="17"/>
      <c r="AC11" s="17">
        <v>0.53062605623247305</v>
      </c>
      <c r="AD11" s="17">
        <v>0.39035080659668198</v>
      </c>
      <c r="AE11" s="17">
        <v>0.444644685355844</v>
      </c>
      <c r="AF11" s="17"/>
      <c r="AG11" s="17">
        <v>0.525841568418429</v>
      </c>
      <c r="AH11" s="17">
        <v>0.32100941876970501</v>
      </c>
      <c r="AI11" s="17">
        <v>0.48433059910617299</v>
      </c>
      <c r="AJ11" s="17">
        <v>0.55863047612771699</v>
      </c>
      <c r="AK11" s="17">
        <v>0.46587836093631502</v>
      </c>
      <c r="AL11" s="17"/>
      <c r="AM11" s="17">
        <v>0.52992198744617303</v>
      </c>
      <c r="AN11" s="17">
        <v>0.36995880139731602</v>
      </c>
      <c r="AO11" s="17">
        <v>0.50594108374882896</v>
      </c>
      <c r="AP11" s="17"/>
      <c r="AQ11" s="17">
        <v>0.47155346821746702</v>
      </c>
      <c r="AR11" s="17">
        <v>0.39466407327152098</v>
      </c>
      <c r="AS11" s="17"/>
      <c r="AT11" s="17">
        <v>0.37464425139332802</v>
      </c>
      <c r="AU11" s="17">
        <v>0.46972108974193599</v>
      </c>
    </row>
    <row r="12" spans="2:47" ht="43.5" x14ac:dyDescent="0.35">
      <c r="B12" s="18" t="s">
        <v>481</v>
      </c>
      <c r="C12" s="17">
        <v>5.2147139892056903E-2</v>
      </c>
      <c r="D12" s="17">
        <v>5.9947661808464399E-2</v>
      </c>
      <c r="E12" s="17">
        <v>4.5060100152729203E-2</v>
      </c>
      <c r="F12" s="17"/>
      <c r="G12" s="17">
        <v>6.4443294037922497E-2</v>
      </c>
      <c r="H12" s="17">
        <v>7.0562718852190398E-2</v>
      </c>
      <c r="I12" s="17">
        <v>7.1846548369346203E-2</v>
      </c>
      <c r="J12" s="17">
        <v>3.7515498165479499E-2</v>
      </c>
      <c r="K12" s="17">
        <v>5.1356412611904198E-2</v>
      </c>
      <c r="L12" s="17">
        <v>3.04784800808101E-2</v>
      </c>
      <c r="M12" s="17"/>
      <c r="N12" s="17">
        <v>4.2349166118316399E-2</v>
      </c>
      <c r="O12" s="17">
        <v>6.4394513670263803E-2</v>
      </c>
      <c r="P12" s="17">
        <v>4.96583905078559E-2</v>
      </c>
      <c r="Q12" s="17">
        <v>5.2802462789502499E-2</v>
      </c>
      <c r="R12" s="17"/>
      <c r="S12" s="17">
        <v>5.8571350533984101E-2</v>
      </c>
      <c r="T12" s="17">
        <v>4.2433674901214899E-2</v>
      </c>
      <c r="U12" s="17">
        <v>4.39307620504664E-2</v>
      </c>
      <c r="V12" s="17">
        <v>2.4331528807448599E-2</v>
      </c>
      <c r="W12" s="17">
        <v>8.6416229937787095E-2</v>
      </c>
      <c r="X12" s="17">
        <v>3.6130098521158303E-2</v>
      </c>
      <c r="Y12" s="17">
        <v>7.1220846564734305E-2</v>
      </c>
      <c r="Z12" s="17">
        <v>6.5270956303349198E-2</v>
      </c>
      <c r="AA12" s="17">
        <v>5.74604727663523E-2</v>
      </c>
      <c r="AB12" s="17"/>
      <c r="AC12" s="17">
        <v>4.54603366286985E-2</v>
      </c>
      <c r="AD12" s="17">
        <v>6.19197670993221E-2</v>
      </c>
      <c r="AE12" s="17">
        <v>5.8436344819018597E-2</v>
      </c>
      <c r="AF12" s="17"/>
      <c r="AG12" s="17">
        <v>4.8553167019716001E-2</v>
      </c>
      <c r="AH12" s="17">
        <v>5.7792696825610397E-2</v>
      </c>
      <c r="AI12" s="17">
        <v>5.59060642441538E-2</v>
      </c>
      <c r="AJ12" s="17">
        <v>6.7112663237874098E-2</v>
      </c>
      <c r="AK12" s="17">
        <v>4.6201450800015802E-2</v>
      </c>
      <c r="AL12" s="17"/>
      <c r="AM12" s="17">
        <v>5.4161173915074502E-2</v>
      </c>
      <c r="AN12" s="17">
        <v>6.8490307430009903E-2</v>
      </c>
      <c r="AO12" s="17">
        <v>2.49087811579831E-2</v>
      </c>
      <c r="AP12" s="17"/>
      <c r="AQ12" s="17">
        <v>4.8793783454608997E-2</v>
      </c>
      <c r="AR12" s="17">
        <v>5.7025192822649701E-2</v>
      </c>
      <c r="AS12" s="17"/>
      <c r="AT12" s="17">
        <v>5.3806732018481698E-2</v>
      </c>
      <c r="AU12" s="17">
        <v>5.1620956470643201E-2</v>
      </c>
    </row>
    <row r="13" spans="2:47" ht="43.5" x14ac:dyDescent="0.35">
      <c r="B13" s="18" t="s">
        <v>482</v>
      </c>
      <c r="C13" s="17">
        <v>8.3123457088512404E-3</v>
      </c>
      <c r="D13" s="17">
        <v>5.5994825579662099E-3</v>
      </c>
      <c r="E13" s="17">
        <v>1.08785109447472E-2</v>
      </c>
      <c r="F13" s="17"/>
      <c r="G13" s="17">
        <v>5.8036049516368201E-3</v>
      </c>
      <c r="H13" s="17">
        <v>1.9708987168139999E-2</v>
      </c>
      <c r="I13" s="17">
        <v>7.0193827840707096E-3</v>
      </c>
      <c r="J13" s="17">
        <v>0</v>
      </c>
      <c r="K13" s="17">
        <v>5.1303400998764003E-3</v>
      </c>
      <c r="L13" s="17">
        <v>1.02129372666846E-2</v>
      </c>
      <c r="M13" s="17"/>
      <c r="N13" s="17">
        <v>1.09436575893776E-2</v>
      </c>
      <c r="O13" s="17">
        <v>3.2189723872211298E-3</v>
      </c>
      <c r="P13" s="17">
        <v>1.2754593198248799E-2</v>
      </c>
      <c r="Q13" s="17">
        <v>6.9610967377897598E-3</v>
      </c>
      <c r="R13" s="17"/>
      <c r="S13" s="17">
        <v>1.46459649010431E-2</v>
      </c>
      <c r="T13" s="17">
        <v>7.0784584710967798E-3</v>
      </c>
      <c r="U13" s="17">
        <v>0</v>
      </c>
      <c r="V13" s="17">
        <v>1.4104938565410501E-2</v>
      </c>
      <c r="W13" s="17">
        <v>0</v>
      </c>
      <c r="X13" s="17">
        <v>0</v>
      </c>
      <c r="Y13" s="17">
        <v>0</v>
      </c>
      <c r="Z13" s="17">
        <v>5.0962068257554803E-2</v>
      </c>
      <c r="AA13" s="17">
        <v>6.4112525547904602E-3</v>
      </c>
      <c r="AB13" s="17"/>
      <c r="AC13" s="17">
        <v>1.7785132684402501E-3</v>
      </c>
      <c r="AD13" s="17">
        <v>1.509182762681E-2</v>
      </c>
      <c r="AE13" s="17">
        <v>1.4384828410654801E-2</v>
      </c>
      <c r="AF13" s="17"/>
      <c r="AG13" s="17">
        <v>5.6867561967588603E-3</v>
      </c>
      <c r="AH13" s="17">
        <v>2.0174334266672998E-2</v>
      </c>
      <c r="AI13" s="17">
        <v>0</v>
      </c>
      <c r="AJ13" s="17">
        <v>0</v>
      </c>
      <c r="AK13" s="17">
        <v>4.1246493994880704E-3</v>
      </c>
      <c r="AL13" s="17"/>
      <c r="AM13" s="17">
        <v>3.5500791722668499E-3</v>
      </c>
      <c r="AN13" s="17">
        <v>1.38563558400451E-2</v>
      </c>
      <c r="AO13" s="17">
        <v>0</v>
      </c>
      <c r="AP13" s="17"/>
      <c r="AQ13" s="17">
        <v>1.14011713959618E-2</v>
      </c>
      <c r="AR13" s="17">
        <v>1.8857724994524401E-3</v>
      </c>
      <c r="AS13" s="17"/>
      <c r="AT13" s="17">
        <v>1.16162715488648E-2</v>
      </c>
      <c r="AU13" s="17">
        <v>7.2648166353427102E-3</v>
      </c>
    </row>
    <row r="14" spans="2:47" x14ac:dyDescent="0.35">
      <c r="B14" s="18" t="s">
        <v>483</v>
      </c>
      <c r="C14" s="19">
        <v>0.14465453706815401</v>
      </c>
      <c r="D14" s="19">
        <v>0.13331338850230101</v>
      </c>
      <c r="E14" s="19">
        <v>0.15580393305609699</v>
      </c>
      <c r="F14" s="19"/>
      <c r="G14" s="19">
        <v>0.14776827984407601</v>
      </c>
      <c r="H14" s="19">
        <v>9.0723111984119503E-2</v>
      </c>
      <c r="I14" s="19">
        <v>0.14967036275846901</v>
      </c>
      <c r="J14" s="19">
        <v>0.14367732155749399</v>
      </c>
      <c r="K14" s="19">
        <v>0.174359516193554</v>
      </c>
      <c r="L14" s="19">
        <v>0.15931762264732799</v>
      </c>
      <c r="M14" s="19"/>
      <c r="N14" s="19">
        <v>0.15599849997554999</v>
      </c>
      <c r="O14" s="19">
        <v>0.137076876902712</v>
      </c>
      <c r="P14" s="19">
        <v>8.33042722965497E-2</v>
      </c>
      <c r="Q14" s="19">
        <v>0.183924090564204</v>
      </c>
      <c r="R14" s="19"/>
      <c r="S14" s="19">
        <v>0.103805452379699</v>
      </c>
      <c r="T14" s="19">
        <v>0.18073224955797099</v>
      </c>
      <c r="U14" s="19">
        <v>0.15956522015782201</v>
      </c>
      <c r="V14" s="19">
        <v>0.11471239931822801</v>
      </c>
      <c r="W14" s="19">
        <v>0.129829183160904</v>
      </c>
      <c r="X14" s="19">
        <v>8.8019002152608605E-2</v>
      </c>
      <c r="Y14" s="19">
        <v>0.171075156186898</v>
      </c>
      <c r="Z14" s="19">
        <v>0.155701887159538</v>
      </c>
      <c r="AA14" s="19">
        <v>0.193933130211845</v>
      </c>
      <c r="AB14" s="19"/>
      <c r="AC14" s="19">
        <v>0.13492893108753001</v>
      </c>
      <c r="AD14" s="19">
        <v>0.125335335451778</v>
      </c>
      <c r="AE14" s="19">
        <v>0.19644244817005799</v>
      </c>
      <c r="AF14" s="19"/>
      <c r="AG14" s="19">
        <v>0.127993214197404</v>
      </c>
      <c r="AH14" s="19">
        <v>0.11983942345012399</v>
      </c>
      <c r="AI14" s="19">
        <v>0.131860460026962</v>
      </c>
      <c r="AJ14" s="19">
        <v>0.11776443216049</v>
      </c>
      <c r="AK14" s="19">
        <v>0.203783675902873</v>
      </c>
      <c r="AL14" s="19"/>
      <c r="AM14" s="19">
        <v>9.7264668901380996E-2</v>
      </c>
      <c r="AN14" s="19">
        <v>0.11793332793266301</v>
      </c>
      <c r="AO14" s="19">
        <v>0.19139820087368301</v>
      </c>
      <c r="AP14" s="19"/>
      <c r="AQ14" s="19">
        <v>0.12864885745196</v>
      </c>
      <c r="AR14" s="19">
        <v>0.178908729463399</v>
      </c>
      <c r="AS14" s="19"/>
      <c r="AT14" s="19">
        <v>0.13569816777513699</v>
      </c>
      <c r="AU14" s="19">
        <v>0.14749420650440101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6.5292405303221696E-2</v>
      </c>
      <c r="D9" s="17">
        <v>5.7556125007242803E-2</v>
      </c>
      <c r="E9" s="17">
        <v>7.1255957050390506E-2</v>
      </c>
      <c r="F9" s="17"/>
      <c r="G9" s="17">
        <v>0.111146893659296</v>
      </c>
      <c r="H9" s="17">
        <v>0.10915206693502</v>
      </c>
      <c r="I9" s="17">
        <v>8.0860101051664995E-2</v>
      </c>
      <c r="J9" s="17">
        <v>6.1474305076353798E-2</v>
      </c>
      <c r="K9" s="17">
        <v>4.4362653052505002E-2</v>
      </c>
      <c r="L9" s="17">
        <v>1.8980311520529099E-2</v>
      </c>
      <c r="M9" s="17"/>
      <c r="N9" s="17">
        <v>7.7624450940745299E-2</v>
      </c>
      <c r="O9" s="17">
        <v>5.4570257136264101E-2</v>
      </c>
      <c r="P9" s="17">
        <v>5.2799769570633003E-2</v>
      </c>
      <c r="Q9" s="17">
        <v>7.4868778385042301E-2</v>
      </c>
      <c r="R9" s="17"/>
      <c r="S9" s="17">
        <v>0.105846002645941</v>
      </c>
      <c r="T9" s="17">
        <v>4.73073755872837E-2</v>
      </c>
      <c r="U9" s="17">
        <v>7.5140662347596199E-2</v>
      </c>
      <c r="V9" s="17">
        <v>5.9081289005600397E-2</v>
      </c>
      <c r="W9" s="17">
        <v>5.1419829805270899E-2</v>
      </c>
      <c r="X9" s="17">
        <v>6.2084844875119602E-2</v>
      </c>
      <c r="Y9" s="17">
        <v>4.0345335077995599E-2</v>
      </c>
      <c r="Z9" s="17">
        <v>6.13017730372565E-2</v>
      </c>
      <c r="AA9" s="17">
        <v>6.8571977053266203E-2</v>
      </c>
      <c r="AB9" s="17"/>
      <c r="AC9" s="17">
        <v>3.9355654948745399E-2</v>
      </c>
      <c r="AD9" s="17">
        <v>7.9083838587165597E-2</v>
      </c>
      <c r="AE9" s="17">
        <v>7.6187878484251695E-2</v>
      </c>
      <c r="AF9" s="17"/>
      <c r="AG9" s="17">
        <v>3.8458195022671303E-2</v>
      </c>
      <c r="AH9" s="17">
        <v>0.123625586580789</v>
      </c>
      <c r="AI9" s="17">
        <v>3.6964849192221302E-2</v>
      </c>
      <c r="AJ9" s="17">
        <v>6.6779232866731902E-2</v>
      </c>
      <c r="AK9" s="17">
        <v>3.2498492555842799E-2</v>
      </c>
      <c r="AL9" s="17"/>
      <c r="AM9" s="17">
        <v>3.7124851101537203E-2</v>
      </c>
      <c r="AN9" s="17">
        <v>9.8944752604184102E-2</v>
      </c>
      <c r="AO9" s="17">
        <v>4.1897553128018003E-2</v>
      </c>
      <c r="AP9" s="17"/>
      <c r="AQ9" s="17">
        <v>5.8010827101475503E-2</v>
      </c>
      <c r="AR9" s="17">
        <v>8.0873288820361197E-2</v>
      </c>
      <c r="AS9" s="17"/>
      <c r="AT9" s="17">
        <v>6.5175487989647896E-2</v>
      </c>
      <c r="AU9" s="17">
        <v>6.5329474623507799E-2</v>
      </c>
    </row>
    <row r="10" spans="2:47" ht="43.5" x14ac:dyDescent="0.35">
      <c r="B10" s="18" t="s">
        <v>479</v>
      </c>
      <c r="C10" s="17">
        <v>0.21498363411836599</v>
      </c>
      <c r="D10" s="17">
        <v>0.234221008807454</v>
      </c>
      <c r="E10" s="17">
        <v>0.19551569574642</v>
      </c>
      <c r="F10" s="17"/>
      <c r="G10" s="17">
        <v>0.288322832994862</v>
      </c>
      <c r="H10" s="17">
        <v>0.237923814332647</v>
      </c>
      <c r="I10" s="17">
        <v>0.22420110154880299</v>
      </c>
      <c r="J10" s="17">
        <v>0.219385723288225</v>
      </c>
      <c r="K10" s="17">
        <v>0.200306977888278</v>
      </c>
      <c r="L10" s="17">
        <v>0.16581807472769799</v>
      </c>
      <c r="M10" s="17"/>
      <c r="N10" s="17">
        <v>0.258988772107549</v>
      </c>
      <c r="O10" s="17">
        <v>0.231045239759851</v>
      </c>
      <c r="P10" s="17">
        <v>0.16272409089753101</v>
      </c>
      <c r="Q10" s="17">
        <v>0.199415532874966</v>
      </c>
      <c r="R10" s="17"/>
      <c r="S10" s="17">
        <v>0.20251197979713301</v>
      </c>
      <c r="T10" s="17">
        <v>0.246736377231321</v>
      </c>
      <c r="U10" s="17">
        <v>0.23190478445036999</v>
      </c>
      <c r="V10" s="17">
        <v>0.14705508163091399</v>
      </c>
      <c r="W10" s="17">
        <v>0.23407735073378999</v>
      </c>
      <c r="X10" s="17">
        <v>0.17944439823352001</v>
      </c>
      <c r="Y10" s="17">
        <v>0.23060128812772601</v>
      </c>
      <c r="Z10" s="17">
        <v>0.29107594518977098</v>
      </c>
      <c r="AA10" s="17">
        <v>0.21032543373366799</v>
      </c>
      <c r="AB10" s="17"/>
      <c r="AC10" s="17">
        <v>0.204843439055275</v>
      </c>
      <c r="AD10" s="17">
        <v>0.23502888664048899</v>
      </c>
      <c r="AE10" s="17">
        <v>0.116482120941865</v>
      </c>
      <c r="AF10" s="17"/>
      <c r="AG10" s="17">
        <v>0.17969143437948101</v>
      </c>
      <c r="AH10" s="17">
        <v>0.27015883648953598</v>
      </c>
      <c r="AI10" s="17">
        <v>0.26999349565219699</v>
      </c>
      <c r="AJ10" s="17">
        <v>0.10139565938282601</v>
      </c>
      <c r="AK10" s="17">
        <v>0.14838633897606199</v>
      </c>
      <c r="AL10" s="17"/>
      <c r="AM10" s="17">
        <v>0.1988055989136</v>
      </c>
      <c r="AN10" s="17">
        <v>0.24655318239027599</v>
      </c>
      <c r="AO10" s="17">
        <v>0.27106745156961498</v>
      </c>
      <c r="AP10" s="17"/>
      <c r="AQ10" s="17">
        <v>0.20220032637736099</v>
      </c>
      <c r="AR10" s="17">
        <v>0.24284639292882301</v>
      </c>
      <c r="AS10" s="17"/>
      <c r="AT10" s="17">
        <v>0.24637961715755399</v>
      </c>
      <c r="AU10" s="17">
        <v>0.20502935347845999</v>
      </c>
    </row>
    <row r="11" spans="2:47" ht="43.5" x14ac:dyDescent="0.35">
      <c r="B11" s="18" t="s">
        <v>480</v>
      </c>
      <c r="C11" s="17">
        <v>0.49971666591903202</v>
      </c>
      <c r="D11" s="17">
        <v>0.51126602226876605</v>
      </c>
      <c r="E11" s="17">
        <v>0.490844135522645</v>
      </c>
      <c r="F11" s="17"/>
      <c r="G11" s="17">
        <v>0.41022166396651699</v>
      </c>
      <c r="H11" s="17">
        <v>0.39031635665330899</v>
      </c>
      <c r="I11" s="17">
        <v>0.470361966713709</v>
      </c>
      <c r="J11" s="17">
        <v>0.50978158679504704</v>
      </c>
      <c r="K11" s="17">
        <v>0.54595138300933999</v>
      </c>
      <c r="L11" s="17">
        <v>0.60111200305027601</v>
      </c>
      <c r="M11" s="17"/>
      <c r="N11" s="17">
        <v>0.42355099674178898</v>
      </c>
      <c r="O11" s="17">
        <v>0.48859950768388399</v>
      </c>
      <c r="P11" s="17">
        <v>0.61486222136322199</v>
      </c>
      <c r="Q11" s="17">
        <v>0.49810736786743498</v>
      </c>
      <c r="R11" s="17"/>
      <c r="S11" s="17">
        <v>0.47496038433061799</v>
      </c>
      <c r="T11" s="17">
        <v>0.47920195884918798</v>
      </c>
      <c r="U11" s="17">
        <v>0.51378701871739596</v>
      </c>
      <c r="V11" s="17">
        <v>0.62038337643057695</v>
      </c>
      <c r="W11" s="17">
        <v>0.52899137034805299</v>
      </c>
      <c r="X11" s="17">
        <v>0.50619230264746595</v>
      </c>
      <c r="Y11" s="17">
        <v>0.51208149410339798</v>
      </c>
      <c r="Z11" s="17">
        <v>0.37407486466373602</v>
      </c>
      <c r="AA11" s="17">
        <v>0.45491751405825998</v>
      </c>
      <c r="AB11" s="17"/>
      <c r="AC11" s="17">
        <v>0.561057047500086</v>
      </c>
      <c r="AD11" s="17">
        <v>0.45761736426941502</v>
      </c>
      <c r="AE11" s="17">
        <v>0.53937425765667102</v>
      </c>
      <c r="AF11" s="17"/>
      <c r="AG11" s="17">
        <v>0.57299130220495997</v>
      </c>
      <c r="AH11" s="17">
        <v>0.40033646684038499</v>
      </c>
      <c r="AI11" s="17">
        <v>0.53363879302088002</v>
      </c>
      <c r="AJ11" s="17">
        <v>0.52750287731902401</v>
      </c>
      <c r="AK11" s="17">
        <v>0.550560133158017</v>
      </c>
      <c r="AL11" s="17"/>
      <c r="AM11" s="17">
        <v>0.54622668456235102</v>
      </c>
      <c r="AN11" s="17">
        <v>0.459060180024147</v>
      </c>
      <c r="AO11" s="17">
        <v>0.52763315441123104</v>
      </c>
      <c r="AP11" s="17"/>
      <c r="AQ11" s="17">
        <v>0.53155183859127597</v>
      </c>
      <c r="AR11" s="17">
        <v>0.43558262835788703</v>
      </c>
      <c r="AS11" s="17"/>
      <c r="AT11" s="17">
        <v>0.465963007402389</v>
      </c>
      <c r="AU11" s="17">
        <v>0.51041846140283098</v>
      </c>
    </row>
    <row r="12" spans="2:47" ht="43.5" x14ac:dyDescent="0.35">
      <c r="B12" s="18" t="s">
        <v>481</v>
      </c>
      <c r="C12" s="17">
        <v>5.82467788344272E-2</v>
      </c>
      <c r="D12" s="17">
        <v>6.1994098636165999E-2</v>
      </c>
      <c r="E12" s="17">
        <v>5.4969526986462403E-2</v>
      </c>
      <c r="F12" s="17"/>
      <c r="G12" s="17">
        <v>4.4364699888451799E-2</v>
      </c>
      <c r="H12" s="17">
        <v>7.7520389836777295E-2</v>
      </c>
      <c r="I12" s="17">
        <v>7.8847933138640997E-2</v>
      </c>
      <c r="J12" s="17">
        <v>4.6031700531912099E-2</v>
      </c>
      <c r="K12" s="17">
        <v>4.3626085225002498E-2</v>
      </c>
      <c r="L12" s="17">
        <v>5.4777336189700203E-2</v>
      </c>
      <c r="M12" s="17"/>
      <c r="N12" s="17">
        <v>6.2928481532719197E-2</v>
      </c>
      <c r="O12" s="17">
        <v>6.1981041809336598E-2</v>
      </c>
      <c r="P12" s="17">
        <v>4.7524100323389398E-2</v>
      </c>
      <c r="Q12" s="17">
        <v>5.9441493992181703E-2</v>
      </c>
      <c r="R12" s="17"/>
      <c r="S12" s="17">
        <v>7.2138283555930993E-2</v>
      </c>
      <c r="T12" s="17">
        <v>5.3549914051108399E-2</v>
      </c>
      <c r="U12" s="17">
        <v>4.2850776186069597E-2</v>
      </c>
      <c r="V12" s="17">
        <v>4.5594813090289503E-2</v>
      </c>
      <c r="W12" s="17">
        <v>7.7698809584777206E-2</v>
      </c>
      <c r="X12" s="17">
        <v>7.4338877775090004E-2</v>
      </c>
      <c r="Y12" s="17">
        <v>4.4210215703843703E-2</v>
      </c>
      <c r="Z12" s="17">
        <v>6.6809461506817797E-2</v>
      </c>
      <c r="AA12" s="17">
        <v>5.1675725679387503E-2</v>
      </c>
      <c r="AB12" s="17"/>
      <c r="AC12" s="17">
        <v>5.0764572637672097E-2</v>
      </c>
      <c r="AD12" s="17">
        <v>7.0131579045076095E-2</v>
      </c>
      <c r="AE12" s="17">
        <v>6.90388667115025E-2</v>
      </c>
      <c r="AF12" s="17"/>
      <c r="AG12" s="17">
        <v>7.0597488691363994E-2</v>
      </c>
      <c r="AH12" s="17">
        <v>5.2241110159287098E-2</v>
      </c>
      <c r="AI12" s="17">
        <v>1.0085613088176E-2</v>
      </c>
      <c r="AJ12" s="17">
        <v>8.8317536224360393E-2</v>
      </c>
      <c r="AK12" s="17">
        <v>6.2206478254751403E-2</v>
      </c>
      <c r="AL12" s="17"/>
      <c r="AM12" s="17">
        <v>7.6835325437566396E-2</v>
      </c>
      <c r="AN12" s="17">
        <v>5.03645065174032E-2</v>
      </c>
      <c r="AO12" s="17">
        <v>1.7944179471238299E-2</v>
      </c>
      <c r="AP12" s="17"/>
      <c r="AQ12" s="17">
        <v>6.1066381018860701E-2</v>
      </c>
      <c r="AR12" s="17">
        <v>5.0228084314939803E-2</v>
      </c>
      <c r="AS12" s="17"/>
      <c r="AT12" s="17">
        <v>5.0239982833322198E-2</v>
      </c>
      <c r="AU12" s="17">
        <v>6.0785380486810099E-2</v>
      </c>
    </row>
    <row r="13" spans="2:47" ht="43.5" x14ac:dyDescent="0.35">
      <c r="B13" s="18" t="s">
        <v>482</v>
      </c>
      <c r="C13" s="17">
        <v>2.3803992700517699E-2</v>
      </c>
      <c r="D13" s="17">
        <v>1.50566007846489E-2</v>
      </c>
      <c r="E13" s="17">
        <v>3.2066869927171997E-2</v>
      </c>
      <c r="F13" s="17"/>
      <c r="G13" s="17">
        <v>1.53998664406812E-2</v>
      </c>
      <c r="H13" s="17">
        <v>5.3849942239807803E-2</v>
      </c>
      <c r="I13" s="17">
        <v>2.7051200000751702E-2</v>
      </c>
      <c r="J13" s="17">
        <v>2.4642238500356701E-2</v>
      </c>
      <c r="K13" s="17">
        <v>1.18657571446851E-2</v>
      </c>
      <c r="L13" s="17">
        <v>1.1024227299506599E-2</v>
      </c>
      <c r="M13" s="17"/>
      <c r="N13" s="17">
        <v>3.1416278478336501E-2</v>
      </c>
      <c r="O13" s="17">
        <v>2.40310288830392E-2</v>
      </c>
      <c r="P13" s="17">
        <v>1.57635713837515E-2</v>
      </c>
      <c r="Q13" s="17">
        <v>2.27173228579776E-2</v>
      </c>
      <c r="R13" s="17"/>
      <c r="S13" s="17">
        <v>3.3796624031535397E-2</v>
      </c>
      <c r="T13" s="17">
        <v>1.1161604186292201E-2</v>
      </c>
      <c r="U13" s="17">
        <v>0</v>
      </c>
      <c r="V13" s="17">
        <v>1.8749234642863499E-2</v>
      </c>
      <c r="W13" s="17">
        <v>9.9681029738377096E-3</v>
      </c>
      <c r="X13" s="17">
        <v>7.3844290612477798E-2</v>
      </c>
      <c r="Y13" s="17">
        <v>9.3465787289510396E-3</v>
      </c>
      <c r="Z13" s="17">
        <v>3.4113958966248199E-2</v>
      </c>
      <c r="AA13" s="17">
        <v>2.63770259241E-2</v>
      </c>
      <c r="AB13" s="17"/>
      <c r="AC13" s="17">
        <v>1.7111592882007101E-2</v>
      </c>
      <c r="AD13" s="17">
        <v>3.40087682515696E-2</v>
      </c>
      <c r="AE13" s="17">
        <v>1.1930883852275E-2</v>
      </c>
      <c r="AF13" s="17"/>
      <c r="AG13" s="17">
        <v>2.4797391120838699E-2</v>
      </c>
      <c r="AH13" s="17">
        <v>3.06127397604639E-2</v>
      </c>
      <c r="AI13" s="17">
        <v>3.83962513870535E-2</v>
      </c>
      <c r="AJ13" s="17">
        <v>0</v>
      </c>
      <c r="AK13" s="17">
        <v>4.1246493994880704E-3</v>
      </c>
      <c r="AL13" s="17"/>
      <c r="AM13" s="17">
        <v>3.2645773029971403E-2</v>
      </c>
      <c r="AN13" s="17">
        <v>2.45606500514929E-2</v>
      </c>
      <c r="AO13" s="17">
        <v>0</v>
      </c>
      <c r="AP13" s="17"/>
      <c r="AQ13" s="17">
        <v>2.88605629604184E-2</v>
      </c>
      <c r="AR13" s="17">
        <v>1.06681931957245E-2</v>
      </c>
      <c r="AS13" s="17"/>
      <c r="AT13" s="17">
        <v>4.7419814261337498E-2</v>
      </c>
      <c r="AU13" s="17">
        <v>1.6316457907773599E-2</v>
      </c>
    </row>
    <row r="14" spans="2:47" x14ac:dyDescent="0.35">
      <c r="B14" s="18" t="s">
        <v>483</v>
      </c>
      <c r="C14" s="19">
        <v>0.13795652312443599</v>
      </c>
      <c r="D14" s="19">
        <v>0.119906144495723</v>
      </c>
      <c r="E14" s="19">
        <v>0.15534781476691001</v>
      </c>
      <c r="F14" s="19"/>
      <c r="G14" s="19">
        <v>0.13054404305019199</v>
      </c>
      <c r="H14" s="19">
        <v>0.13123743000243901</v>
      </c>
      <c r="I14" s="19">
        <v>0.11867769754643</v>
      </c>
      <c r="J14" s="19">
        <v>0.13868444580810499</v>
      </c>
      <c r="K14" s="19">
        <v>0.15388714368018999</v>
      </c>
      <c r="L14" s="19">
        <v>0.14828804721229</v>
      </c>
      <c r="M14" s="19"/>
      <c r="N14" s="19">
        <v>0.14549102019886001</v>
      </c>
      <c r="O14" s="19">
        <v>0.13977292472762501</v>
      </c>
      <c r="P14" s="19">
        <v>0.106326246461473</v>
      </c>
      <c r="Q14" s="19">
        <v>0.14544950402239701</v>
      </c>
      <c r="R14" s="19"/>
      <c r="S14" s="19">
        <v>0.110746725638842</v>
      </c>
      <c r="T14" s="19">
        <v>0.162042770094806</v>
      </c>
      <c r="U14" s="19">
        <v>0.13631675829856801</v>
      </c>
      <c r="V14" s="19">
        <v>0.109136205199755</v>
      </c>
      <c r="W14" s="19">
        <v>9.7844536554270597E-2</v>
      </c>
      <c r="X14" s="19">
        <v>0.10409528585632701</v>
      </c>
      <c r="Y14" s="19">
        <v>0.16341508825808501</v>
      </c>
      <c r="Z14" s="19">
        <v>0.17262399663617001</v>
      </c>
      <c r="AA14" s="19">
        <v>0.18813232355131801</v>
      </c>
      <c r="AB14" s="19"/>
      <c r="AC14" s="19">
        <v>0.126867692976214</v>
      </c>
      <c r="AD14" s="19">
        <v>0.124129563206285</v>
      </c>
      <c r="AE14" s="19">
        <v>0.18698599235343499</v>
      </c>
      <c r="AF14" s="19"/>
      <c r="AG14" s="19">
        <v>0.11346418858068499</v>
      </c>
      <c r="AH14" s="19">
        <v>0.12302526016954</v>
      </c>
      <c r="AI14" s="19">
        <v>0.110920997659472</v>
      </c>
      <c r="AJ14" s="19">
        <v>0.21600469420705801</v>
      </c>
      <c r="AK14" s="19">
        <v>0.202223907655838</v>
      </c>
      <c r="AL14" s="19"/>
      <c r="AM14" s="19">
        <v>0.108361766954974</v>
      </c>
      <c r="AN14" s="19">
        <v>0.120516728412496</v>
      </c>
      <c r="AO14" s="19">
        <v>0.14145766141989799</v>
      </c>
      <c r="AP14" s="19"/>
      <c r="AQ14" s="19">
        <v>0.118310063950609</v>
      </c>
      <c r="AR14" s="19">
        <v>0.17980141238226399</v>
      </c>
      <c r="AS14" s="19"/>
      <c r="AT14" s="19">
        <v>0.12482209035575</v>
      </c>
      <c r="AU14" s="19">
        <v>0.142120872100617</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U19"/>
  <sheetViews>
    <sheetView showGridLines="0" workbookViewId="0">
      <pane xSplit="2" topLeftCell="C1" activePane="topRight" state="frozen"/>
      <selection activeCell="AF8" sqref="AF8"/>
      <selection pane="topRight" activeCell="A11" sqref="A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3.3879470981200199E-2</v>
      </c>
      <c r="D9" s="17">
        <v>4.3048302173998701E-2</v>
      </c>
      <c r="E9" s="17">
        <v>2.5444130731346801E-2</v>
      </c>
      <c r="F9" s="17"/>
      <c r="G9" s="17">
        <v>6.8869849056436797E-2</v>
      </c>
      <c r="H9" s="17">
        <v>8.9123600797689995E-2</v>
      </c>
      <c r="I9" s="17">
        <v>4.61619756604318E-2</v>
      </c>
      <c r="J9" s="17">
        <v>8.4522017814444399E-3</v>
      </c>
      <c r="K9" s="17">
        <v>0</v>
      </c>
      <c r="L9" s="17">
        <v>1.08494908280099E-2</v>
      </c>
      <c r="M9" s="17"/>
      <c r="N9" s="17">
        <v>5.6093757487367502E-2</v>
      </c>
      <c r="O9" s="17">
        <v>2.0398898620679999E-2</v>
      </c>
      <c r="P9" s="17">
        <v>4.0591969246961297E-2</v>
      </c>
      <c r="Q9" s="17">
        <v>1.8468891771417899E-2</v>
      </c>
      <c r="R9" s="17"/>
      <c r="S9" s="17">
        <v>4.2675403933015103E-2</v>
      </c>
      <c r="T9" s="17">
        <v>1.6744306495586499E-2</v>
      </c>
      <c r="U9" s="17">
        <v>8.9718971013394398E-3</v>
      </c>
      <c r="V9" s="17">
        <v>1.6994090807814801E-2</v>
      </c>
      <c r="W9" s="17">
        <v>2.3685585034658001E-2</v>
      </c>
      <c r="X9" s="17">
        <v>9.2795078039420803E-2</v>
      </c>
      <c r="Y9" s="17">
        <v>3.5057648763504798E-2</v>
      </c>
      <c r="Z9" s="17">
        <v>1.70569794831241E-2</v>
      </c>
      <c r="AA9" s="17">
        <v>4.3155416905894403E-2</v>
      </c>
      <c r="AB9" s="17"/>
      <c r="AC9" s="17">
        <v>2.5023383653987302E-2</v>
      </c>
      <c r="AD9" s="17">
        <v>2.9886229337413799E-2</v>
      </c>
      <c r="AE9" s="17">
        <v>4.7317476586792001E-2</v>
      </c>
      <c r="AF9" s="17"/>
      <c r="AG9" s="17">
        <v>2.2817836077733401E-2</v>
      </c>
      <c r="AH9" s="17">
        <v>5.2608612844454297E-2</v>
      </c>
      <c r="AI9" s="17">
        <v>2.7159612826880501E-2</v>
      </c>
      <c r="AJ9" s="17">
        <v>0</v>
      </c>
      <c r="AK9" s="17">
        <v>3.3157383121775998E-2</v>
      </c>
      <c r="AL9" s="17"/>
      <c r="AM9" s="17">
        <v>5.1579894373842299E-2</v>
      </c>
      <c r="AN9" s="17">
        <v>4.5466094756791503E-2</v>
      </c>
      <c r="AO9" s="17">
        <v>0</v>
      </c>
      <c r="AP9" s="17"/>
      <c r="AQ9" s="17">
        <v>3.4167599482076101E-2</v>
      </c>
      <c r="AR9" s="17">
        <v>3.3448042170094297E-2</v>
      </c>
      <c r="AS9" s="17"/>
      <c r="AT9" s="17">
        <v>5.1216726883743499E-2</v>
      </c>
      <c r="AU9" s="17">
        <v>2.8382592270176601E-2</v>
      </c>
    </row>
    <row r="10" spans="2:47" ht="43.5" x14ac:dyDescent="0.35">
      <c r="B10" s="18" t="s">
        <v>479</v>
      </c>
      <c r="C10" s="17">
        <v>6.6469057291848405E-2</v>
      </c>
      <c r="D10" s="17">
        <v>7.8362784122876603E-2</v>
      </c>
      <c r="E10" s="17">
        <v>5.5613183247688901E-2</v>
      </c>
      <c r="F10" s="17"/>
      <c r="G10" s="17">
        <v>6.6423168541356201E-2</v>
      </c>
      <c r="H10" s="17">
        <v>9.1643483977367199E-2</v>
      </c>
      <c r="I10" s="17">
        <v>0.105575916991152</v>
      </c>
      <c r="J10" s="17">
        <v>7.92955487248823E-2</v>
      </c>
      <c r="K10" s="17">
        <v>3.4325327451148697E-2</v>
      </c>
      <c r="L10" s="17">
        <v>3.3498423131323299E-2</v>
      </c>
      <c r="M10" s="17"/>
      <c r="N10" s="17">
        <v>8.1387945222665306E-2</v>
      </c>
      <c r="O10" s="17">
        <v>6.6196694400955103E-2</v>
      </c>
      <c r="P10" s="17">
        <v>3.0442728852692301E-2</v>
      </c>
      <c r="Q10" s="17">
        <v>8.3093239205343797E-2</v>
      </c>
      <c r="R10" s="17"/>
      <c r="S10" s="17">
        <v>9.7384032240609902E-2</v>
      </c>
      <c r="T10" s="17">
        <v>5.30043449168719E-2</v>
      </c>
      <c r="U10" s="17">
        <v>2.31094098851484E-2</v>
      </c>
      <c r="V10" s="17">
        <v>3.0577422293972499E-2</v>
      </c>
      <c r="W10" s="17">
        <v>5.2145981751959398E-2</v>
      </c>
      <c r="X10" s="17">
        <v>0.101902865368104</v>
      </c>
      <c r="Y10" s="17">
        <v>0.10406072391506201</v>
      </c>
      <c r="Z10" s="17">
        <v>7.6775687463240705E-2</v>
      </c>
      <c r="AA10" s="17">
        <v>5.9163055682946497E-2</v>
      </c>
      <c r="AB10" s="17"/>
      <c r="AC10" s="17">
        <v>6.5368192501420994E-2</v>
      </c>
      <c r="AD10" s="17">
        <v>6.5968866883259494E-2</v>
      </c>
      <c r="AE10" s="17">
        <v>7.0465765710218897E-2</v>
      </c>
      <c r="AF10" s="17"/>
      <c r="AG10" s="17">
        <v>7.6165810127161906E-2</v>
      </c>
      <c r="AH10" s="17">
        <v>6.3894770057753902E-2</v>
      </c>
      <c r="AI10" s="17">
        <v>3.0383188606523601E-2</v>
      </c>
      <c r="AJ10" s="17">
        <v>0</v>
      </c>
      <c r="AK10" s="17">
        <v>6.0849733305383097E-2</v>
      </c>
      <c r="AL10" s="17"/>
      <c r="AM10" s="17">
        <v>0.116662220373843</v>
      </c>
      <c r="AN10" s="17">
        <v>6.59938744708604E-2</v>
      </c>
      <c r="AO10" s="17">
        <v>5.52682272382094E-2</v>
      </c>
      <c r="AP10" s="17"/>
      <c r="AQ10" s="17">
        <v>6.9257913594307705E-2</v>
      </c>
      <c r="AR10" s="17">
        <v>6.0965918282912299E-2</v>
      </c>
      <c r="AS10" s="17"/>
      <c r="AT10" s="17">
        <v>7.9239083212280403E-2</v>
      </c>
      <c r="AU10" s="17">
        <v>6.2420245645078802E-2</v>
      </c>
    </row>
    <row r="11" spans="2:47" ht="43.5" x14ac:dyDescent="0.35">
      <c r="B11" s="18" t="s">
        <v>480</v>
      </c>
      <c r="C11" s="17">
        <v>0.46746573739811897</v>
      </c>
      <c r="D11" s="17">
        <v>0.466041681197299</v>
      </c>
      <c r="E11" s="17">
        <v>0.47058893215828501</v>
      </c>
      <c r="F11" s="17"/>
      <c r="G11" s="17">
        <v>0.44504555456833</v>
      </c>
      <c r="H11" s="17">
        <v>0.443669107727376</v>
      </c>
      <c r="I11" s="17">
        <v>0.45382843727216998</v>
      </c>
      <c r="J11" s="17">
        <v>0.40887424764494701</v>
      </c>
      <c r="K11" s="17">
        <v>0.51836078939268104</v>
      </c>
      <c r="L11" s="17">
        <v>0.51170098016791699</v>
      </c>
      <c r="M11" s="17"/>
      <c r="N11" s="17">
        <v>0.37443245324435298</v>
      </c>
      <c r="O11" s="17">
        <v>0.462994268244587</v>
      </c>
      <c r="P11" s="17">
        <v>0.57517620730655095</v>
      </c>
      <c r="Q11" s="17">
        <v>0.48324929619642498</v>
      </c>
      <c r="R11" s="17"/>
      <c r="S11" s="17">
        <v>0.42535235192073401</v>
      </c>
      <c r="T11" s="17">
        <v>0.47351875998427401</v>
      </c>
      <c r="U11" s="17">
        <v>0.52284050770128299</v>
      </c>
      <c r="V11" s="17">
        <v>0.486562366646347</v>
      </c>
      <c r="W11" s="17">
        <v>0.44327389888680302</v>
      </c>
      <c r="X11" s="17">
        <v>0.46677623086222098</v>
      </c>
      <c r="Y11" s="17">
        <v>0.55259117351001796</v>
      </c>
      <c r="Z11" s="17">
        <v>0.43546101823787903</v>
      </c>
      <c r="AA11" s="17">
        <v>0.41524652530724598</v>
      </c>
      <c r="AB11" s="17"/>
      <c r="AC11" s="17">
        <v>0.52953637171410095</v>
      </c>
      <c r="AD11" s="17">
        <v>0.39750145782589802</v>
      </c>
      <c r="AE11" s="17">
        <v>0.51785543908177201</v>
      </c>
      <c r="AF11" s="17"/>
      <c r="AG11" s="17">
        <v>0.53405029053571396</v>
      </c>
      <c r="AH11" s="17">
        <v>0.39324297169155398</v>
      </c>
      <c r="AI11" s="17">
        <v>0.47724685227687502</v>
      </c>
      <c r="AJ11" s="17">
        <v>0.30402245209038198</v>
      </c>
      <c r="AK11" s="17">
        <v>0.48325118321655602</v>
      </c>
      <c r="AL11" s="17"/>
      <c r="AM11" s="17">
        <v>0.51929099997080896</v>
      </c>
      <c r="AN11" s="17">
        <v>0.39996245316936002</v>
      </c>
      <c r="AO11" s="17">
        <v>0.47211662107519498</v>
      </c>
      <c r="AP11" s="17"/>
      <c r="AQ11" s="17">
        <v>0.47970603062345002</v>
      </c>
      <c r="AR11" s="17">
        <v>0.44420453616445599</v>
      </c>
      <c r="AS11" s="17"/>
      <c r="AT11" s="17">
        <v>0.43219990201181002</v>
      </c>
      <c r="AU11" s="17">
        <v>0.47864697743120999</v>
      </c>
    </row>
    <row r="12" spans="2:47" ht="43.5" x14ac:dyDescent="0.35">
      <c r="B12" s="18" t="s">
        <v>481</v>
      </c>
      <c r="C12" s="17">
        <v>0.198482498697267</v>
      </c>
      <c r="D12" s="17">
        <v>0.21188948900961499</v>
      </c>
      <c r="E12" s="17">
        <v>0.18288397053684199</v>
      </c>
      <c r="F12" s="17"/>
      <c r="G12" s="17">
        <v>0.182231551843864</v>
      </c>
      <c r="H12" s="17">
        <v>0.18050189225986801</v>
      </c>
      <c r="I12" s="17">
        <v>0.162043240839046</v>
      </c>
      <c r="J12" s="17">
        <v>0.26595743183814502</v>
      </c>
      <c r="K12" s="17">
        <v>0.20979723385277901</v>
      </c>
      <c r="L12" s="17">
        <v>0.18820616790758099</v>
      </c>
      <c r="M12" s="17"/>
      <c r="N12" s="17">
        <v>0.247518689720891</v>
      </c>
      <c r="O12" s="17">
        <v>0.196560164825277</v>
      </c>
      <c r="P12" s="17">
        <v>0.18943308960917499</v>
      </c>
      <c r="Q12" s="17">
        <v>0.15803919821213799</v>
      </c>
      <c r="R12" s="17"/>
      <c r="S12" s="17">
        <v>0.19219957011689601</v>
      </c>
      <c r="T12" s="17">
        <v>0.205511212749446</v>
      </c>
      <c r="U12" s="17">
        <v>0.21870777366605601</v>
      </c>
      <c r="V12" s="17">
        <v>0.25330865221864202</v>
      </c>
      <c r="W12" s="17">
        <v>0.24967589545194799</v>
      </c>
      <c r="X12" s="17">
        <v>0.17960182903240601</v>
      </c>
      <c r="Y12" s="17">
        <v>7.5729074513701602E-2</v>
      </c>
      <c r="Z12" s="17">
        <v>0.28102533869646101</v>
      </c>
      <c r="AA12" s="17">
        <v>0.17802450140311099</v>
      </c>
      <c r="AB12" s="17"/>
      <c r="AC12" s="17">
        <v>0.16437947327716201</v>
      </c>
      <c r="AD12" s="17">
        <v>0.26127776813120002</v>
      </c>
      <c r="AE12" s="17">
        <v>0.13634342352836001</v>
      </c>
      <c r="AF12" s="17"/>
      <c r="AG12" s="17">
        <v>0.18049537976198099</v>
      </c>
      <c r="AH12" s="17">
        <v>0.234341877712922</v>
      </c>
      <c r="AI12" s="17">
        <v>0.26642960452690101</v>
      </c>
      <c r="AJ12" s="17">
        <v>0.31146453108186001</v>
      </c>
      <c r="AK12" s="17">
        <v>0.15416933530438601</v>
      </c>
      <c r="AL12" s="17"/>
      <c r="AM12" s="17">
        <v>0.16586658063451501</v>
      </c>
      <c r="AN12" s="17">
        <v>0.25261438449673401</v>
      </c>
      <c r="AO12" s="17">
        <v>0.20602692276013099</v>
      </c>
      <c r="AP12" s="17"/>
      <c r="AQ12" s="17">
        <v>0.20267360207707799</v>
      </c>
      <c r="AR12" s="17">
        <v>0.185636504119569</v>
      </c>
      <c r="AS12" s="17"/>
      <c r="AT12" s="17">
        <v>0.21639178592664701</v>
      </c>
      <c r="AU12" s="17">
        <v>0.19280425409765101</v>
      </c>
    </row>
    <row r="13" spans="2:47" ht="43.5" x14ac:dyDescent="0.35">
      <c r="B13" s="18" t="s">
        <v>482</v>
      </c>
      <c r="C13" s="17">
        <v>7.87938830146198E-2</v>
      </c>
      <c r="D13" s="17">
        <v>5.62786310291329E-2</v>
      </c>
      <c r="E13" s="17">
        <v>0.100129233373947</v>
      </c>
      <c r="F13" s="17"/>
      <c r="G13" s="17">
        <v>8.3340042244394494E-2</v>
      </c>
      <c r="H13" s="17">
        <v>6.0610452013074599E-2</v>
      </c>
      <c r="I13" s="17">
        <v>8.7651719530440195E-2</v>
      </c>
      <c r="J13" s="17">
        <v>8.0210806345469704E-2</v>
      </c>
      <c r="K13" s="17">
        <v>6.4942609221826694E-2</v>
      </c>
      <c r="L13" s="17">
        <v>9.2190183101946599E-2</v>
      </c>
      <c r="M13" s="17"/>
      <c r="N13" s="17">
        <v>8.5520306006428501E-2</v>
      </c>
      <c r="O13" s="17">
        <v>9.8958937586654805E-2</v>
      </c>
      <c r="P13" s="17">
        <v>5.6851642293020303E-2</v>
      </c>
      <c r="Q13" s="17">
        <v>7.0856093230635894E-2</v>
      </c>
      <c r="R13" s="17"/>
      <c r="S13" s="17">
        <v>0.12961227134421499</v>
      </c>
      <c r="T13" s="17">
        <v>6.4838667571729694E-2</v>
      </c>
      <c r="U13" s="17">
        <v>4.3599373711422799E-2</v>
      </c>
      <c r="V13" s="17">
        <v>6.2595512138242201E-2</v>
      </c>
      <c r="W13" s="17">
        <v>9.9980884532127001E-2</v>
      </c>
      <c r="X13" s="17">
        <v>5.3844590233453497E-2</v>
      </c>
      <c r="Y13" s="17">
        <v>9.2450139766812697E-2</v>
      </c>
      <c r="Z13" s="17">
        <v>3.1560365560534903E-2</v>
      </c>
      <c r="AA13" s="17">
        <v>8.9831819028364901E-2</v>
      </c>
      <c r="AB13" s="17"/>
      <c r="AC13" s="17">
        <v>6.8144795499660099E-2</v>
      </c>
      <c r="AD13" s="17">
        <v>0.100321041676557</v>
      </c>
      <c r="AE13" s="17">
        <v>4.6906782579413199E-2</v>
      </c>
      <c r="AF13" s="17"/>
      <c r="AG13" s="17">
        <v>5.7709273084667098E-2</v>
      </c>
      <c r="AH13" s="17">
        <v>0.119790847309731</v>
      </c>
      <c r="AI13" s="17">
        <v>7.8105241768657102E-2</v>
      </c>
      <c r="AJ13" s="17">
        <v>0.16850832262070001</v>
      </c>
      <c r="AK13" s="17">
        <v>5.3012711096908798E-2</v>
      </c>
      <c r="AL13" s="17"/>
      <c r="AM13" s="17">
        <v>5.0385785662185198E-2</v>
      </c>
      <c r="AN13" s="17">
        <v>0.10606358048313</v>
      </c>
      <c r="AO13" s="17">
        <v>7.4881591729730398E-2</v>
      </c>
      <c r="AP13" s="17"/>
      <c r="AQ13" s="17">
        <v>7.8952992737232996E-2</v>
      </c>
      <c r="AR13" s="17">
        <v>7.8860652785173804E-2</v>
      </c>
      <c r="AS13" s="17"/>
      <c r="AT13" s="17">
        <v>8.2998638698227004E-2</v>
      </c>
      <c r="AU13" s="17">
        <v>7.74607405535407E-2</v>
      </c>
    </row>
    <row r="14" spans="2:47" x14ac:dyDescent="0.35">
      <c r="B14" s="18" t="s">
        <v>483</v>
      </c>
      <c r="C14" s="19">
        <v>0.154909352616945</v>
      </c>
      <c r="D14" s="19">
        <v>0.14437911246707799</v>
      </c>
      <c r="E14" s="19">
        <v>0.16534054995189101</v>
      </c>
      <c r="F14" s="19"/>
      <c r="G14" s="19">
        <v>0.15408983374561899</v>
      </c>
      <c r="H14" s="19">
        <v>0.13445146322462401</v>
      </c>
      <c r="I14" s="19">
        <v>0.144738709706761</v>
      </c>
      <c r="J14" s="19">
        <v>0.157209763665112</v>
      </c>
      <c r="K14" s="19">
        <v>0.17257404008156499</v>
      </c>
      <c r="L14" s="19">
        <v>0.16355475486322199</v>
      </c>
      <c r="M14" s="19"/>
      <c r="N14" s="19">
        <v>0.15504684831829499</v>
      </c>
      <c r="O14" s="19">
        <v>0.154891036321845</v>
      </c>
      <c r="P14" s="19">
        <v>0.10750436269160001</v>
      </c>
      <c r="Q14" s="19">
        <v>0.186293281384039</v>
      </c>
      <c r="R14" s="19"/>
      <c r="S14" s="19">
        <v>0.11277637044453</v>
      </c>
      <c r="T14" s="19">
        <v>0.186382708282092</v>
      </c>
      <c r="U14" s="19">
        <v>0.18277103793475</v>
      </c>
      <c r="V14" s="19">
        <v>0.14996195589498101</v>
      </c>
      <c r="W14" s="19">
        <v>0.13123775434250501</v>
      </c>
      <c r="X14" s="19">
        <v>0.10507940646439499</v>
      </c>
      <c r="Y14" s="19">
        <v>0.14011123953090099</v>
      </c>
      <c r="Z14" s="19">
        <v>0.15812061055876001</v>
      </c>
      <c r="AA14" s="19">
        <v>0.21457868167243699</v>
      </c>
      <c r="AB14" s="19"/>
      <c r="AC14" s="19">
        <v>0.147547783353669</v>
      </c>
      <c r="AD14" s="19">
        <v>0.14504463614567201</v>
      </c>
      <c r="AE14" s="19">
        <v>0.181111112513443</v>
      </c>
      <c r="AF14" s="19"/>
      <c r="AG14" s="19">
        <v>0.128761410412742</v>
      </c>
      <c r="AH14" s="19">
        <v>0.136120920383585</v>
      </c>
      <c r="AI14" s="19">
        <v>0.12067549999416299</v>
      </c>
      <c r="AJ14" s="19">
        <v>0.21600469420705801</v>
      </c>
      <c r="AK14" s="19">
        <v>0.21555965395498999</v>
      </c>
      <c r="AL14" s="19"/>
      <c r="AM14" s="19">
        <v>9.6214518984805195E-2</v>
      </c>
      <c r="AN14" s="19">
        <v>0.12989961262312499</v>
      </c>
      <c r="AO14" s="19">
        <v>0.191706637196734</v>
      </c>
      <c r="AP14" s="19"/>
      <c r="AQ14" s="19">
        <v>0.13524186148585499</v>
      </c>
      <c r="AR14" s="19">
        <v>0.19688434647779399</v>
      </c>
      <c r="AS14" s="19"/>
      <c r="AT14" s="19">
        <v>0.137953863267292</v>
      </c>
      <c r="AU14" s="19">
        <v>0.16028519000234301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U19"/>
  <sheetViews>
    <sheetView showGridLines="0" workbookViewId="0">
      <pane xSplit="2" topLeftCell="AL1" activePane="topRight" state="frozen"/>
      <selection activeCell="AF8" sqref="AF8"/>
      <selection pane="topRight" activeCell="BG11" sqref="BG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7.2927908039722794E-2</v>
      </c>
      <c r="D9" s="17">
        <v>7.5894530526511905E-2</v>
      </c>
      <c r="E9" s="17">
        <v>6.8922376636732605E-2</v>
      </c>
      <c r="F9" s="17"/>
      <c r="G9" s="17">
        <v>9.2893534081996604E-2</v>
      </c>
      <c r="H9" s="17">
        <v>0.13828997220811501</v>
      </c>
      <c r="I9" s="17">
        <v>9.4850603857226906E-2</v>
      </c>
      <c r="J9" s="17">
        <v>5.6642874959982097E-2</v>
      </c>
      <c r="K9" s="17">
        <v>2.9193076698779599E-2</v>
      </c>
      <c r="L9" s="17">
        <v>4.2686432092757902E-2</v>
      </c>
      <c r="M9" s="17"/>
      <c r="N9" s="17">
        <v>8.5130139292000001E-2</v>
      </c>
      <c r="O9" s="17">
        <v>7.6924844747268198E-2</v>
      </c>
      <c r="P9" s="17">
        <v>6.4807049100283301E-2</v>
      </c>
      <c r="Q9" s="17">
        <v>6.3656036609956099E-2</v>
      </c>
      <c r="R9" s="17"/>
      <c r="S9" s="17">
        <v>0.12816938101418199</v>
      </c>
      <c r="T9" s="17">
        <v>4.5635321193199803E-2</v>
      </c>
      <c r="U9" s="17">
        <v>7.4480430530039596E-2</v>
      </c>
      <c r="V9" s="17">
        <v>4.3659203143867398E-2</v>
      </c>
      <c r="W9" s="17">
        <v>3.3322614136120698E-2</v>
      </c>
      <c r="X9" s="17">
        <v>9.3372941375293103E-2</v>
      </c>
      <c r="Y9" s="17">
        <v>7.2814777049083901E-2</v>
      </c>
      <c r="Z9" s="17">
        <v>2.3398557035525399E-2</v>
      </c>
      <c r="AA9" s="17">
        <v>9.2449255024876997E-2</v>
      </c>
      <c r="AB9" s="17"/>
      <c r="AC9" s="17">
        <v>5.5566913929158801E-2</v>
      </c>
      <c r="AD9" s="17">
        <v>6.9420810398266197E-2</v>
      </c>
      <c r="AE9" s="17">
        <v>0.106137254782247</v>
      </c>
      <c r="AF9" s="17"/>
      <c r="AG9" s="17">
        <v>5.2752344973952099E-2</v>
      </c>
      <c r="AH9" s="17">
        <v>0.13447452413407299</v>
      </c>
      <c r="AI9" s="17">
        <v>1.09608132295539E-2</v>
      </c>
      <c r="AJ9" s="17">
        <v>0</v>
      </c>
      <c r="AK9" s="17">
        <v>6.7955805027786406E-2</v>
      </c>
      <c r="AL9" s="17"/>
      <c r="AM9" s="17">
        <v>6.6101670498966994E-2</v>
      </c>
      <c r="AN9" s="17">
        <v>0.11033127987131899</v>
      </c>
      <c r="AO9" s="17">
        <v>2.2406112333692101E-2</v>
      </c>
      <c r="AP9" s="17"/>
      <c r="AQ9" s="17">
        <v>7.0658085762802594E-2</v>
      </c>
      <c r="AR9" s="17">
        <v>7.8051688067943895E-2</v>
      </c>
      <c r="AS9" s="17"/>
      <c r="AT9" s="17">
        <v>8.2081099816712799E-2</v>
      </c>
      <c r="AU9" s="17">
        <v>7.0025834880067098E-2</v>
      </c>
    </row>
    <row r="10" spans="2:47" ht="43.5" x14ac:dyDescent="0.35">
      <c r="B10" s="18" t="s">
        <v>479</v>
      </c>
      <c r="C10" s="17">
        <v>0.213035670317445</v>
      </c>
      <c r="D10" s="17">
        <v>0.22194119797751699</v>
      </c>
      <c r="E10" s="17">
        <v>0.20321199817269101</v>
      </c>
      <c r="F10" s="17"/>
      <c r="G10" s="17">
        <v>0.31833814584615999</v>
      </c>
      <c r="H10" s="17">
        <v>0.155005645649368</v>
      </c>
      <c r="I10" s="17">
        <v>0.263981548425614</v>
      </c>
      <c r="J10" s="17">
        <v>0.246293266792284</v>
      </c>
      <c r="K10" s="17">
        <v>0.16446402425187601</v>
      </c>
      <c r="L10" s="17">
        <v>0.18148215367603601</v>
      </c>
      <c r="M10" s="17"/>
      <c r="N10" s="17">
        <v>0.276788693309586</v>
      </c>
      <c r="O10" s="17">
        <v>0.22105855032366001</v>
      </c>
      <c r="P10" s="17">
        <v>0.174203593762944</v>
      </c>
      <c r="Q10" s="17">
        <v>0.17275771403571799</v>
      </c>
      <c r="R10" s="17"/>
      <c r="S10" s="17">
        <v>0.26474270216108198</v>
      </c>
      <c r="T10" s="17">
        <v>0.17095585510365399</v>
      </c>
      <c r="U10" s="17">
        <v>0.15899315299425701</v>
      </c>
      <c r="V10" s="17">
        <v>0.172468937845769</v>
      </c>
      <c r="W10" s="17">
        <v>0.27264996195704</v>
      </c>
      <c r="X10" s="17">
        <v>0.30905845217711098</v>
      </c>
      <c r="Y10" s="17">
        <v>0.17123247281999901</v>
      </c>
      <c r="Z10" s="17">
        <v>0.23276215731898001</v>
      </c>
      <c r="AA10" s="17">
        <v>0.18721191280463301</v>
      </c>
      <c r="AB10" s="17"/>
      <c r="AC10" s="17">
        <v>0.196930022329942</v>
      </c>
      <c r="AD10" s="17">
        <v>0.24057083309236901</v>
      </c>
      <c r="AE10" s="17">
        <v>0.14095514005191301</v>
      </c>
      <c r="AF10" s="17"/>
      <c r="AG10" s="17">
        <v>0.171777332455397</v>
      </c>
      <c r="AH10" s="17">
        <v>0.30989942627671402</v>
      </c>
      <c r="AI10" s="17">
        <v>0.214910325220422</v>
      </c>
      <c r="AJ10" s="17">
        <v>0.190228305670676</v>
      </c>
      <c r="AK10" s="17">
        <v>0.120150097474596</v>
      </c>
      <c r="AL10" s="17"/>
      <c r="AM10" s="17">
        <v>0.218779647357982</v>
      </c>
      <c r="AN10" s="17">
        <v>0.27291533656926897</v>
      </c>
      <c r="AO10" s="17">
        <v>0.20283874443080399</v>
      </c>
      <c r="AP10" s="17"/>
      <c r="AQ10" s="17">
        <v>0.20635960763047401</v>
      </c>
      <c r="AR10" s="17">
        <v>0.225431529294395</v>
      </c>
      <c r="AS10" s="17"/>
      <c r="AT10" s="17">
        <v>0.27081354773576399</v>
      </c>
      <c r="AU10" s="17">
        <v>0.194716855267694</v>
      </c>
    </row>
    <row r="11" spans="2:47" ht="43.5" x14ac:dyDescent="0.35">
      <c r="B11" s="18" t="s">
        <v>480</v>
      </c>
      <c r="C11" s="17">
        <v>0.45627574717646102</v>
      </c>
      <c r="D11" s="17">
        <v>0.45705167057002399</v>
      </c>
      <c r="E11" s="17">
        <v>0.45730086222851901</v>
      </c>
      <c r="F11" s="17"/>
      <c r="G11" s="17">
        <v>0.33349187036012501</v>
      </c>
      <c r="H11" s="17">
        <v>0.49023422328149702</v>
      </c>
      <c r="I11" s="17">
        <v>0.39898143019465898</v>
      </c>
      <c r="J11" s="17">
        <v>0.41911020267471699</v>
      </c>
      <c r="K11" s="17">
        <v>0.48119470451660501</v>
      </c>
      <c r="L11" s="17">
        <v>0.53657975396423696</v>
      </c>
      <c r="M11" s="17"/>
      <c r="N11" s="17">
        <v>0.36055104698928597</v>
      </c>
      <c r="O11" s="17">
        <v>0.425311319678773</v>
      </c>
      <c r="P11" s="17">
        <v>0.54845518116599701</v>
      </c>
      <c r="Q11" s="17">
        <v>0.515880039467982</v>
      </c>
      <c r="R11" s="17"/>
      <c r="S11" s="17">
        <v>0.419515689250401</v>
      </c>
      <c r="T11" s="17">
        <v>0.45039434075967599</v>
      </c>
      <c r="U11" s="17">
        <v>0.48422391227265599</v>
      </c>
      <c r="V11" s="17">
        <v>0.54514293211312304</v>
      </c>
      <c r="W11" s="17">
        <v>0.42901480345403598</v>
      </c>
      <c r="X11" s="17">
        <v>0.39910317267073903</v>
      </c>
      <c r="Y11" s="17">
        <v>0.51153311436518301</v>
      </c>
      <c r="Z11" s="17">
        <v>0.48899423953600701</v>
      </c>
      <c r="AA11" s="17">
        <v>0.42102549805114498</v>
      </c>
      <c r="AB11" s="17"/>
      <c r="AC11" s="17">
        <v>0.50974980911115497</v>
      </c>
      <c r="AD11" s="17">
        <v>0.42959581664853003</v>
      </c>
      <c r="AE11" s="17">
        <v>0.44828115545390401</v>
      </c>
      <c r="AF11" s="17"/>
      <c r="AG11" s="17">
        <v>0.511622762846349</v>
      </c>
      <c r="AH11" s="17">
        <v>0.35415440382665903</v>
      </c>
      <c r="AI11" s="17">
        <v>0.49677649623630799</v>
      </c>
      <c r="AJ11" s="17">
        <v>0.53691049307774097</v>
      </c>
      <c r="AK11" s="17">
        <v>0.46330801146506201</v>
      </c>
      <c r="AL11" s="17"/>
      <c r="AM11" s="17">
        <v>0.50581507991122199</v>
      </c>
      <c r="AN11" s="17">
        <v>0.40422224816426999</v>
      </c>
      <c r="AO11" s="17">
        <v>0.53219533498918603</v>
      </c>
      <c r="AP11" s="17"/>
      <c r="AQ11" s="17">
        <v>0.48131001582474497</v>
      </c>
      <c r="AR11" s="17">
        <v>0.40616397367825202</v>
      </c>
      <c r="AS11" s="17"/>
      <c r="AT11" s="17">
        <v>0.44658638588687399</v>
      </c>
      <c r="AU11" s="17">
        <v>0.45934781602608499</v>
      </c>
    </row>
    <row r="12" spans="2:47" ht="43.5" x14ac:dyDescent="0.35">
      <c r="B12" s="18" t="s">
        <v>481</v>
      </c>
      <c r="C12" s="17">
        <v>7.0030931921829007E-2</v>
      </c>
      <c r="D12" s="17">
        <v>7.8355202413515193E-2</v>
      </c>
      <c r="E12" s="17">
        <v>6.2523210174003002E-2</v>
      </c>
      <c r="F12" s="17"/>
      <c r="G12" s="17">
        <v>7.2227050752293007E-2</v>
      </c>
      <c r="H12" s="17">
        <v>5.0352525644149597E-2</v>
      </c>
      <c r="I12" s="17">
        <v>9.6177940960237504E-2</v>
      </c>
      <c r="J12" s="17">
        <v>7.0348561091516507E-2</v>
      </c>
      <c r="K12" s="17">
        <v>8.0458223062076298E-2</v>
      </c>
      <c r="L12" s="17">
        <v>5.7632603072428401E-2</v>
      </c>
      <c r="M12" s="17"/>
      <c r="N12" s="17">
        <v>5.9086850859723601E-2</v>
      </c>
      <c r="O12" s="17">
        <v>9.6064232509145003E-2</v>
      </c>
      <c r="P12" s="17">
        <v>7.9919372065569705E-2</v>
      </c>
      <c r="Q12" s="17">
        <v>4.6998797154130002E-2</v>
      </c>
      <c r="R12" s="17"/>
      <c r="S12" s="17">
        <v>5.0217396186864903E-2</v>
      </c>
      <c r="T12" s="17">
        <v>9.3631245719504E-2</v>
      </c>
      <c r="U12" s="17">
        <v>7.1213344145228702E-2</v>
      </c>
      <c r="V12" s="17">
        <v>5.40969764729251E-2</v>
      </c>
      <c r="W12" s="17">
        <v>0.113030365428872</v>
      </c>
      <c r="X12" s="17">
        <v>6.8947243994462504E-2</v>
      </c>
      <c r="Y12" s="17">
        <v>5.0743254192894403E-2</v>
      </c>
      <c r="Z12" s="17">
        <v>8.8883554559627806E-2</v>
      </c>
      <c r="AA12" s="17">
        <v>5.6794597420750902E-2</v>
      </c>
      <c r="AB12" s="17"/>
      <c r="AC12" s="17">
        <v>7.0901743792210301E-2</v>
      </c>
      <c r="AD12" s="17">
        <v>7.5155476405478705E-2</v>
      </c>
      <c r="AE12" s="17">
        <v>6.7632907600144607E-2</v>
      </c>
      <c r="AF12" s="17"/>
      <c r="AG12" s="17">
        <v>9.5561260197063499E-2</v>
      </c>
      <c r="AH12" s="17">
        <v>5.36971299971142E-2</v>
      </c>
      <c r="AI12" s="17">
        <v>6.6853252878878403E-2</v>
      </c>
      <c r="AJ12" s="17">
        <v>0.15509676909109199</v>
      </c>
      <c r="AK12" s="17">
        <v>5.3313385468807997E-2</v>
      </c>
      <c r="AL12" s="17"/>
      <c r="AM12" s="17">
        <v>7.6037641780979506E-2</v>
      </c>
      <c r="AN12" s="17">
        <v>5.5371608386042798E-2</v>
      </c>
      <c r="AO12" s="17">
        <v>6.3642584430491297E-2</v>
      </c>
      <c r="AP12" s="17"/>
      <c r="AQ12" s="17">
        <v>7.8220767884023004E-2</v>
      </c>
      <c r="AR12" s="17">
        <v>5.32348789234788E-2</v>
      </c>
      <c r="AS12" s="17"/>
      <c r="AT12" s="17">
        <v>5.7454448873368001E-2</v>
      </c>
      <c r="AU12" s="17">
        <v>7.4018379665418702E-2</v>
      </c>
    </row>
    <row r="13" spans="2:47" ht="43.5" x14ac:dyDescent="0.35">
      <c r="B13" s="18" t="s">
        <v>482</v>
      </c>
      <c r="C13" s="17">
        <v>2.5167215266541702E-2</v>
      </c>
      <c r="D13" s="17">
        <v>2.84915018301167E-2</v>
      </c>
      <c r="E13" s="17">
        <v>2.21582792324545E-2</v>
      </c>
      <c r="F13" s="17"/>
      <c r="G13" s="17">
        <v>1.2064146489011199E-2</v>
      </c>
      <c r="H13" s="17">
        <v>3.1931529836305199E-2</v>
      </c>
      <c r="I13" s="17">
        <v>1.1802244979398999E-2</v>
      </c>
      <c r="J13" s="17">
        <v>2.98431351749835E-2</v>
      </c>
      <c r="K13" s="17">
        <v>5.16973035667583E-2</v>
      </c>
      <c r="L13" s="17">
        <v>1.4027825610813E-2</v>
      </c>
      <c r="M13" s="17"/>
      <c r="N13" s="17">
        <v>3.3474628382311099E-2</v>
      </c>
      <c r="O13" s="17">
        <v>1.63406702193751E-2</v>
      </c>
      <c r="P13" s="17">
        <v>2.6061181328143699E-2</v>
      </c>
      <c r="Q13" s="17">
        <v>2.4890844032901E-2</v>
      </c>
      <c r="R13" s="17"/>
      <c r="S13" s="17">
        <v>2.4945334049163301E-2</v>
      </c>
      <c r="T13" s="17">
        <v>2.0244057140381001E-2</v>
      </c>
      <c r="U13" s="17">
        <v>3.42501916107475E-2</v>
      </c>
      <c r="V13" s="17">
        <v>3.4602771772986297E-2</v>
      </c>
      <c r="W13" s="17">
        <v>1.7998635190330101E-2</v>
      </c>
      <c r="X13" s="17">
        <v>2.0704125534149201E-2</v>
      </c>
      <c r="Y13" s="17">
        <v>1.1547183108152699E-2</v>
      </c>
      <c r="Z13" s="17">
        <v>3.4113958966248199E-2</v>
      </c>
      <c r="AA13" s="17">
        <v>3.1770693988099598E-2</v>
      </c>
      <c r="AB13" s="17"/>
      <c r="AC13" s="17">
        <v>2.98257996832423E-2</v>
      </c>
      <c r="AD13" s="17">
        <v>2.5860558056603099E-2</v>
      </c>
      <c r="AE13" s="17">
        <v>1.87763728757076E-2</v>
      </c>
      <c r="AF13" s="17"/>
      <c r="AG13" s="17">
        <v>2.96044284853378E-2</v>
      </c>
      <c r="AH13" s="17">
        <v>1.5148699571784901E-2</v>
      </c>
      <c r="AI13" s="17">
        <v>2.2681112997492502E-2</v>
      </c>
      <c r="AJ13" s="17">
        <v>0</v>
      </c>
      <c r="AK13" s="17">
        <v>3.7233962342958497E-2</v>
      </c>
      <c r="AL13" s="17"/>
      <c r="AM13" s="17">
        <v>2.65476156335849E-2</v>
      </c>
      <c r="AN13" s="17">
        <v>1.0850359559072899E-2</v>
      </c>
      <c r="AO13" s="17">
        <v>0</v>
      </c>
      <c r="AP13" s="17"/>
      <c r="AQ13" s="17">
        <v>2.8692239360693698E-2</v>
      </c>
      <c r="AR13" s="17">
        <v>1.5503268386809099E-2</v>
      </c>
      <c r="AS13" s="17"/>
      <c r="AT13" s="17">
        <v>1.6422990200023701E-2</v>
      </c>
      <c r="AU13" s="17">
        <v>2.7939623131011799E-2</v>
      </c>
    </row>
    <row r="14" spans="2:47" x14ac:dyDescent="0.35">
      <c r="B14" s="18" t="s">
        <v>483</v>
      </c>
      <c r="C14" s="19">
        <v>0.162562527278</v>
      </c>
      <c r="D14" s="19">
        <v>0.13826589668231501</v>
      </c>
      <c r="E14" s="19">
        <v>0.1858832735556</v>
      </c>
      <c r="F14" s="19"/>
      <c r="G14" s="19">
        <v>0.17098525247041399</v>
      </c>
      <c r="H14" s="19">
        <v>0.134186103380565</v>
      </c>
      <c r="I14" s="19">
        <v>0.13420623158286399</v>
      </c>
      <c r="J14" s="19">
        <v>0.177761959306517</v>
      </c>
      <c r="K14" s="19">
        <v>0.19299266790390601</v>
      </c>
      <c r="L14" s="19">
        <v>0.16759123158372799</v>
      </c>
      <c r="M14" s="19"/>
      <c r="N14" s="19">
        <v>0.18496864116709399</v>
      </c>
      <c r="O14" s="19">
        <v>0.164300382521779</v>
      </c>
      <c r="P14" s="19">
        <v>0.106553622577062</v>
      </c>
      <c r="Q14" s="19">
        <v>0.175816568699313</v>
      </c>
      <c r="R14" s="19"/>
      <c r="S14" s="19">
        <v>0.11240949733830601</v>
      </c>
      <c r="T14" s="19">
        <v>0.21913918008358499</v>
      </c>
      <c r="U14" s="19">
        <v>0.176838968447071</v>
      </c>
      <c r="V14" s="19">
        <v>0.150029178651328</v>
      </c>
      <c r="W14" s="19">
        <v>0.13398361983360099</v>
      </c>
      <c r="X14" s="19">
        <v>0.108814064248246</v>
      </c>
      <c r="Y14" s="19">
        <v>0.182129198464687</v>
      </c>
      <c r="Z14" s="19">
        <v>0.13184753258361101</v>
      </c>
      <c r="AA14" s="19">
        <v>0.21074804271049499</v>
      </c>
      <c r="AB14" s="19"/>
      <c r="AC14" s="19">
        <v>0.13702571115429199</v>
      </c>
      <c r="AD14" s="19">
        <v>0.159396505398754</v>
      </c>
      <c r="AE14" s="19">
        <v>0.218217169236084</v>
      </c>
      <c r="AF14" s="19"/>
      <c r="AG14" s="19">
        <v>0.13868187104190099</v>
      </c>
      <c r="AH14" s="19">
        <v>0.13262581619365399</v>
      </c>
      <c r="AI14" s="19">
        <v>0.18781799943734601</v>
      </c>
      <c r="AJ14" s="19">
        <v>0.11776443216049</v>
      </c>
      <c r="AK14" s="19">
        <v>0.25803873822078899</v>
      </c>
      <c r="AL14" s="19"/>
      <c r="AM14" s="19">
        <v>0.106718344817264</v>
      </c>
      <c r="AN14" s="19">
        <v>0.14630916745002501</v>
      </c>
      <c r="AO14" s="19">
        <v>0.178917223815827</v>
      </c>
      <c r="AP14" s="19"/>
      <c r="AQ14" s="19">
        <v>0.13475928353726299</v>
      </c>
      <c r="AR14" s="19">
        <v>0.221614661649122</v>
      </c>
      <c r="AS14" s="19"/>
      <c r="AT14" s="19">
        <v>0.12664152748725699</v>
      </c>
      <c r="AU14" s="19">
        <v>0.17395149102972399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U19"/>
  <sheetViews>
    <sheetView showGridLines="0" workbookViewId="0">
      <pane xSplit="2" topLeftCell="AN1" activePane="topRight" state="frozen"/>
      <selection activeCell="AF8" sqref="AF8"/>
      <selection pane="topRight" activeCell="BI8" sqref="BI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3.8052930896840198E-2</v>
      </c>
      <c r="D9" s="17">
        <v>5.2703523538005101E-2</v>
      </c>
      <c r="E9" s="17">
        <v>2.4512681130133201E-2</v>
      </c>
      <c r="F9" s="17"/>
      <c r="G9" s="17">
        <v>7.8211040355853301E-2</v>
      </c>
      <c r="H9" s="17">
        <v>4.0671042096388298E-2</v>
      </c>
      <c r="I9" s="17">
        <v>4.4016958703500003E-2</v>
      </c>
      <c r="J9" s="17">
        <v>2.4041239476979798E-2</v>
      </c>
      <c r="K9" s="17">
        <v>4.2374059044099903E-2</v>
      </c>
      <c r="L9" s="17">
        <v>2.10652122778834E-2</v>
      </c>
      <c r="M9" s="17"/>
      <c r="N9" s="17">
        <v>4.4796385444795597E-2</v>
      </c>
      <c r="O9" s="17">
        <v>3.0324919621746702E-2</v>
      </c>
      <c r="P9" s="17">
        <v>4.2251011552975899E-2</v>
      </c>
      <c r="Q9" s="17">
        <v>3.5576413944411703E-2</v>
      </c>
      <c r="R9" s="17"/>
      <c r="S9" s="17">
        <v>6.3375089837202706E-2</v>
      </c>
      <c r="T9" s="17">
        <v>3.5797727860750098E-2</v>
      </c>
      <c r="U9" s="17">
        <v>8.3807295707316095E-3</v>
      </c>
      <c r="V9" s="17">
        <v>3.7329574676823601E-2</v>
      </c>
      <c r="W9" s="17">
        <v>1.95650621381055E-2</v>
      </c>
      <c r="X9" s="17">
        <v>6.2084844875119602E-2</v>
      </c>
      <c r="Y9" s="17">
        <v>2.1671087040770101E-2</v>
      </c>
      <c r="Z9" s="17">
        <v>1.8685868230371799E-2</v>
      </c>
      <c r="AA9" s="17">
        <v>4.6753178311359299E-2</v>
      </c>
      <c r="AB9" s="17"/>
      <c r="AC9" s="17">
        <v>3.0102623703922599E-2</v>
      </c>
      <c r="AD9" s="17">
        <v>4.7757388055907297E-2</v>
      </c>
      <c r="AE9" s="17">
        <v>3.3097992485753E-2</v>
      </c>
      <c r="AF9" s="17"/>
      <c r="AG9" s="17">
        <v>3.36431381504219E-2</v>
      </c>
      <c r="AH9" s="17">
        <v>6.3835389458577904E-2</v>
      </c>
      <c r="AI9" s="17">
        <v>1.28511887650047E-2</v>
      </c>
      <c r="AJ9" s="17">
        <v>6.6779232866731902E-2</v>
      </c>
      <c r="AK9" s="17">
        <v>2.6736008429221102E-2</v>
      </c>
      <c r="AL9" s="17"/>
      <c r="AM9" s="17">
        <v>3.0568422768346901E-2</v>
      </c>
      <c r="AN9" s="17">
        <v>5.7049318357383499E-2</v>
      </c>
      <c r="AO9" s="17">
        <v>0</v>
      </c>
      <c r="AP9" s="17"/>
      <c r="AQ9" s="17">
        <v>3.9489794103138701E-2</v>
      </c>
      <c r="AR9" s="17">
        <v>3.5236951711735E-2</v>
      </c>
      <c r="AS9" s="17"/>
      <c r="AT9" s="17">
        <v>4.8471210290916E-2</v>
      </c>
      <c r="AU9" s="17">
        <v>3.47497542852295E-2</v>
      </c>
    </row>
    <row r="10" spans="2:47" ht="43.5" x14ac:dyDescent="0.35">
      <c r="B10" s="18" t="s">
        <v>479</v>
      </c>
      <c r="C10" s="17">
        <v>7.96851036688173E-2</v>
      </c>
      <c r="D10" s="17">
        <v>9.3393530812245995E-2</v>
      </c>
      <c r="E10" s="17">
        <v>6.7184672481516605E-2</v>
      </c>
      <c r="F10" s="17"/>
      <c r="G10" s="17">
        <v>0.139578449072078</v>
      </c>
      <c r="H10" s="17">
        <v>0.12680024769599901</v>
      </c>
      <c r="I10" s="17">
        <v>9.4192074335290796E-2</v>
      </c>
      <c r="J10" s="17">
        <v>5.73845885029882E-2</v>
      </c>
      <c r="K10" s="17">
        <v>6.3008756102521699E-2</v>
      </c>
      <c r="L10" s="17">
        <v>3.58277324145947E-2</v>
      </c>
      <c r="M10" s="17"/>
      <c r="N10" s="17">
        <v>8.9186549578761501E-2</v>
      </c>
      <c r="O10" s="17">
        <v>7.9857845211749198E-2</v>
      </c>
      <c r="P10" s="17">
        <v>8.1440318569364803E-2</v>
      </c>
      <c r="Q10" s="17">
        <v>6.8697704596140094E-2</v>
      </c>
      <c r="R10" s="17"/>
      <c r="S10" s="17">
        <v>6.6525015429688902E-2</v>
      </c>
      <c r="T10" s="17">
        <v>6.3417209334175703E-2</v>
      </c>
      <c r="U10" s="17">
        <v>4.4719045603690999E-2</v>
      </c>
      <c r="V10" s="17">
        <v>9.7701856486818103E-2</v>
      </c>
      <c r="W10" s="17">
        <v>0.13291223312671199</v>
      </c>
      <c r="X10" s="17">
        <v>0.101999639444892</v>
      </c>
      <c r="Y10" s="17">
        <v>4.6984099642689701E-2</v>
      </c>
      <c r="Z10" s="17">
        <v>0.16393039447424401</v>
      </c>
      <c r="AA10" s="17">
        <v>6.7939259114101203E-2</v>
      </c>
      <c r="AB10" s="17"/>
      <c r="AC10" s="17">
        <v>6.8150217932858304E-2</v>
      </c>
      <c r="AD10" s="17">
        <v>7.2062447539514393E-2</v>
      </c>
      <c r="AE10" s="17">
        <v>9.1317206669287998E-2</v>
      </c>
      <c r="AF10" s="17"/>
      <c r="AG10" s="17">
        <v>7.5240375620943295E-2</v>
      </c>
      <c r="AH10" s="17">
        <v>6.5794115055465993E-2</v>
      </c>
      <c r="AI10" s="17">
        <v>7.3212998247882896E-2</v>
      </c>
      <c r="AJ10" s="17">
        <v>0</v>
      </c>
      <c r="AK10" s="17">
        <v>8.3218239796074497E-2</v>
      </c>
      <c r="AL10" s="17"/>
      <c r="AM10" s="17">
        <v>9.2420898799630904E-2</v>
      </c>
      <c r="AN10" s="17">
        <v>7.1845743318977598E-2</v>
      </c>
      <c r="AO10" s="17">
        <v>8.4635845835272103E-2</v>
      </c>
      <c r="AP10" s="17"/>
      <c r="AQ10" s="17">
        <v>6.7724325318619397E-2</v>
      </c>
      <c r="AR10" s="17">
        <v>0.102471538413035</v>
      </c>
      <c r="AS10" s="17"/>
      <c r="AT10" s="17">
        <v>8.8274524570262997E-2</v>
      </c>
      <c r="AU10" s="17">
        <v>7.6961777373203699E-2</v>
      </c>
    </row>
    <row r="11" spans="2:47" ht="43.5" x14ac:dyDescent="0.35">
      <c r="B11" s="18" t="s">
        <v>480</v>
      </c>
      <c r="C11" s="17">
        <v>0.54233124943514899</v>
      </c>
      <c r="D11" s="17">
        <v>0.56237052458468795</v>
      </c>
      <c r="E11" s="17">
        <v>0.52569110265290597</v>
      </c>
      <c r="F11" s="17"/>
      <c r="G11" s="17">
        <v>0.41114768816111702</v>
      </c>
      <c r="H11" s="17">
        <v>0.50286624216755405</v>
      </c>
      <c r="I11" s="17">
        <v>0.522519703642917</v>
      </c>
      <c r="J11" s="17">
        <v>0.55964032115663898</v>
      </c>
      <c r="K11" s="17">
        <v>0.55721741585175999</v>
      </c>
      <c r="L11" s="17">
        <v>0.62114254525499601</v>
      </c>
      <c r="M11" s="17"/>
      <c r="N11" s="17">
        <v>0.46531999462129098</v>
      </c>
      <c r="O11" s="17">
        <v>0.52254442054301997</v>
      </c>
      <c r="P11" s="17">
        <v>0.63146666681995101</v>
      </c>
      <c r="Q11" s="17">
        <v>0.57392838793382095</v>
      </c>
      <c r="R11" s="17"/>
      <c r="S11" s="17">
        <v>0.49953939401387298</v>
      </c>
      <c r="T11" s="17">
        <v>0.503470738589749</v>
      </c>
      <c r="U11" s="17">
        <v>0.602162812214601</v>
      </c>
      <c r="V11" s="17">
        <v>0.54589098887378595</v>
      </c>
      <c r="W11" s="17">
        <v>0.50806015345104005</v>
      </c>
      <c r="X11" s="17">
        <v>0.56686575029290198</v>
      </c>
      <c r="Y11" s="17">
        <v>0.64624014772546801</v>
      </c>
      <c r="Z11" s="17">
        <v>0.51316575476395498</v>
      </c>
      <c r="AA11" s="17">
        <v>0.52785482443012399</v>
      </c>
      <c r="AB11" s="17"/>
      <c r="AC11" s="17">
        <v>0.62844481875018698</v>
      </c>
      <c r="AD11" s="17">
        <v>0.48968219770482002</v>
      </c>
      <c r="AE11" s="17">
        <v>0.53810230495186495</v>
      </c>
      <c r="AF11" s="17"/>
      <c r="AG11" s="17">
        <v>0.627403782999015</v>
      </c>
      <c r="AH11" s="17">
        <v>0.43957179136133101</v>
      </c>
      <c r="AI11" s="17">
        <v>0.62201130360298695</v>
      </c>
      <c r="AJ11" s="17">
        <v>0.53691049307774097</v>
      </c>
      <c r="AK11" s="17">
        <v>0.49764801369059097</v>
      </c>
      <c r="AL11" s="17"/>
      <c r="AM11" s="17">
        <v>0.63921696568892195</v>
      </c>
      <c r="AN11" s="17">
        <v>0.47307035856315299</v>
      </c>
      <c r="AO11" s="17">
        <v>0.58365984890975797</v>
      </c>
      <c r="AP11" s="17"/>
      <c r="AQ11" s="17">
        <v>0.56767674556107395</v>
      </c>
      <c r="AR11" s="17">
        <v>0.49200453577955899</v>
      </c>
      <c r="AS11" s="17"/>
      <c r="AT11" s="17">
        <v>0.51059096977299001</v>
      </c>
      <c r="AU11" s="17">
        <v>0.552394691339544</v>
      </c>
    </row>
    <row r="12" spans="2:47" ht="43.5" x14ac:dyDescent="0.35">
      <c r="B12" s="18" t="s">
        <v>481</v>
      </c>
      <c r="C12" s="17">
        <v>0.122840360335624</v>
      </c>
      <c r="D12" s="17">
        <v>0.122733809126838</v>
      </c>
      <c r="E12" s="17">
        <v>0.123411029359405</v>
      </c>
      <c r="F12" s="17"/>
      <c r="G12" s="17">
        <v>0.14208925328178801</v>
      </c>
      <c r="H12" s="17">
        <v>0.111310471272786</v>
      </c>
      <c r="I12" s="17">
        <v>0.127676821464073</v>
      </c>
      <c r="J12" s="17">
        <v>0.15347876038490901</v>
      </c>
      <c r="K12" s="17">
        <v>0.126156584360304</v>
      </c>
      <c r="L12" s="17">
        <v>9.4908949722265504E-2</v>
      </c>
      <c r="M12" s="17"/>
      <c r="N12" s="17">
        <v>0.16632299428556199</v>
      </c>
      <c r="O12" s="17">
        <v>0.113141788223169</v>
      </c>
      <c r="P12" s="17">
        <v>9.5844090062773696E-2</v>
      </c>
      <c r="Q12" s="17">
        <v>0.111261909273022</v>
      </c>
      <c r="R12" s="17"/>
      <c r="S12" s="17">
        <v>0.13943927131492401</v>
      </c>
      <c r="T12" s="17">
        <v>0.12590166257317001</v>
      </c>
      <c r="U12" s="17">
        <v>0.140859192949288</v>
      </c>
      <c r="V12" s="17">
        <v>9.9931621880971905E-2</v>
      </c>
      <c r="W12" s="17">
        <v>0.17030445501612801</v>
      </c>
      <c r="X12" s="17">
        <v>0.121978554071892</v>
      </c>
      <c r="Y12" s="17">
        <v>8.7580379346003698E-2</v>
      </c>
      <c r="Z12" s="17">
        <v>0.110669159982533</v>
      </c>
      <c r="AA12" s="17">
        <v>0.104610565512883</v>
      </c>
      <c r="AB12" s="17"/>
      <c r="AC12" s="17">
        <v>8.6306391412194303E-2</v>
      </c>
      <c r="AD12" s="17">
        <v>0.162842419417732</v>
      </c>
      <c r="AE12" s="17">
        <v>9.13884253440055E-2</v>
      </c>
      <c r="AF12" s="17"/>
      <c r="AG12" s="17">
        <v>8.2803392722643407E-2</v>
      </c>
      <c r="AH12" s="17">
        <v>0.167350565828184</v>
      </c>
      <c r="AI12" s="17">
        <v>0.127530264389838</v>
      </c>
      <c r="AJ12" s="17">
        <v>0.27854584189503701</v>
      </c>
      <c r="AK12" s="17">
        <v>0.13825618575829399</v>
      </c>
      <c r="AL12" s="17"/>
      <c r="AM12" s="17">
        <v>8.8591659956033006E-2</v>
      </c>
      <c r="AN12" s="17">
        <v>0.16390997334678101</v>
      </c>
      <c r="AO12" s="17">
        <v>0.146186238179005</v>
      </c>
      <c r="AP12" s="17"/>
      <c r="AQ12" s="17">
        <v>0.129036778904079</v>
      </c>
      <c r="AR12" s="17">
        <v>0.108077671531093</v>
      </c>
      <c r="AS12" s="17"/>
      <c r="AT12" s="17">
        <v>0.15418248103268001</v>
      </c>
      <c r="AU12" s="17">
        <v>0.11290315706733101</v>
      </c>
    </row>
    <row r="13" spans="2:47" ht="43.5" x14ac:dyDescent="0.35">
      <c r="B13" s="18" t="s">
        <v>482</v>
      </c>
      <c r="C13" s="17">
        <v>5.9502524428189298E-2</v>
      </c>
      <c r="D13" s="17">
        <v>3.73033716927876E-2</v>
      </c>
      <c r="E13" s="17">
        <v>7.6633277863707105E-2</v>
      </c>
      <c r="F13" s="17"/>
      <c r="G13" s="17">
        <v>6.9909381701476397E-2</v>
      </c>
      <c r="H13" s="17">
        <v>9.2484912757111598E-2</v>
      </c>
      <c r="I13" s="17">
        <v>6.4302077564235199E-2</v>
      </c>
      <c r="J13" s="17">
        <v>4.86510179133023E-2</v>
      </c>
      <c r="K13" s="17">
        <v>4.1324551184620799E-2</v>
      </c>
      <c r="L13" s="17">
        <v>4.7723567630116599E-2</v>
      </c>
      <c r="M13" s="17"/>
      <c r="N13" s="17">
        <v>6.11578275735815E-2</v>
      </c>
      <c r="O13" s="17">
        <v>9.2903877127385306E-2</v>
      </c>
      <c r="P13" s="17">
        <v>4.2867281277048003E-2</v>
      </c>
      <c r="Q13" s="17">
        <v>3.8425366105948398E-2</v>
      </c>
      <c r="R13" s="17"/>
      <c r="S13" s="17">
        <v>0.104407748649449</v>
      </c>
      <c r="T13" s="17">
        <v>5.5580060103457E-2</v>
      </c>
      <c r="U13" s="17">
        <v>5.2017059282583301E-2</v>
      </c>
      <c r="V13" s="17">
        <v>6.9444330476426605E-2</v>
      </c>
      <c r="W13" s="17">
        <v>5.6871468422671198E-2</v>
      </c>
      <c r="X13" s="17">
        <v>5.5005415908645702E-2</v>
      </c>
      <c r="Y13" s="17">
        <v>3.84031378659066E-2</v>
      </c>
      <c r="Z13" s="17">
        <v>1.70569794831241E-2</v>
      </c>
      <c r="AA13" s="17">
        <v>4.4930156293792302E-2</v>
      </c>
      <c r="AB13" s="17"/>
      <c r="AC13" s="17">
        <v>3.2657174000466901E-2</v>
      </c>
      <c r="AD13" s="17">
        <v>8.8778082580267995E-2</v>
      </c>
      <c r="AE13" s="17">
        <v>5.2517967502193202E-2</v>
      </c>
      <c r="AF13" s="17"/>
      <c r="AG13" s="17">
        <v>4.1118405837566999E-2</v>
      </c>
      <c r="AH13" s="17">
        <v>0.106977985707019</v>
      </c>
      <c r="AI13" s="17">
        <v>3.3089698985539602E-2</v>
      </c>
      <c r="AJ13" s="17">
        <v>0</v>
      </c>
      <c r="AK13" s="17">
        <v>4.7101391337734902E-2</v>
      </c>
      <c r="AL13" s="17"/>
      <c r="AM13" s="17">
        <v>4.4719862148682198E-2</v>
      </c>
      <c r="AN13" s="17">
        <v>8.3200566938918502E-2</v>
      </c>
      <c r="AO13" s="17">
        <v>3.4725089210765801E-2</v>
      </c>
      <c r="AP13" s="17"/>
      <c r="AQ13" s="17">
        <v>5.9839599613257098E-2</v>
      </c>
      <c r="AR13" s="17">
        <v>5.9098660600996403E-2</v>
      </c>
      <c r="AS13" s="17"/>
      <c r="AT13" s="17">
        <v>5.0605588657978998E-2</v>
      </c>
      <c r="AU13" s="17">
        <v>6.23233501173018E-2</v>
      </c>
    </row>
    <row r="14" spans="2:47" x14ac:dyDescent="0.35">
      <c r="B14" s="18" t="s">
        <v>483</v>
      </c>
      <c r="C14" s="19">
        <v>0.15758783123538</v>
      </c>
      <c r="D14" s="19">
        <v>0.13149524024543599</v>
      </c>
      <c r="E14" s="19">
        <v>0.182567236512332</v>
      </c>
      <c r="F14" s="19"/>
      <c r="G14" s="19">
        <v>0.15906418742768799</v>
      </c>
      <c r="H14" s="19">
        <v>0.125867084010161</v>
      </c>
      <c r="I14" s="19">
        <v>0.14729236428998399</v>
      </c>
      <c r="J14" s="19">
        <v>0.156804072565181</v>
      </c>
      <c r="K14" s="19">
        <v>0.169918633456693</v>
      </c>
      <c r="L14" s="19">
        <v>0.17933199270014399</v>
      </c>
      <c r="M14" s="19"/>
      <c r="N14" s="19">
        <v>0.173216248496008</v>
      </c>
      <c r="O14" s="19">
        <v>0.16122714927293</v>
      </c>
      <c r="P14" s="19">
        <v>0.106130631717886</v>
      </c>
      <c r="Q14" s="19">
        <v>0.172110218146657</v>
      </c>
      <c r="R14" s="19"/>
      <c r="S14" s="19">
        <v>0.126713480754862</v>
      </c>
      <c r="T14" s="19">
        <v>0.21583260153869699</v>
      </c>
      <c r="U14" s="19">
        <v>0.15186116037910399</v>
      </c>
      <c r="V14" s="19">
        <v>0.149701627605174</v>
      </c>
      <c r="W14" s="19">
        <v>0.112286627845344</v>
      </c>
      <c r="X14" s="19">
        <v>9.2065795406548995E-2</v>
      </c>
      <c r="Y14" s="19">
        <v>0.159121148379162</v>
      </c>
      <c r="Z14" s="19">
        <v>0.17649184306577201</v>
      </c>
      <c r="AA14" s="19">
        <v>0.20791201633774001</v>
      </c>
      <c r="AB14" s="19"/>
      <c r="AC14" s="19">
        <v>0.15433877420037101</v>
      </c>
      <c r="AD14" s="19">
        <v>0.13887746470175899</v>
      </c>
      <c r="AE14" s="19">
        <v>0.19357610304689499</v>
      </c>
      <c r="AF14" s="19"/>
      <c r="AG14" s="19">
        <v>0.13979090466940899</v>
      </c>
      <c r="AH14" s="19">
        <v>0.15647015258942201</v>
      </c>
      <c r="AI14" s="19">
        <v>0.131304546008748</v>
      </c>
      <c r="AJ14" s="19">
        <v>0.11776443216049</v>
      </c>
      <c r="AK14" s="19">
        <v>0.207040160988084</v>
      </c>
      <c r="AL14" s="19"/>
      <c r="AM14" s="19">
        <v>0.104482190638385</v>
      </c>
      <c r="AN14" s="19">
        <v>0.150924039474786</v>
      </c>
      <c r="AO14" s="19">
        <v>0.15079297786519899</v>
      </c>
      <c r="AP14" s="19"/>
      <c r="AQ14" s="19">
        <v>0.13623275649983199</v>
      </c>
      <c r="AR14" s="19">
        <v>0.203110641963581</v>
      </c>
      <c r="AS14" s="19"/>
      <c r="AT14" s="19">
        <v>0.147875225675172</v>
      </c>
      <c r="AU14" s="19">
        <v>0.16066726981738999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U19"/>
  <sheetViews>
    <sheetView showGridLines="0" workbookViewId="0">
      <pane xSplit="2" topLeftCell="AA1" activePane="topRight" state="frozen"/>
      <selection activeCell="AF8" sqref="AF8"/>
      <selection pane="topRight" activeCell="AY8" sqref="AY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8.4331408323301799E-2</v>
      </c>
      <c r="D9" s="17">
        <v>7.5634008018618595E-2</v>
      </c>
      <c r="E9" s="17">
        <v>9.1265833484748302E-2</v>
      </c>
      <c r="F9" s="17"/>
      <c r="G9" s="17">
        <v>0.14902776713323901</v>
      </c>
      <c r="H9" s="17">
        <v>0.141997058552811</v>
      </c>
      <c r="I9" s="17">
        <v>8.0061490071370894E-2</v>
      </c>
      <c r="J9" s="17">
        <v>7.5432664456687296E-2</v>
      </c>
      <c r="K9" s="17">
        <v>5.0201006138477403E-2</v>
      </c>
      <c r="L9" s="17">
        <v>4.6134002438835801E-2</v>
      </c>
      <c r="M9" s="17"/>
      <c r="N9" s="17">
        <v>0.109517322395445</v>
      </c>
      <c r="O9" s="17">
        <v>7.9405171518552295E-2</v>
      </c>
      <c r="P9" s="17">
        <v>6.2882970985600695E-2</v>
      </c>
      <c r="Q9" s="17">
        <v>8.2162614549852006E-2</v>
      </c>
      <c r="R9" s="17"/>
      <c r="S9" s="17">
        <v>0.184743746581535</v>
      </c>
      <c r="T9" s="17">
        <v>7.8755878884528396E-2</v>
      </c>
      <c r="U9" s="17">
        <v>9.3969267224993894E-2</v>
      </c>
      <c r="V9" s="17">
        <v>5.3448308095377303E-2</v>
      </c>
      <c r="W9" s="17">
        <v>3.4033837294606503E-2</v>
      </c>
      <c r="X9" s="17">
        <v>7.4492063879112599E-2</v>
      </c>
      <c r="Y9" s="17">
        <v>3.3830403744077697E-2</v>
      </c>
      <c r="Z9" s="17">
        <v>7.0817051873919096E-2</v>
      </c>
      <c r="AA9" s="17">
        <v>7.3397012649009497E-2</v>
      </c>
      <c r="AB9" s="17"/>
      <c r="AC9" s="17">
        <v>4.8733927092542699E-2</v>
      </c>
      <c r="AD9" s="17">
        <v>0.10328417697197299</v>
      </c>
      <c r="AE9" s="17">
        <v>0.10085590807634</v>
      </c>
      <c r="AF9" s="17"/>
      <c r="AG9" s="17">
        <v>4.7129730878597599E-2</v>
      </c>
      <c r="AH9" s="17">
        <v>0.161989412455816</v>
      </c>
      <c r="AI9" s="17">
        <v>4.6716976957141998E-2</v>
      </c>
      <c r="AJ9" s="17">
        <v>0</v>
      </c>
      <c r="AK9" s="17">
        <v>5.65949223760005E-2</v>
      </c>
      <c r="AL9" s="17"/>
      <c r="AM9" s="17">
        <v>3.0578362526130599E-2</v>
      </c>
      <c r="AN9" s="17">
        <v>0.137067211061877</v>
      </c>
      <c r="AO9" s="17">
        <v>8.2823985554734095E-2</v>
      </c>
      <c r="AP9" s="17"/>
      <c r="AQ9" s="17">
        <v>7.7567085535870606E-2</v>
      </c>
      <c r="AR9" s="17">
        <v>9.8925678889894203E-2</v>
      </c>
      <c r="AS9" s="17"/>
      <c r="AT9" s="17">
        <v>6.2614205259497097E-2</v>
      </c>
      <c r="AU9" s="17">
        <v>9.12169749813386E-2</v>
      </c>
    </row>
    <row r="10" spans="2:47" ht="43.5" x14ac:dyDescent="0.35">
      <c r="B10" s="18" t="s">
        <v>479</v>
      </c>
      <c r="C10" s="17">
        <v>0.21673539006304399</v>
      </c>
      <c r="D10" s="17">
        <v>0.22093373716703099</v>
      </c>
      <c r="E10" s="17">
        <v>0.21132323066223699</v>
      </c>
      <c r="F10" s="17"/>
      <c r="G10" s="17">
        <v>0.23254051437258799</v>
      </c>
      <c r="H10" s="17">
        <v>0.19037084590019501</v>
      </c>
      <c r="I10" s="17">
        <v>0.21885878978583501</v>
      </c>
      <c r="J10" s="17">
        <v>0.25812853789796703</v>
      </c>
      <c r="K10" s="17">
        <v>0.15032697223548</v>
      </c>
      <c r="L10" s="17">
        <v>0.242940169181217</v>
      </c>
      <c r="M10" s="17"/>
      <c r="N10" s="17">
        <v>0.29048953858996801</v>
      </c>
      <c r="O10" s="17">
        <v>0.210068329940344</v>
      </c>
      <c r="P10" s="17">
        <v>0.19258009961963499</v>
      </c>
      <c r="Q10" s="17">
        <v>0.168089571806739</v>
      </c>
      <c r="R10" s="17"/>
      <c r="S10" s="17">
        <v>0.25893107201172499</v>
      </c>
      <c r="T10" s="17">
        <v>0.19636472889543599</v>
      </c>
      <c r="U10" s="17">
        <v>0.15658572477702401</v>
      </c>
      <c r="V10" s="17">
        <v>0.16576090780608899</v>
      </c>
      <c r="W10" s="17">
        <v>0.320253822068092</v>
      </c>
      <c r="X10" s="17">
        <v>0.24858697079808501</v>
      </c>
      <c r="Y10" s="17">
        <v>0.15239452060737299</v>
      </c>
      <c r="Z10" s="17">
        <v>0.159953065733308</v>
      </c>
      <c r="AA10" s="17">
        <v>0.25718510844513098</v>
      </c>
      <c r="AB10" s="17"/>
      <c r="AC10" s="17">
        <v>0.19184672920395299</v>
      </c>
      <c r="AD10" s="17">
        <v>0.261546718879198</v>
      </c>
      <c r="AE10" s="17">
        <v>0.13715367410502699</v>
      </c>
      <c r="AF10" s="17"/>
      <c r="AG10" s="17">
        <v>0.17657676278696899</v>
      </c>
      <c r="AH10" s="17">
        <v>0.282425926595258</v>
      </c>
      <c r="AI10" s="17">
        <v>0.32668821456629299</v>
      </c>
      <c r="AJ10" s="17">
        <v>0.17715018251221101</v>
      </c>
      <c r="AK10" s="17">
        <v>0.16246878788840599</v>
      </c>
      <c r="AL10" s="17"/>
      <c r="AM10" s="17">
        <v>0.19728078843567701</v>
      </c>
      <c r="AN10" s="17">
        <v>0.27521567649332501</v>
      </c>
      <c r="AO10" s="17">
        <v>0.22706889524486201</v>
      </c>
      <c r="AP10" s="17"/>
      <c r="AQ10" s="17">
        <v>0.22378775423967401</v>
      </c>
      <c r="AR10" s="17">
        <v>0.20306620880311099</v>
      </c>
      <c r="AS10" s="17"/>
      <c r="AT10" s="17">
        <v>0.26274354306120201</v>
      </c>
      <c r="AU10" s="17">
        <v>0.20214823520008901</v>
      </c>
    </row>
    <row r="11" spans="2:47" ht="43.5" x14ac:dyDescent="0.35">
      <c r="B11" s="18" t="s">
        <v>480</v>
      </c>
      <c r="C11" s="17">
        <v>0.44120013102891698</v>
      </c>
      <c r="D11" s="17">
        <v>0.45248759097247399</v>
      </c>
      <c r="E11" s="17">
        <v>0.43234782784806203</v>
      </c>
      <c r="F11" s="17"/>
      <c r="G11" s="17">
        <v>0.39049815666415799</v>
      </c>
      <c r="H11" s="17">
        <v>0.41657364647495498</v>
      </c>
      <c r="I11" s="17">
        <v>0.44498811828718998</v>
      </c>
      <c r="J11" s="17">
        <v>0.42378811598461202</v>
      </c>
      <c r="K11" s="17">
        <v>0.47842488132052102</v>
      </c>
      <c r="L11" s="17">
        <v>0.46624793709417101</v>
      </c>
      <c r="M11" s="17"/>
      <c r="N11" s="17">
        <v>0.30425728373882599</v>
      </c>
      <c r="O11" s="17">
        <v>0.46878477626172199</v>
      </c>
      <c r="P11" s="17">
        <v>0.52194886230196502</v>
      </c>
      <c r="Q11" s="17">
        <v>0.49433525004318402</v>
      </c>
      <c r="R11" s="17"/>
      <c r="S11" s="17">
        <v>0.36446532524414399</v>
      </c>
      <c r="T11" s="17">
        <v>0.44064873822203399</v>
      </c>
      <c r="U11" s="17">
        <v>0.45406742998867</v>
      </c>
      <c r="V11" s="17">
        <v>0.531134895532694</v>
      </c>
      <c r="W11" s="17">
        <v>0.39989992029513299</v>
      </c>
      <c r="X11" s="17">
        <v>0.43365599409990602</v>
      </c>
      <c r="Y11" s="17">
        <v>0.558826318922095</v>
      </c>
      <c r="Z11" s="17">
        <v>0.46451350364189697</v>
      </c>
      <c r="AA11" s="17">
        <v>0.384037579961929</v>
      </c>
      <c r="AB11" s="17"/>
      <c r="AC11" s="17">
        <v>0.50424239792123904</v>
      </c>
      <c r="AD11" s="17">
        <v>0.38001092751210702</v>
      </c>
      <c r="AE11" s="17">
        <v>0.48142587139146298</v>
      </c>
      <c r="AF11" s="17"/>
      <c r="AG11" s="17">
        <v>0.499874461739304</v>
      </c>
      <c r="AH11" s="17">
        <v>0.36500055897700801</v>
      </c>
      <c r="AI11" s="17">
        <v>0.36955971550856698</v>
      </c>
      <c r="AJ11" s="17">
        <v>0.43867023103117297</v>
      </c>
      <c r="AK11" s="17">
        <v>0.49378929569364699</v>
      </c>
      <c r="AL11" s="17"/>
      <c r="AM11" s="17">
        <v>0.51194066022756102</v>
      </c>
      <c r="AN11" s="17">
        <v>0.39345756123435699</v>
      </c>
      <c r="AO11" s="17">
        <v>0.45080491323114302</v>
      </c>
      <c r="AP11" s="17"/>
      <c r="AQ11" s="17">
        <v>0.44706530076656098</v>
      </c>
      <c r="AR11" s="17">
        <v>0.43115669132233603</v>
      </c>
      <c r="AS11" s="17"/>
      <c r="AT11" s="17">
        <v>0.414686000691671</v>
      </c>
      <c r="AU11" s="17">
        <v>0.44960659162518302</v>
      </c>
    </row>
    <row r="12" spans="2:47" ht="43.5" x14ac:dyDescent="0.35">
      <c r="B12" s="18" t="s">
        <v>481</v>
      </c>
      <c r="C12" s="17">
        <v>6.3065451018014404E-2</v>
      </c>
      <c r="D12" s="17">
        <v>7.2553498848416303E-2</v>
      </c>
      <c r="E12" s="17">
        <v>5.4443844540423302E-2</v>
      </c>
      <c r="F12" s="17"/>
      <c r="G12" s="17">
        <v>4.0617702636432697E-2</v>
      </c>
      <c r="H12" s="17">
        <v>8.8723528521029396E-2</v>
      </c>
      <c r="I12" s="17">
        <v>6.9293414182723098E-2</v>
      </c>
      <c r="J12" s="17">
        <v>5.3690143341496299E-2</v>
      </c>
      <c r="K12" s="17">
        <v>6.6535558659317706E-2</v>
      </c>
      <c r="L12" s="17">
        <v>5.4490073443737602E-2</v>
      </c>
      <c r="M12" s="17"/>
      <c r="N12" s="17">
        <v>6.8063453440900298E-2</v>
      </c>
      <c r="O12" s="17">
        <v>6.4416734424462996E-2</v>
      </c>
      <c r="P12" s="17">
        <v>8.2714936811798201E-2</v>
      </c>
      <c r="Q12" s="17">
        <v>3.98095635852471E-2</v>
      </c>
      <c r="R12" s="17"/>
      <c r="S12" s="17">
        <v>5.5696816648102103E-2</v>
      </c>
      <c r="T12" s="17">
        <v>4.2486217622497498E-2</v>
      </c>
      <c r="U12" s="17">
        <v>8.7761991169163903E-2</v>
      </c>
      <c r="V12" s="17">
        <v>7.5788244723271697E-2</v>
      </c>
      <c r="W12" s="17">
        <v>8.88428119575186E-2</v>
      </c>
      <c r="X12" s="17">
        <v>5.6007075312985898E-2</v>
      </c>
      <c r="Y12" s="17">
        <v>6.2755528094163293E-2</v>
      </c>
      <c r="Z12" s="17">
        <v>6.8007000286372202E-2</v>
      </c>
      <c r="AA12" s="17">
        <v>5.4485860316617597E-2</v>
      </c>
      <c r="AB12" s="17"/>
      <c r="AC12" s="17">
        <v>6.8448733911256596E-2</v>
      </c>
      <c r="AD12" s="17">
        <v>7.0055488888192005E-2</v>
      </c>
      <c r="AE12" s="17">
        <v>5.5282054743416999E-2</v>
      </c>
      <c r="AF12" s="17"/>
      <c r="AG12" s="17">
        <v>8.7710008047008903E-2</v>
      </c>
      <c r="AH12" s="17">
        <v>4.50664195599337E-2</v>
      </c>
      <c r="AI12" s="17">
        <v>7.1644113432992901E-2</v>
      </c>
      <c r="AJ12" s="17">
        <v>6.6779232866731902E-2</v>
      </c>
      <c r="AK12" s="17">
        <v>3.43953248004399E-2</v>
      </c>
      <c r="AL12" s="17"/>
      <c r="AM12" s="17">
        <v>9.8433301786853306E-2</v>
      </c>
      <c r="AN12" s="17">
        <v>4.58501451952169E-2</v>
      </c>
      <c r="AO12" s="17">
        <v>4.7013965681277997E-2</v>
      </c>
      <c r="AP12" s="17"/>
      <c r="AQ12" s="17">
        <v>7.0919589057190896E-2</v>
      </c>
      <c r="AR12" s="17">
        <v>4.18607264391338E-2</v>
      </c>
      <c r="AS12" s="17"/>
      <c r="AT12" s="17">
        <v>5.69513294844773E-2</v>
      </c>
      <c r="AU12" s="17">
        <v>6.5003969125103103E-2</v>
      </c>
    </row>
    <row r="13" spans="2:47" ht="43.5" x14ac:dyDescent="0.35">
      <c r="B13" s="18" t="s">
        <v>482</v>
      </c>
      <c r="C13" s="17">
        <v>3.0840658975460601E-2</v>
      </c>
      <c r="D13" s="17">
        <v>3.96220236908792E-2</v>
      </c>
      <c r="E13" s="17">
        <v>2.2755624818254699E-2</v>
      </c>
      <c r="F13" s="17"/>
      <c r="G13" s="17">
        <v>1.55019175949591E-2</v>
      </c>
      <c r="H13" s="17">
        <v>5.6691392109603299E-2</v>
      </c>
      <c r="I13" s="17">
        <v>2.33606002741625E-2</v>
      </c>
      <c r="J13" s="17">
        <v>1.3332612411451601E-2</v>
      </c>
      <c r="K13" s="17">
        <v>5.4365601846396099E-2</v>
      </c>
      <c r="L13" s="17">
        <v>2.0699880660045099E-2</v>
      </c>
      <c r="M13" s="17"/>
      <c r="N13" s="17">
        <v>4.7009687290040097E-2</v>
      </c>
      <c r="O13" s="17">
        <v>2.06164573270438E-2</v>
      </c>
      <c r="P13" s="17">
        <v>2.6107395235093998E-2</v>
      </c>
      <c r="Q13" s="17">
        <v>2.85600368347191E-2</v>
      </c>
      <c r="R13" s="17"/>
      <c r="S13" s="17">
        <v>2.5521858704271198E-2</v>
      </c>
      <c r="T13" s="17">
        <v>2.2513470982453199E-2</v>
      </c>
      <c r="U13" s="17">
        <v>1.78809674955712E-2</v>
      </c>
      <c r="V13" s="17">
        <v>1.54403207013877E-2</v>
      </c>
      <c r="W13" s="17">
        <v>2.0044904197816901E-2</v>
      </c>
      <c r="X13" s="17">
        <v>6.5430220603818104E-2</v>
      </c>
      <c r="Y13" s="17">
        <v>2.5596465460641701E-2</v>
      </c>
      <c r="Z13" s="17">
        <v>7.1872150336225696E-2</v>
      </c>
      <c r="AA13" s="17">
        <v>3.8734077815396999E-2</v>
      </c>
      <c r="AB13" s="17"/>
      <c r="AC13" s="17">
        <v>3.7920175131068698E-2</v>
      </c>
      <c r="AD13" s="17">
        <v>2.99266372781282E-2</v>
      </c>
      <c r="AE13" s="17">
        <v>1.27383859335053E-2</v>
      </c>
      <c r="AF13" s="17"/>
      <c r="AG13" s="17">
        <v>3.9856698229661799E-2</v>
      </c>
      <c r="AH13" s="17">
        <v>2.17884058187469E-2</v>
      </c>
      <c r="AI13" s="17">
        <v>4.9840725824373003E-2</v>
      </c>
      <c r="AJ13" s="17">
        <v>0.10139565938282601</v>
      </c>
      <c r="AK13" s="17">
        <v>2.4806657593685999E-2</v>
      </c>
      <c r="AL13" s="17"/>
      <c r="AM13" s="17">
        <v>4.1317007579657603E-2</v>
      </c>
      <c r="AN13" s="17">
        <v>1.3152618333182301E-2</v>
      </c>
      <c r="AO13" s="17">
        <v>0</v>
      </c>
      <c r="AP13" s="17"/>
      <c r="AQ13" s="17">
        <v>3.8407365044549599E-2</v>
      </c>
      <c r="AR13" s="17">
        <v>1.5150651584482E-2</v>
      </c>
      <c r="AS13" s="17"/>
      <c r="AT13" s="17">
        <v>5.6667244018092998E-2</v>
      </c>
      <c r="AU13" s="17">
        <v>2.2652188649054401E-2</v>
      </c>
    </row>
    <row r="14" spans="2:47" x14ac:dyDescent="0.35">
      <c r="B14" s="18" t="s">
        <v>483</v>
      </c>
      <c r="C14" s="19">
        <v>0.16382696059126201</v>
      </c>
      <c r="D14" s="19">
        <v>0.138769141302581</v>
      </c>
      <c r="E14" s="19">
        <v>0.18786363864627501</v>
      </c>
      <c r="F14" s="19"/>
      <c r="G14" s="19">
        <v>0.17181394159862301</v>
      </c>
      <c r="H14" s="19">
        <v>0.105643528441406</v>
      </c>
      <c r="I14" s="19">
        <v>0.163437587398719</v>
      </c>
      <c r="J14" s="19">
        <v>0.175627925907786</v>
      </c>
      <c r="K14" s="19">
        <v>0.200145979799808</v>
      </c>
      <c r="L14" s="19">
        <v>0.16948793718199301</v>
      </c>
      <c r="M14" s="19"/>
      <c r="N14" s="19">
        <v>0.18066271454482</v>
      </c>
      <c r="O14" s="19">
        <v>0.15670853052787401</v>
      </c>
      <c r="P14" s="19">
        <v>0.11376573504590699</v>
      </c>
      <c r="Q14" s="19">
        <v>0.18704296318025901</v>
      </c>
      <c r="R14" s="19"/>
      <c r="S14" s="19">
        <v>0.110641180810224</v>
      </c>
      <c r="T14" s="19">
        <v>0.21923096539305101</v>
      </c>
      <c r="U14" s="19">
        <v>0.189734619344577</v>
      </c>
      <c r="V14" s="19">
        <v>0.15842732314117999</v>
      </c>
      <c r="W14" s="19">
        <v>0.136924704186832</v>
      </c>
      <c r="X14" s="19">
        <v>0.121827675306092</v>
      </c>
      <c r="Y14" s="19">
        <v>0.16659676317164901</v>
      </c>
      <c r="Z14" s="19">
        <v>0.164837228128278</v>
      </c>
      <c r="AA14" s="19">
        <v>0.19216036081191601</v>
      </c>
      <c r="AB14" s="19"/>
      <c r="AC14" s="19">
        <v>0.148808036739939</v>
      </c>
      <c r="AD14" s="19">
        <v>0.155176050470402</v>
      </c>
      <c r="AE14" s="19">
        <v>0.21254410575024699</v>
      </c>
      <c r="AF14" s="19"/>
      <c r="AG14" s="19">
        <v>0.14885233831845901</v>
      </c>
      <c r="AH14" s="19">
        <v>0.123729276593238</v>
      </c>
      <c r="AI14" s="19">
        <v>0.13555025371063301</v>
      </c>
      <c r="AJ14" s="19">
        <v>0.21600469420705801</v>
      </c>
      <c r="AK14" s="19">
        <v>0.22794501164782</v>
      </c>
      <c r="AL14" s="19"/>
      <c r="AM14" s="19">
        <v>0.120449879444121</v>
      </c>
      <c r="AN14" s="19">
        <v>0.135256787682041</v>
      </c>
      <c r="AO14" s="19">
        <v>0.192288240287983</v>
      </c>
      <c r="AP14" s="19"/>
      <c r="AQ14" s="19">
        <v>0.14225290535615401</v>
      </c>
      <c r="AR14" s="19">
        <v>0.209840042961043</v>
      </c>
      <c r="AS14" s="19"/>
      <c r="AT14" s="19">
        <v>0.14633767748505999</v>
      </c>
      <c r="AU14" s="19">
        <v>0.16937204041923201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0.135144775342949</v>
      </c>
      <c r="D9" s="17">
        <v>0.12919642701380399</v>
      </c>
      <c r="E9" s="17">
        <v>0.13970599447538401</v>
      </c>
      <c r="F9" s="17"/>
      <c r="G9" s="17">
        <v>0.26088809603114299</v>
      </c>
      <c r="H9" s="17">
        <v>0.15073356859613399</v>
      </c>
      <c r="I9" s="17">
        <v>0.13676508983928901</v>
      </c>
      <c r="J9" s="17">
        <v>0.14408309804935601</v>
      </c>
      <c r="K9" s="17">
        <v>0.108419794707832</v>
      </c>
      <c r="L9" s="17">
        <v>7.8118464329221898E-2</v>
      </c>
      <c r="M9" s="17"/>
      <c r="N9" s="17">
        <v>0.17160860634814301</v>
      </c>
      <c r="O9" s="17">
        <v>0.11853930647221</v>
      </c>
      <c r="P9" s="17">
        <v>0.11077908180426101</v>
      </c>
      <c r="Q9" s="17">
        <v>0.136107401418087</v>
      </c>
      <c r="R9" s="17"/>
      <c r="S9" s="17">
        <v>0.15216772505863299</v>
      </c>
      <c r="T9" s="17">
        <v>0.14886114183321</v>
      </c>
      <c r="U9" s="17">
        <v>0.10970084724085501</v>
      </c>
      <c r="V9" s="17">
        <v>0.12862501023609299</v>
      </c>
      <c r="W9" s="17">
        <v>0.12670913609718501</v>
      </c>
      <c r="X9" s="17">
        <v>0.16952097800740001</v>
      </c>
      <c r="Y9" s="17">
        <v>0.103881014581922</v>
      </c>
      <c r="Z9" s="17">
        <v>0.116113448535572</v>
      </c>
      <c r="AA9" s="17">
        <v>0.13152912608661799</v>
      </c>
      <c r="AB9" s="17"/>
      <c r="AC9" s="17">
        <v>0.118009326092605</v>
      </c>
      <c r="AD9" s="17">
        <v>0.12702545346567401</v>
      </c>
      <c r="AE9" s="17">
        <v>0.124027087799569</v>
      </c>
      <c r="AF9" s="17"/>
      <c r="AG9" s="17">
        <v>0.122266380299241</v>
      </c>
      <c r="AH9" s="17">
        <v>0.16721006606199801</v>
      </c>
      <c r="AI9" s="17">
        <v>9.4509849808107796E-2</v>
      </c>
      <c r="AJ9" s="17">
        <v>6.7112663237874098E-2</v>
      </c>
      <c r="AK9" s="17">
        <v>0.12523351245461001</v>
      </c>
      <c r="AL9" s="17"/>
      <c r="AM9" s="17">
        <v>0.11941142421211</v>
      </c>
      <c r="AN9" s="17">
        <v>0.173355614947553</v>
      </c>
      <c r="AO9" s="17">
        <v>0.12484653797183901</v>
      </c>
      <c r="AP9" s="17"/>
      <c r="AQ9" s="17">
        <v>0.13138748993326699</v>
      </c>
      <c r="AR9" s="17">
        <v>0.14369950771821399</v>
      </c>
      <c r="AS9" s="17"/>
      <c r="AT9" s="17">
        <v>0.17477462015663101</v>
      </c>
      <c r="AU9" s="17">
        <v>0.12257990051489</v>
      </c>
    </row>
    <row r="10" spans="2:47" ht="43.5" x14ac:dyDescent="0.35">
      <c r="B10" s="18" t="s">
        <v>479</v>
      </c>
      <c r="C10" s="17">
        <v>0.26982715464200902</v>
      </c>
      <c r="D10" s="17">
        <v>0.27376774053119302</v>
      </c>
      <c r="E10" s="17">
        <v>0.26485941267003599</v>
      </c>
      <c r="F10" s="17"/>
      <c r="G10" s="17">
        <v>0.21215350052385201</v>
      </c>
      <c r="H10" s="17">
        <v>0.23649923343137899</v>
      </c>
      <c r="I10" s="17">
        <v>0.24992973568705801</v>
      </c>
      <c r="J10" s="17">
        <v>0.30504261949761202</v>
      </c>
      <c r="K10" s="17">
        <v>0.25568416383501102</v>
      </c>
      <c r="L10" s="17">
        <v>0.31823656477148698</v>
      </c>
      <c r="M10" s="17"/>
      <c r="N10" s="17">
        <v>0.28055020202974201</v>
      </c>
      <c r="O10" s="17">
        <v>0.29356739247464803</v>
      </c>
      <c r="P10" s="17">
        <v>0.24700981053075499</v>
      </c>
      <c r="Q10" s="17">
        <v>0.25693019669010098</v>
      </c>
      <c r="R10" s="17"/>
      <c r="S10" s="17">
        <v>0.22194020568769199</v>
      </c>
      <c r="T10" s="17">
        <v>0.26490124077434501</v>
      </c>
      <c r="U10" s="17">
        <v>0.29225183303119701</v>
      </c>
      <c r="V10" s="17">
        <v>0.250558646939816</v>
      </c>
      <c r="W10" s="17">
        <v>0.272511774063465</v>
      </c>
      <c r="X10" s="17">
        <v>0.310510936274563</v>
      </c>
      <c r="Y10" s="17">
        <v>0.33197490412404801</v>
      </c>
      <c r="Z10" s="17">
        <v>0.23363595743238999</v>
      </c>
      <c r="AA10" s="17">
        <v>0.26434961239975102</v>
      </c>
      <c r="AB10" s="17"/>
      <c r="AC10" s="17">
        <v>0.26324806021803998</v>
      </c>
      <c r="AD10" s="17">
        <v>0.317097845490658</v>
      </c>
      <c r="AE10" s="17">
        <v>0.17972491339385099</v>
      </c>
      <c r="AF10" s="17"/>
      <c r="AG10" s="17">
        <v>0.26056955717589098</v>
      </c>
      <c r="AH10" s="17">
        <v>0.319075414095359</v>
      </c>
      <c r="AI10" s="17">
        <v>0.30759528314373102</v>
      </c>
      <c r="AJ10" s="17">
        <v>0.34608095759795399</v>
      </c>
      <c r="AK10" s="17">
        <v>0.20183332913282501</v>
      </c>
      <c r="AL10" s="17"/>
      <c r="AM10" s="17">
        <v>0.30285308011782902</v>
      </c>
      <c r="AN10" s="17">
        <v>0.26142302146697499</v>
      </c>
      <c r="AO10" s="17">
        <v>0.28713781701878799</v>
      </c>
      <c r="AP10" s="17"/>
      <c r="AQ10" s="17">
        <v>0.27732154268766102</v>
      </c>
      <c r="AR10" s="17">
        <v>0.25283485713437798</v>
      </c>
      <c r="AS10" s="17"/>
      <c r="AT10" s="17">
        <v>0.26867598924519098</v>
      </c>
      <c r="AU10" s="17">
        <v>0.27019213838558498</v>
      </c>
    </row>
    <row r="11" spans="2:47" ht="43.5" x14ac:dyDescent="0.35">
      <c r="B11" s="18" t="s">
        <v>480</v>
      </c>
      <c r="C11" s="17">
        <v>0.352526002283021</v>
      </c>
      <c r="D11" s="17">
        <v>0.36778709666819398</v>
      </c>
      <c r="E11" s="17">
        <v>0.33962154188135202</v>
      </c>
      <c r="F11" s="17"/>
      <c r="G11" s="17">
        <v>0.31161769483248902</v>
      </c>
      <c r="H11" s="17">
        <v>0.332685742755158</v>
      </c>
      <c r="I11" s="17">
        <v>0.37701945717908503</v>
      </c>
      <c r="J11" s="17">
        <v>0.314360447082354</v>
      </c>
      <c r="K11" s="17">
        <v>0.36557932524597297</v>
      </c>
      <c r="L11" s="17">
        <v>0.38659384458217</v>
      </c>
      <c r="M11" s="17"/>
      <c r="N11" s="17">
        <v>0.28749029916007102</v>
      </c>
      <c r="O11" s="17">
        <v>0.33590572878901098</v>
      </c>
      <c r="P11" s="17">
        <v>0.433722385133129</v>
      </c>
      <c r="Q11" s="17">
        <v>0.37266784484346199</v>
      </c>
      <c r="R11" s="17"/>
      <c r="S11" s="17">
        <v>0.39226195987999202</v>
      </c>
      <c r="T11" s="17">
        <v>0.31389171035033803</v>
      </c>
      <c r="U11" s="17">
        <v>0.38713629114117099</v>
      </c>
      <c r="V11" s="17">
        <v>0.41277874678182103</v>
      </c>
      <c r="W11" s="17">
        <v>0.30172691968423099</v>
      </c>
      <c r="X11" s="17">
        <v>0.35778320899983701</v>
      </c>
      <c r="Y11" s="17">
        <v>0.37071254250851099</v>
      </c>
      <c r="Z11" s="17">
        <v>0.34118563477783997</v>
      </c>
      <c r="AA11" s="17">
        <v>0.29470089376369701</v>
      </c>
      <c r="AB11" s="17"/>
      <c r="AC11" s="17">
        <v>0.39830767924358201</v>
      </c>
      <c r="AD11" s="17">
        <v>0.30361480772087401</v>
      </c>
      <c r="AE11" s="17">
        <v>0.40744856901528398</v>
      </c>
      <c r="AF11" s="17"/>
      <c r="AG11" s="17">
        <v>0.382462100698438</v>
      </c>
      <c r="AH11" s="17">
        <v>0.288398382555272</v>
      </c>
      <c r="AI11" s="17">
        <v>0.34325742878320098</v>
      </c>
      <c r="AJ11" s="17">
        <v>0.30402245209038198</v>
      </c>
      <c r="AK11" s="17">
        <v>0.42055463101037599</v>
      </c>
      <c r="AL11" s="17"/>
      <c r="AM11" s="17">
        <v>0.36580342516151199</v>
      </c>
      <c r="AN11" s="17">
        <v>0.32693340206405203</v>
      </c>
      <c r="AO11" s="17">
        <v>0.34346797260343198</v>
      </c>
      <c r="AP11" s="17"/>
      <c r="AQ11" s="17">
        <v>0.36207811764810699</v>
      </c>
      <c r="AR11" s="17">
        <v>0.33431104035162901</v>
      </c>
      <c r="AS11" s="17"/>
      <c r="AT11" s="17">
        <v>0.34259476629734398</v>
      </c>
      <c r="AU11" s="17">
        <v>0.35567475892424999</v>
      </c>
    </row>
    <row r="12" spans="2:47" ht="43.5" x14ac:dyDescent="0.35">
      <c r="B12" s="18" t="s">
        <v>481</v>
      </c>
      <c r="C12" s="17">
        <v>5.08342796598047E-2</v>
      </c>
      <c r="D12" s="17">
        <v>5.4103224230821999E-2</v>
      </c>
      <c r="E12" s="17">
        <v>4.7975483972726801E-2</v>
      </c>
      <c r="F12" s="17"/>
      <c r="G12" s="17">
        <v>4.1003065364943601E-2</v>
      </c>
      <c r="H12" s="17">
        <v>9.5982847814531702E-2</v>
      </c>
      <c r="I12" s="17">
        <v>6.9342015447516905E-2</v>
      </c>
      <c r="J12" s="17">
        <v>4.2354001986413398E-2</v>
      </c>
      <c r="K12" s="17">
        <v>4.2439430013666901E-2</v>
      </c>
      <c r="L12" s="17">
        <v>2.1285733915947298E-2</v>
      </c>
      <c r="M12" s="17"/>
      <c r="N12" s="17">
        <v>3.7627951547923102E-2</v>
      </c>
      <c r="O12" s="17">
        <v>5.3782346910954397E-2</v>
      </c>
      <c r="P12" s="17">
        <v>8.4360237009038497E-2</v>
      </c>
      <c r="Q12" s="17">
        <v>3.3186405177933899E-2</v>
      </c>
      <c r="R12" s="17"/>
      <c r="S12" s="17">
        <v>7.0536811104805405E-2</v>
      </c>
      <c r="T12" s="17">
        <v>2.4975281486299E-2</v>
      </c>
      <c r="U12" s="17">
        <v>4.4381854346581297E-2</v>
      </c>
      <c r="V12" s="17">
        <v>6.02825807709692E-2</v>
      </c>
      <c r="W12" s="17">
        <v>0.123367294553023</v>
      </c>
      <c r="X12" s="17">
        <v>1.8348784541511301E-2</v>
      </c>
      <c r="Y12" s="17">
        <v>3.4422909460747601E-2</v>
      </c>
      <c r="Z12" s="17">
        <v>5.1119694571437599E-2</v>
      </c>
      <c r="AA12" s="17">
        <v>4.6894622297133197E-2</v>
      </c>
      <c r="AB12" s="17"/>
      <c r="AC12" s="17">
        <v>5.0608115894830698E-2</v>
      </c>
      <c r="AD12" s="17">
        <v>6.1499586568254598E-2</v>
      </c>
      <c r="AE12" s="17">
        <v>1.29193855291574E-2</v>
      </c>
      <c r="AF12" s="17"/>
      <c r="AG12" s="17">
        <v>5.85890461587028E-2</v>
      </c>
      <c r="AH12" s="17">
        <v>5.2853322286063702E-2</v>
      </c>
      <c r="AI12" s="17">
        <v>4.7538505353453102E-2</v>
      </c>
      <c r="AJ12" s="17">
        <v>6.6779232866731902E-2</v>
      </c>
      <c r="AK12" s="17">
        <v>2.8182700079983001E-2</v>
      </c>
      <c r="AL12" s="17"/>
      <c r="AM12" s="17">
        <v>6.6622272862738294E-2</v>
      </c>
      <c r="AN12" s="17">
        <v>5.36872864850855E-2</v>
      </c>
      <c r="AO12" s="17">
        <v>2.9026560095320598E-2</v>
      </c>
      <c r="AP12" s="17"/>
      <c r="AQ12" s="17">
        <v>5.2743170331694997E-2</v>
      </c>
      <c r="AR12" s="17">
        <v>4.4685213234087501E-2</v>
      </c>
      <c r="AS12" s="17"/>
      <c r="AT12" s="17">
        <v>5.1583304925195E-2</v>
      </c>
      <c r="AU12" s="17">
        <v>5.0596796804473501E-2</v>
      </c>
    </row>
    <row r="13" spans="2:47" ht="43.5" x14ac:dyDescent="0.35">
      <c r="B13" s="18" t="s">
        <v>482</v>
      </c>
      <c r="C13" s="17">
        <v>1.5096407471968601E-2</v>
      </c>
      <c r="D13" s="17">
        <v>2.25805138291723E-2</v>
      </c>
      <c r="E13" s="17">
        <v>8.1628534493934299E-3</v>
      </c>
      <c r="F13" s="17"/>
      <c r="G13" s="17">
        <v>1.55019175949591E-2</v>
      </c>
      <c r="H13" s="17">
        <v>1.34450145281013E-2</v>
      </c>
      <c r="I13" s="17">
        <v>1.0773284821225301E-2</v>
      </c>
      <c r="J13" s="17">
        <v>1.77333793425637E-2</v>
      </c>
      <c r="K13" s="17">
        <v>2.5202098161366201E-2</v>
      </c>
      <c r="L13" s="17">
        <v>1.03497968107274E-2</v>
      </c>
      <c r="M13" s="17"/>
      <c r="N13" s="17">
        <v>1.0493622450444599E-2</v>
      </c>
      <c r="O13" s="17">
        <v>2.3644736889712699E-2</v>
      </c>
      <c r="P13" s="17">
        <v>1.1630395465164801E-2</v>
      </c>
      <c r="Q13" s="17">
        <v>1.44119576256246E-2</v>
      </c>
      <c r="R13" s="17"/>
      <c r="S13" s="17">
        <v>2.4003376896896099E-2</v>
      </c>
      <c r="T13" s="17">
        <v>2.42175611004029E-2</v>
      </c>
      <c r="U13" s="17">
        <v>0</v>
      </c>
      <c r="V13" s="17">
        <v>1.2550220614426E-2</v>
      </c>
      <c r="W13" s="17">
        <v>1.8224649027418299E-2</v>
      </c>
      <c r="X13" s="17">
        <v>0</v>
      </c>
      <c r="Y13" s="17">
        <v>0</v>
      </c>
      <c r="Z13" s="17">
        <v>2.09100820786709E-2</v>
      </c>
      <c r="AA13" s="17">
        <v>2.6320642131251199E-2</v>
      </c>
      <c r="AB13" s="17"/>
      <c r="AC13" s="17">
        <v>1.34748455662414E-2</v>
      </c>
      <c r="AD13" s="17">
        <v>2.0561277010203199E-2</v>
      </c>
      <c r="AE13" s="17">
        <v>4.67896143321245E-3</v>
      </c>
      <c r="AF13" s="17"/>
      <c r="AG13" s="17">
        <v>1.9862704739320499E-2</v>
      </c>
      <c r="AH13" s="17">
        <v>1.1682993210820201E-2</v>
      </c>
      <c r="AI13" s="17">
        <v>3.5922818568426503E-2</v>
      </c>
      <c r="AJ13" s="17">
        <v>0</v>
      </c>
      <c r="AK13" s="17">
        <v>4.1246493994880704E-3</v>
      </c>
      <c r="AL13" s="17"/>
      <c r="AM13" s="17">
        <v>7.56561935549216E-3</v>
      </c>
      <c r="AN13" s="17">
        <v>1.00431502549951E-2</v>
      </c>
      <c r="AO13" s="17">
        <v>2.2890556835110799E-2</v>
      </c>
      <c r="AP13" s="17"/>
      <c r="AQ13" s="17">
        <v>1.6176385609610999E-2</v>
      </c>
      <c r="AR13" s="17">
        <v>1.2911299135200199E-2</v>
      </c>
      <c r="AS13" s="17"/>
      <c r="AT13" s="17">
        <v>1.6175776114424702E-2</v>
      </c>
      <c r="AU13" s="17">
        <v>1.4754187310634201E-2</v>
      </c>
    </row>
    <row r="14" spans="2:47" x14ac:dyDescent="0.35">
      <c r="B14" s="18" t="s">
        <v>483</v>
      </c>
      <c r="C14" s="19">
        <v>0.17657138060024699</v>
      </c>
      <c r="D14" s="19">
        <v>0.152564997726815</v>
      </c>
      <c r="E14" s="19">
        <v>0.199674713551109</v>
      </c>
      <c r="F14" s="19"/>
      <c r="G14" s="19">
        <v>0.158835725652613</v>
      </c>
      <c r="H14" s="19">
        <v>0.170653592874697</v>
      </c>
      <c r="I14" s="19">
        <v>0.15617041702582499</v>
      </c>
      <c r="J14" s="19">
        <v>0.17642645404170099</v>
      </c>
      <c r="K14" s="19">
        <v>0.202675188036151</v>
      </c>
      <c r="L14" s="19">
        <v>0.18541559559044599</v>
      </c>
      <c r="M14" s="19"/>
      <c r="N14" s="19">
        <v>0.21222931846367701</v>
      </c>
      <c r="O14" s="19">
        <v>0.174560488463463</v>
      </c>
      <c r="P14" s="19">
        <v>0.112498090057651</v>
      </c>
      <c r="Q14" s="19">
        <v>0.186696194244792</v>
      </c>
      <c r="R14" s="19"/>
      <c r="S14" s="19">
        <v>0.13908992137198101</v>
      </c>
      <c r="T14" s="19">
        <v>0.223153064455406</v>
      </c>
      <c r="U14" s="19">
        <v>0.166529174240196</v>
      </c>
      <c r="V14" s="19">
        <v>0.13520479465687499</v>
      </c>
      <c r="W14" s="19">
        <v>0.15746022657467801</v>
      </c>
      <c r="X14" s="19">
        <v>0.143836092176689</v>
      </c>
      <c r="Y14" s="19">
        <v>0.159008629324771</v>
      </c>
      <c r="Z14" s="19">
        <v>0.23703518260408901</v>
      </c>
      <c r="AA14" s="19">
        <v>0.23620510332155001</v>
      </c>
      <c r="AB14" s="19"/>
      <c r="AC14" s="19">
        <v>0.15635197298469999</v>
      </c>
      <c r="AD14" s="19">
        <v>0.17020102974433701</v>
      </c>
      <c r="AE14" s="19">
        <v>0.27120108282892702</v>
      </c>
      <c r="AF14" s="19"/>
      <c r="AG14" s="19">
        <v>0.15625021092840599</v>
      </c>
      <c r="AH14" s="19">
        <v>0.160779821790487</v>
      </c>
      <c r="AI14" s="19">
        <v>0.17117611434308</v>
      </c>
      <c r="AJ14" s="19">
        <v>0.21600469420705801</v>
      </c>
      <c r="AK14" s="19">
        <v>0.22007117792271799</v>
      </c>
      <c r="AL14" s="19"/>
      <c r="AM14" s="19">
        <v>0.13774417829031901</v>
      </c>
      <c r="AN14" s="19">
        <v>0.17455752478133901</v>
      </c>
      <c r="AO14" s="19">
        <v>0.19263055547551</v>
      </c>
      <c r="AP14" s="19"/>
      <c r="AQ14" s="19">
        <v>0.16029329378966001</v>
      </c>
      <c r="AR14" s="19">
        <v>0.21155808242649099</v>
      </c>
      <c r="AS14" s="19"/>
      <c r="AT14" s="19">
        <v>0.14619554326121401</v>
      </c>
      <c r="AU14" s="19">
        <v>0.18620221806016701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4.6374397057584199E-2</v>
      </c>
      <c r="D9" s="17">
        <v>4.3762820894311702E-2</v>
      </c>
      <c r="E9" s="17">
        <v>4.7478029657293898E-2</v>
      </c>
      <c r="F9" s="17"/>
      <c r="G9" s="17">
        <v>6.1416134975841398E-2</v>
      </c>
      <c r="H9" s="17">
        <v>8.3220704049172006E-2</v>
      </c>
      <c r="I9" s="17">
        <v>7.2267952760141405E-2</v>
      </c>
      <c r="J9" s="17">
        <v>1.9174740319094E-2</v>
      </c>
      <c r="K9" s="17">
        <v>2.2055675842999001E-2</v>
      </c>
      <c r="L9" s="17">
        <v>3.0842681287942399E-2</v>
      </c>
      <c r="M9" s="17"/>
      <c r="N9" s="17">
        <v>4.83818899307496E-2</v>
      </c>
      <c r="O9" s="17">
        <v>4.7231333697515497E-2</v>
      </c>
      <c r="P9" s="17">
        <v>3.2148763201651401E-2</v>
      </c>
      <c r="Q9" s="17">
        <v>5.6355735318235102E-2</v>
      </c>
      <c r="R9" s="17"/>
      <c r="S9" s="17">
        <v>6.6598745742722301E-2</v>
      </c>
      <c r="T9" s="17">
        <v>3.5786222719755699E-2</v>
      </c>
      <c r="U9" s="17">
        <v>4.4535710148535003E-2</v>
      </c>
      <c r="V9" s="17">
        <v>4.39779070959751E-2</v>
      </c>
      <c r="W9" s="17">
        <v>4.99933452949399E-2</v>
      </c>
      <c r="X9" s="17">
        <v>6.5025428488161494E-2</v>
      </c>
      <c r="Y9" s="17">
        <v>4.4404227492455803E-2</v>
      </c>
      <c r="Z9" s="17">
        <v>0</v>
      </c>
      <c r="AA9" s="17">
        <v>4.0074418780389698E-2</v>
      </c>
      <c r="AB9" s="17"/>
      <c r="AC9" s="17">
        <v>4.1287590214759598E-2</v>
      </c>
      <c r="AD9" s="17">
        <v>4.6782473238520701E-2</v>
      </c>
      <c r="AE9" s="17">
        <v>4.4322902776088198E-2</v>
      </c>
      <c r="AF9" s="17"/>
      <c r="AG9" s="17">
        <v>3.3747036761661901E-2</v>
      </c>
      <c r="AH9" s="17">
        <v>9.0411711597925798E-2</v>
      </c>
      <c r="AI9" s="17">
        <v>0</v>
      </c>
      <c r="AJ9" s="17">
        <v>0</v>
      </c>
      <c r="AK9" s="17">
        <v>2.6482185787555401E-2</v>
      </c>
      <c r="AL9" s="17"/>
      <c r="AM9" s="17">
        <v>4.8119432970936002E-2</v>
      </c>
      <c r="AN9" s="17">
        <v>7.0782606154381297E-2</v>
      </c>
      <c r="AO9" s="17">
        <v>0</v>
      </c>
      <c r="AP9" s="17"/>
      <c r="AQ9" s="17">
        <v>5.2416035773795402E-2</v>
      </c>
      <c r="AR9" s="17">
        <v>3.3957114827610602E-2</v>
      </c>
      <c r="AS9" s="17"/>
      <c r="AT9" s="17">
        <v>5.3478792468092402E-2</v>
      </c>
      <c r="AU9" s="17">
        <v>4.4121906807325702E-2</v>
      </c>
    </row>
    <row r="10" spans="2:47" ht="43.5" x14ac:dyDescent="0.35">
      <c r="B10" s="18" t="s">
        <v>479</v>
      </c>
      <c r="C10" s="17">
        <v>0.10505053890221901</v>
      </c>
      <c r="D10" s="17">
        <v>0.101330580691416</v>
      </c>
      <c r="E10" s="17">
        <v>0.106607103374128</v>
      </c>
      <c r="F10" s="17"/>
      <c r="G10" s="17">
        <v>0.141846891142941</v>
      </c>
      <c r="H10" s="17">
        <v>0.12585081933209399</v>
      </c>
      <c r="I10" s="17">
        <v>7.6677751764975793E-2</v>
      </c>
      <c r="J10" s="17">
        <v>0.10185682003089</v>
      </c>
      <c r="K10" s="17">
        <v>9.5928395989414203E-2</v>
      </c>
      <c r="L10" s="17">
        <v>0.101880445624996</v>
      </c>
      <c r="M10" s="17"/>
      <c r="N10" s="17">
        <v>0.12190367779269</v>
      </c>
      <c r="O10" s="17">
        <v>0.12292827484015401</v>
      </c>
      <c r="P10" s="17">
        <v>9.50282215100057E-2</v>
      </c>
      <c r="Q10" s="17">
        <v>7.8450515256454301E-2</v>
      </c>
      <c r="R10" s="17"/>
      <c r="S10" s="17">
        <v>0.102195397063367</v>
      </c>
      <c r="T10" s="17">
        <v>7.3609934359595897E-2</v>
      </c>
      <c r="U10" s="17">
        <v>0.111453620391551</v>
      </c>
      <c r="V10" s="17">
        <v>7.1840879520518194E-2</v>
      </c>
      <c r="W10" s="17">
        <v>7.9920793121707398E-2</v>
      </c>
      <c r="X10" s="17">
        <v>0.16503004129128701</v>
      </c>
      <c r="Y10" s="17">
        <v>9.6809011266689601E-2</v>
      </c>
      <c r="Z10" s="17">
        <v>0.11425400984524001</v>
      </c>
      <c r="AA10" s="17">
        <v>0.14193433494729099</v>
      </c>
      <c r="AB10" s="17"/>
      <c r="AC10" s="17">
        <v>0.117649367440225</v>
      </c>
      <c r="AD10" s="17">
        <v>0.116147151318319</v>
      </c>
      <c r="AE10" s="17">
        <v>2.6653854168247001E-2</v>
      </c>
      <c r="AF10" s="17"/>
      <c r="AG10" s="17">
        <v>9.8682496054468702E-2</v>
      </c>
      <c r="AH10" s="17">
        <v>0.118138083546498</v>
      </c>
      <c r="AI10" s="17">
        <v>0.11827882901961501</v>
      </c>
      <c r="AJ10" s="17">
        <v>0</v>
      </c>
      <c r="AK10" s="17">
        <v>7.5562305182509906E-2</v>
      </c>
      <c r="AL10" s="17"/>
      <c r="AM10" s="17">
        <v>0.15079186582700299</v>
      </c>
      <c r="AN10" s="17">
        <v>0.10201556539670099</v>
      </c>
      <c r="AO10" s="17">
        <v>0.133614591810785</v>
      </c>
      <c r="AP10" s="17"/>
      <c r="AQ10" s="17">
        <v>0.109523343044476</v>
      </c>
      <c r="AR10" s="17">
        <v>9.6216647111997899E-2</v>
      </c>
      <c r="AS10" s="17"/>
      <c r="AT10" s="17">
        <v>0.122841445391426</v>
      </c>
      <c r="AU10" s="17">
        <v>9.9409827610878604E-2</v>
      </c>
    </row>
    <row r="11" spans="2:47" ht="43.5" x14ac:dyDescent="0.35">
      <c r="B11" s="18" t="s">
        <v>480</v>
      </c>
      <c r="C11" s="17">
        <v>0.48041234236163899</v>
      </c>
      <c r="D11" s="17">
        <v>0.47541405589415298</v>
      </c>
      <c r="E11" s="17">
        <v>0.48692414250937999</v>
      </c>
      <c r="F11" s="17"/>
      <c r="G11" s="17">
        <v>0.506194286122161</v>
      </c>
      <c r="H11" s="17">
        <v>0.42221797754856799</v>
      </c>
      <c r="I11" s="17">
        <v>0.47026753569545698</v>
      </c>
      <c r="J11" s="17">
        <v>0.50949901620012805</v>
      </c>
      <c r="K11" s="17">
        <v>0.42385744027768701</v>
      </c>
      <c r="L11" s="17">
        <v>0.53598305268103397</v>
      </c>
      <c r="M11" s="17"/>
      <c r="N11" s="17">
        <v>0.42257993569396501</v>
      </c>
      <c r="O11" s="17">
        <v>0.45733215165563101</v>
      </c>
      <c r="P11" s="17">
        <v>0.57035107045793598</v>
      </c>
      <c r="Q11" s="17">
        <v>0.49335396973866802</v>
      </c>
      <c r="R11" s="17"/>
      <c r="S11" s="17">
        <v>0.44715372575985102</v>
      </c>
      <c r="T11" s="17">
        <v>0.47594275605632802</v>
      </c>
      <c r="U11" s="17">
        <v>0.46382085236371101</v>
      </c>
      <c r="V11" s="17">
        <v>0.572749045192124</v>
      </c>
      <c r="W11" s="17">
        <v>0.452779046890675</v>
      </c>
      <c r="X11" s="17">
        <v>0.51066837919268704</v>
      </c>
      <c r="Y11" s="17">
        <v>0.51048509865351299</v>
      </c>
      <c r="Z11" s="17">
        <v>0.42809657092903303</v>
      </c>
      <c r="AA11" s="17">
        <v>0.45165257738403097</v>
      </c>
      <c r="AB11" s="17"/>
      <c r="AC11" s="17">
        <v>0.48772234501195399</v>
      </c>
      <c r="AD11" s="17">
        <v>0.48219402282231499</v>
      </c>
      <c r="AE11" s="17">
        <v>0.42886040423536498</v>
      </c>
      <c r="AF11" s="17"/>
      <c r="AG11" s="17">
        <v>0.51134760373432497</v>
      </c>
      <c r="AH11" s="17">
        <v>0.44069537535554898</v>
      </c>
      <c r="AI11" s="17">
        <v>0.541253935944634</v>
      </c>
      <c r="AJ11" s="17">
        <v>0.55820802366267497</v>
      </c>
      <c r="AK11" s="17">
        <v>0.44362275740566098</v>
      </c>
      <c r="AL11" s="17"/>
      <c r="AM11" s="17">
        <v>0.48825240755412103</v>
      </c>
      <c r="AN11" s="17">
        <v>0.46850190354302801</v>
      </c>
      <c r="AO11" s="17">
        <v>0.56851224767891295</v>
      </c>
      <c r="AP11" s="17"/>
      <c r="AQ11" s="17">
        <v>0.49267639566053001</v>
      </c>
      <c r="AR11" s="17">
        <v>0.457167103085795</v>
      </c>
      <c r="AS11" s="17"/>
      <c r="AT11" s="17">
        <v>0.47698620197807901</v>
      </c>
      <c r="AU11" s="17">
        <v>0.481498620273279</v>
      </c>
    </row>
    <row r="12" spans="2:47" ht="43.5" x14ac:dyDescent="0.35">
      <c r="B12" s="18" t="s">
        <v>481</v>
      </c>
      <c r="C12" s="17">
        <v>9.7589386942378495E-2</v>
      </c>
      <c r="D12" s="17">
        <v>0.110166833604815</v>
      </c>
      <c r="E12" s="17">
        <v>8.62141563046009E-2</v>
      </c>
      <c r="F12" s="17"/>
      <c r="G12" s="17">
        <v>5.7074933459815201E-2</v>
      </c>
      <c r="H12" s="17">
        <v>0.108486195571576</v>
      </c>
      <c r="I12" s="17">
        <v>0.110651205782495</v>
      </c>
      <c r="J12" s="17">
        <v>0.108192440907055</v>
      </c>
      <c r="K12" s="17">
        <v>0.12136733864062101</v>
      </c>
      <c r="L12" s="17">
        <v>7.4815162022512594E-2</v>
      </c>
      <c r="M12" s="17"/>
      <c r="N12" s="17">
        <v>0.100417390885209</v>
      </c>
      <c r="O12" s="17">
        <v>0.106115773696608</v>
      </c>
      <c r="P12" s="17">
        <v>9.7904548266110905E-2</v>
      </c>
      <c r="Q12" s="17">
        <v>8.6602646850796605E-2</v>
      </c>
      <c r="R12" s="17"/>
      <c r="S12" s="17">
        <v>9.8240415887360294E-2</v>
      </c>
      <c r="T12" s="17">
        <v>6.77983171994503E-2</v>
      </c>
      <c r="U12" s="17">
        <v>0.11075546903202101</v>
      </c>
      <c r="V12" s="17">
        <v>6.6637884135410996E-2</v>
      </c>
      <c r="W12" s="17">
        <v>0.15029430073604899</v>
      </c>
      <c r="X12" s="17">
        <v>0.108858939256389</v>
      </c>
      <c r="Y12" s="17">
        <v>0.100484571915819</v>
      </c>
      <c r="Z12" s="17">
        <v>0.16730231144483701</v>
      </c>
      <c r="AA12" s="17">
        <v>7.7596472958087401E-2</v>
      </c>
      <c r="AB12" s="17"/>
      <c r="AC12" s="17">
        <v>9.6361462313961699E-2</v>
      </c>
      <c r="AD12" s="17">
        <v>0.110288404937418</v>
      </c>
      <c r="AE12" s="17">
        <v>0.111090577219605</v>
      </c>
      <c r="AF12" s="17"/>
      <c r="AG12" s="17">
        <v>0.109451274163243</v>
      </c>
      <c r="AH12" s="17">
        <v>8.3351429333985094E-2</v>
      </c>
      <c r="AI12" s="17">
        <v>8.2966804332436098E-2</v>
      </c>
      <c r="AJ12" s="17">
        <v>8.8317536224360393E-2</v>
      </c>
      <c r="AK12" s="17">
        <v>0.10503362487442</v>
      </c>
      <c r="AL12" s="17"/>
      <c r="AM12" s="17">
        <v>0.10995073195647399</v>
      </c>
      <c r="AN12" s="17">
        <v>9.6667870635847503E-2</v>
      </c>
      <c r="AO12" s="17">
        <v>3.5245540459707701E-2</v>
      </c>
      <c r="AP12" s="17"/>
      <c r="AQ12" s="17">
        <v>9.5015879046528195E-2</v>
      </c>
      <c r="AR12" s="17">
        <v>0.101064923612494</v>
      </c>
      <c r="AS12" s="17"/>
      <c r="AT12" s="17">
        <v>9.6001264573497794E-2</v>
      </c>
      <c r="AU12" s="17">
        <v>9.8092910457811003E-2</v>
      </c>
    </row>
    <row r="13" spans="2:47" ht="43.5" x14ac:dyDescent="0.35">
      <c r="B13" s="18" t="s">
        <v>482</v>
      </c>
      <c r="C13" s="17">
        <v>5.4378230623069103E-2</v>
      </c>
      <c r="D13" s="17">
        <v>6.3672527250723199E-2</v>
      </c>
      <c r="E13" s="17">
        <v>4.5904303133532803E-2</v>
      </c>
      <c r="F13" s="17"/>
      <c r="G13" s="17">
        <v>4.80442131565509E-2</v>
      </c>
      <c r="H13" s="17">
        <v>6.9271884408275794E-2</v>
      </c>
      <c r="I13" s="17">
        <v>6.0444593723827003E-2</v>
      </c>
      <c r="J13" s="17">
        <v>4.0772922116662398E-2</v>
      </c>
      <c r="K13" s="17">
        <v>6.8779765227935594E-2</v>
      </c>
      <c r="L13" s="17">
        <v>4.2077474703430803E-2</v>
      </c>
      <c r="M13" s="17"/>
      <c r="N13" s="17">
        <v>5.4439174198040001E-2</v>
      </c>
      <c r="O13" s="17">
        <v>5.2416744573140002E-2</v>
      </c>
      <c r="P13" s="17">
        <v>4.9948354236586799E-2</v>
      </c>
      <c r="Q13" s="17">
        <v>6.0876522382974599E-2</v>
      </c>
      <c r="R13" s="17"/>
      <c r="S13" s="17">
        <v>5.9836554956985699E-2</v>
      </c>
      <c r="T13" s="17">
        <v>5.9017795871122297E-2</v>
      </c>
      <c r="U13" s="17">
        <v>4.6196520594382798E-2</v>
      </c>
      <c r="V13" s="17">
        <v>7.2406662486281803E-2</v>
      </c>
      <c r="W13" s="17">
        <v>9.2870388420079497E-2</v>
      </c>
      <c r="X13" s="17">
        <v>1.9207569727777301E-2</v>
      </c>
      <c r="Y13" s="17">
        <v>3.5536646393021398E-2</v>
      </c>
      <c r="Z13" s="17">
        <v>8.8346981147939402E-2</v>
      </c>
      <c r="AA13" s="17">
        <v>3.7542464606162798E-2</v>
      </c>
      <c r="AB13" s="17"/>
      <c r="AC13" s="17">
        <v>4.6864073239312798E-2</v>
      </c>
      <c r="AD13" s="17">
        <v>4.8286798106037698E-2</v>
      </c>
      <c r="AE13" s="17">
        <v>0.100204048443364</v>
      </c>
      <c r="AF13" s="17"/>
      <c r="AG13" s="17">
        <v>5.1472332869843103E-2</v>
      </c>
      <c r="AH13" s="17">
        <v>4.2917660308555303E-2</v>
      </c>
      <c r="AI13" s="17">
        <v>6.7277254595993805E-2</v>
      </c>
      <c r="AJ13" s="17">
        <v>0.16817489224955801</v>
      </c>
      <c r="AK13" s="17">
        <v>9.3920265345228196E-2</v>
      </c>
      <c r="AL13" s="17"/>
      <c r="AM13" s="17">
        <v>3.5474178910311099E-2</v>
      </c>
      <c r="AN13" s="17">
        <v>4.4138380473122699E-2</v>
      </c>
      <c r="AO13" s="17">
        <v>4.0936854052848498E-2</v>
      </c>
      <c r="AP13" s="17"/>
      <c r="AQ13" s="17">
        <v>5.4716256881313402E-2</v>
      </c>
      <c r="AR13" s="17">
        <v>5.1279441797976097E-2</v>
      </c>
      <c r="AS13" s="17"/>
      <c r="AT13" s="17">
        <v>6.5182512291841299E-2</v>
      </c>
      <c r="AU13" s="17">
        <v>5.0952669725380401E-2</v>
      </c>
    </row>
    <row r="14" spans="2:47" x14ac:dyDescent="0.35">
      <c r="B14" s="18" t="s">
        <v>483</v>
      </c>
      <c r="C14" s="19">
        <v>0.21619510411310999</v>
      </c>
      <c r="D14" s="19">
        <v>0.20565318166457999</v>
      </c>
      <c r="E14" s="19">
        <v>0.226872265021065</v>
      </c>
      <c r="F14" s="19"/>
      <c r="G14" s="19">
        <v>0.18542354114269</v>
      </c>
      <c r="H14" s="19">
        <v>0.19095241909031399</v>
      </c>
      <c r="I14" s="19">
        <v>0.20969096027310399</v>
      </c>
      <c r="J14" s="19">
        <v>0.22050406042617099</v>
      </c>
      <c r="K14" s="19">
        <v>0.268011384021343</v>
      </c>
      <c r="L14" s="19">
        <v>0.21440118368008401</v>
      </c>
      <c r="M14" s="19"/>
      <c r="N14" s="19">
        <v>0.25227793149934702</v>
      </c>
      <c r="O14" s="19">
        <v>0.21397572153695199</v>
      </c>
      <c r="P14" s="19">
        <v>0.15461904232770901</v>
      </c>
      <c r="Q14" s="19">
        <v>0.22436061045287201</v>
      </c>
      <c r="R14" s="19"/>
      <c r="S14" s="19">
        <v>0.22597516058971401</v>
      </c>
      <c r="T14" s="19">
        <v>0.28784497379374802</v>
      </c>
      <c r="U14" s="19">
        <v>0.22323782746979901</v>
      </c>
      <c r="V14" s="19">
        <v>0.17238762156968901</v>
      </c>
      <c r="W14" s="19">
        <v>0.17414212553654901</v>
      </c>
      <c r="X14" s="19">
        <v>0.13120964204369701</v>
      </c>
      <c r="Y14" s="19">
        <v>0.21228044427850001</v>
      </c>
      <c r="Z14" s="19">
        <v>0.202000126632951</v>
      </c>
      <c r="AA14" s="19">
        <v>0.251199731324038</v>
      </c>
      <c r="AB14" s="19"/>
      <c r="AC14" s="19">
        <v>0.21011516177978701</v>
      </c>
      <c r="AD14" s="19">
        <v>0.19630114957738901</v>
      </c>
      <c r="AE14" s="19">
        <v>0.28886821315733102</v>
      </c>
      <c r="AF14" s="19"/>
      <c r="AG14" s="19">
        <v>0.19529925641645901</v>
      </c>
      <c r="AH14" s="19">
        <v>0.22448573985748699</v>
      </c>
      <c r="AI14" s="19">
        <v>0.19022317610732101</v>
      </c>
      <c r="AJ14" s="19">
        <v>0.18529954786340699</v>
      </c>
      <c r="AK14" s="19">
        <v>0.25537886140462501</v>
      </c>
      <c r="AL14" s="19"/>
      <c r="AM14" s="19">
        <v>0.167411382781155</v>
      </c>
      <c r="AN14" s="19">
        <v>0.21789367379692001</v>
      </c>
      <c r="AO14" s="19">
        <v>0.22169076599774601</v>
      </c>
      <c r="AP14" s="19"/>
      <c r="AQ14" s="19">
        <v>0.195652089593357</v>
      </c>
      <c r="AR14" s="19">
        <v>0.26031476956412702</v>
      </c>
      <c r="AS14" s="19"/>
      <c r="AT14" s="19">
        <v>0.185509783297063</v>
      </c>
      <c r="AU14" s="19">
        <v>0.22592406512532601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8.4647305188655597E-2</v>
      </c>
      <c r="D9" s="17">
        <v>6.3042057403682794E-2</v>
      </c>
      <c r="E9" s="17">
        <v>0.10131968658490401</v>
      </c>
      <c r="F9" s="17"/>
      <c r="G9" s="17">
        <v>0.19674607063379501</v>
      </c>
      <c r="H9" s="17">
        <v>7.0371125418281597E-2</v>
      </c>
      <c r="I9" s="17">
        <v>0.11490249805198</v>
      </c>
      <c r="J9" s="17">
        <v>6.3222785745717394E-2</v>
      </c>
      <c r="K9" s="17">
        <v>6.0720403219180499E-2</v>
      </c>
      <c r="L9" s="17">
        <v>5.5234901197361998E-2</v>
      </c>
      <c r="M9" s="17"/>
      <c r="N9" s="17">
        <v>9.6025318183586297E-2</v>
      </c>
      <c r="O9" s="17">
        <v>7.7934635641788305E-2</v>
      </c>
      <c r="P9" s="17">
        <v>4.9578433378081099E-2</v>
      </c>
      <c r="Q9" s="17">
        <v>0.111126383822819</v>
      </c>
      <c r="R9" s="17"/>
      <c r="S9" s="17">
        <v>0.117228281740481</v>
      </c>
      <c r="T9" s="17">
        <v>8.5163222826017598E-2</v>
      </c>
      <c r="U9" s="17">
        <v>9.4103839969770495E-2</v>
      </c>
      <c r="V9" s="17">
        <v>8.1424926191298805E-2</v>
      </c>
      <c r="W9" s="17">
        <v>7.2638495087988003E-2</v>
      </c>
      <c r="X9" s="17">
        <v>6.1027332098163897E-2</v>
      </c>
      <c r="Y9" s="17">
        <v>3.5460655764933902E-2</v>
      </c>
      <c r="Z9" s="17">
        <v>9.5617887769328405E-2</v>
      </c>
      <c r="AA9" s="17">
        <v>0.100135112468468</v>
      </c>
      <c r="AB9" s="17"/>
      <c r="AC9" s="17">
        <v>5.1389650507079797E-2</v>
      </c>
      <c r="AD9" s="17">
        <v>9.8431690043282893E-2</v>
      </c>
      <c r="AE9" s="17">
        <v>7.1662923018578406E-2</v>
      </c>
      <c r="AF9" s="17"/>
      <c r="AG9" s="17">
        <v>5.9630974880984101E-2</v>
      </c>
      <c r="AH9" s="17">
        <v>0.13184771823990599</v>
      </c>
      <c r="AI9" s="17">
        <v>5.7603585299603598E-2</v>
      </c>
      <c r="AJ9" s="17">
        <v>8.8317536224360393E-2</v>
      </c>
      <c r="AK9" s="17">
        <v>4.7307792772969003E-2</v>
      </c>
      <c r="AL9" s="17"/>
      <c r="AM9" s="17">
        <v>5.9414644092919203E-2</v>
      </c>
      <c r="AN9" s="17">
        <v>0.104438662908563</v>
      </c>
      <c r="AO9" s="17">
        <v>6.2927947353374897E-2</v>
      </c>
      <c r="AP9" s="17"/>
      <c r="AQ9" s="17">
        <v>7.6941864791800305E-2</v>
      </c>
      <c r="AR9" s="17">
        <v>0.1012141138045</v>
      </c>
      <c r="AS9" s="17"/>
      <c r="AT9" s="17">
        <v>9.0180818162318294E-2</v>
      </c>
      <c r="AU9" s="17">
        <v>8.2892872432221695E-2</v>
      </c>
    </row>
    <row r="10" spans="2:47" ht="43.5" x14ac:dyDescent="0.35">
      <c r="B10" s="18" t="s">
        <v>479</v>
      </c>
      <c r="C10" s="17">
        <v>0.25136420898557998</v>
      </c>
      <c r="D10" s="17">
        <v>0.248348332531624</v>
      </c>
      <c r="E10" s="17">
        <v>0.25514562213077802</v>
      </c>
      <c r="F10" s="17"/>
      <c r="G10" s="17">
        <v>0.226694647140814</v>
      </c>
      <c r="H10" s="17">
        <v>0.30504896831094003</v>
      </c>
      <c r="I10" s="17">
        <v>0.160462810501624</v>
      </c>
      <c r="J10" s="17">
        <v>0.31093703412629797</v>
      </c>
      <c r="K10" s="17">
        <v>0.203455028960602</v>
      </c>
      <c r="L10" s="17">
        <v>0.27718040565810997</v>
      </c>
      <c r="M10" s="17"/>
      <c r="N10" s="17">
        <v>0.30823617003482501</v>
      </c>
      <c r="O10" s="17">
        <v>0.24270208862682999</v>
      </c>
      <c r="P10" s="17">
        <v>0.24056991075081799</v>
      </c>
      <c r="Q10" s="17">
        <v>0.21163462369243599</v>
      </c>
      <c r="R10" s="17"/>
      <c r="S10" s="17">
        <v>0.236971688657625</v>
      </c>
      <c r="T10" s="17">
        <v>0.26510867116881698</v>
      </c>
      <c r="U10" s="17">
        <v>0.21993342769400301</v>
      </c>
      <c r="V10" s="17">
        <v>0.222373504630829</v>
      </c>
      <c r="W10" s="17">
        <v>0.30139577275712298</v>
      </c>
      <c r="X10" s="17">
        <v>0.28913528141014599</v>
      </c>
      <c r="Y10" s="17">
        <v>0.211506433243108</v>
      </c>
      <c r="Z10" s="17">
        <v>0.24933066834728601</v>
      </c>
      <c r="AA10" s="17">
        <v>0.26789967289121802</v>
      </c>
      <c r="AB10" s="17"/>
      <c r="AC10" s="17">
        <v>0.25417596723966601</v>
      </c>
      <c r="AD10" s="17">
        <v>0.27106718308493499</v>
      </c>
      <c r="AE10" s="17">
        <v>0.215393519984624</v>
      </c>
      <c r="AF10" s="17"/>
      <c r="AG10" s="17">
        <v>0.23290623456239701</v>
      </c>
      <c r="AH10" s="17">
        <v>0.26944690053018699</v>
      </c>
      <c r="AI10" s="17">
        <v>0.31806483056942803</v>
      </c>
      <c r="AJ10" s="17">
        <v>0</v>
      </c>
      <c r="AK10" s="17">
        <v>0.26174594841688797</v>
      </c>
      <c r="AL10" s="17"/>
      <c r="AM10" s="17">
        <v>0.25361398837548099</v>
      </c>
      <c r="AN10" s="17">
        <v>0.26217463059590201</v>
      </c>
      <c r="AO10" s="17">
        <v>0.295267714363254</v>
      </c>
      <c r="AP10" s="17"/>
      <c r="AQ10" s="17">
        <v>0.27506157347114502</v>
      </c>
      <c r="AR10" s="17">
        <v>0.20301204331226799</v>
      </c>
      <c r="AS10" s="17"/>
      <c r="AT10" s="17">
        <v>0.27424006665843997</v>
      </c>
      <c r="AU10" s="17">
        <v>0.24411128408528501</v>
      </c>
    </row>
    <row r="11" spans="2:47" ht="43.5" x14ac:dyDescent="0.35">
      <c r="B11" s="18" t="s">
        <v>480</v>
      </c>
      <c r="C11" s="17">
        <v>0.33978944720158399</v>
      </c>
      <c r="D11" s="17">
        <v>0.36198964988857402</v>
      </c>
      <c r="E11" s="17">
        <v>0.32035380726414497</v>
      </c>
      <c r="F11" s="17"/>
      <c r="G11" s="17">
        <v>0.34475279736296599</v>
      </c>
      <c r="H11" s="17">
        <v>0.301091464339513</v>
      </c>
      <c r="I11" s="17">
        <v>0.38428832703098198</v>
      </c>
      <c r="J11" s="17">
        <v>0.37376753521706702</v>
      </c>
      <c r="K11" s="17">
        <v>0.34782014197052102</v>
      </c>
      <c r="L11" s="17">
        <v>0.30453757402508003</v>
      </c>
      <c r="M11" s="17"/>
      <c r="N11" s="17">
        <v>0.28226303885597698</v>
      </c>
      <c r="O11" s="17">
        <v>0.34216189215413501</v>
      </c>
      <c r="P11" s="17">
        <v>0.410121669825046</v>
      </c>
      <c r="Q11" s="17">
        <v>0.34156085859390101</v>
      </c>
      <c r="R11" s="17"/>
      <c r="S11" s="17">
        <v>0.35527277121519102</v>
      </c>
      <c r="T11" s="17">
        <v>0.30943758285094197</v>
      </c>
      <c r="U11" s="17">
        <v>0.34545396048348698</v>
      </c>
      <c r="V11" s="17">
        <v>0.37131488998777301</v>
      </c>
      <c r="W11" s="17">
        <v>0.27263663423314899</v>
      </c>
      <c r="X11" s="17">
        <v>0.36814892304088098</v>
      </c>
      <c r="Y11" s="17">
        <v>0.40696817729859502</v>
      </c>
      <c r="Z11" s="17">
        <v>0.31024887603370299</v>
      </c>
      <c r="AA11" s="17">
        <v>0.30991771855739197</v>
      </c>
      <c r="AB11" s="17"/>
      <c r="AC11" s="17">
        <v>0.364092627996083</v>
      </c>
      <c r="AD11" s="17">
        <v>0.32639902859637199</v>
      </c>
      <c r="AE11" s="17">
        <v>0.31048540517898698</v>
      </c>
      <c r="AF11" s="17"/>
      <c r="AG11" s="17">
        <v>0.36617538521252002</v>
      </c>
      <c r="AH11" s="17">
        <v>0.32731202239339702</v>
      </c>
      <c r="AI11" s="17">
        <v>0.33785478217743697</v>
      </c>
      <c r="AJ11" s="17">
        <v>0.72713879874841703</v>
      </c>
      <c r="AK11" s="17">
        <v>0.30858734486001199</v>
      </c>
      <c r="AL11" s="17"/>
      <c r="AM11" s="17">
        <v>0.32924577977789599</v>
      </c>
      <c r="AN11" s="17">
        <v>0.33728100965682301</v>
      </c>
      <c r="AO11" s="17">
        <v>0.35303545415221599</v>
      </c>
      <c r="AP11" s="17"/>
      <c r="AQ11" s="17">
        <v>0.34941917175688902</v>
      </c>
      <c r="AR11" s="17">
        <v>0.32134729713705501</v>
      </c>
      <c r="AS11" s="17"/>
      <c r="AT11" s="17">
        <v>0.34467350553318299</v>
      </c>
      <c r="AU11" s="17">
        <v>0.338240927850121</v>
      </c>
    </row>
    <row r="12" spans="2:47" ht="43.5" x14ac:dyDescent="0.35">
      <c r="B12" s="18" t="s">
        <v>481</v>
      </c>
      <c r="C12" s="17">
        <v>0.121193313546375</v>
      </c>
      <c r="D12" s="17">
        <v>0.14150304588225299</v>
      </c>
      <c r="E12" s="17">
        <v>0.10268531538758301</v>
      </c>
      <c r="F12" s="17"/>
      <c r="G12" s="17">
        <v>7.8654524583640098E-2</v>
      </c>
      <c r="H12" s="17">
        <v>0.140288551911805</v>
      </c>
      <c r="I12" s="17">
        <v>0.14626896249093099</v>
      </c>
      <c r="J12" s="17">
        <v>8.0036575838008994E-2</v>
      </c>
      <c r="K12" s="17">
        <v>0.13659995051389301</v>
      </c>
      <c r="L12" s="17">
        <v>0.127843416124783</v>
      </c>
      <c r="M12" s="17"/>
      <c r="N12" s="17">
        <v>0.104113909241142</v>
      </c>
      <c r="O12" s="17">
        <v>0.12755584767589201</v>
      </c>
      <c r="P12" s="17">
        <v>0.14424662007182601</v>
      </c>
      <c r="Q12" s="17">
        <v>0.114196076869506</v>
      </c>
      <c r="R12" s="17"/>
      <c r="S12" s="17">
        <v>0.119352721947256</v>
      </c>
      <c r="T12" s="17">
        <v>0.10604548482591</v>
      </c>
      <c r="U12" s="17">
        <v>0.140103836291401</v>
      </c>
      <c r="V12" s="17">
        <v>0.13257991610627301</v>
      </c>
      <c r="W12" s="17">
        <v>0.16439983232413799</v>
      </c>
      <c r="X12" s="17">
        <v>5.7774381473615903E-2</v>
      </c>
      <c r="Y12" s="17">
        <v>0.151499215507443</v>
      </c>
      <c r="Z12" s="17">
        <v>0.101412459137303</v>
      </c>
      <c r="AA12" s="17">
        <v>0.124935977684786</v>
      </c>
      <c r="AB12" s="17"/>
      <c r="AC12" s="17">
        <v>0.13104734719063499</v>
      </c>
      <c r="AD12" s="17">
        <v>0.115068633526101</v>
      </c>
      <c r="AE12" s="17">
        <v>0.12011434192581</v>
      </c>
      <c r="AF12" s="17"/>
      <c r="AG12" s="17">
        <v>0.14977967117728999</v>
      </c>
      <c r="AH12" s="17">
        <v>0.10205933059124001</v>
      </c>
      <c r="AI12" s="17">
        <v>0.108365145241942</v>
      </c>
      <c r="AJ12" s="17">
        <v>0</v>
      </c>
      <c r="AK12" s="17">
        <v>0.10807835771964699</v>
      </c>
      <c r="AL12" s="17"/>
      <c r="AM12" s="17">
        <v>0.151898969257177</v>
      </c>
      <c r="AN12" s="17">
        <v>0.12340103419175701</v>
      </c>
      <c r="AO12" s="17">
        <v>9.3433991585347598E-2</v>
      </c>
      <c r="AP12" s="17"/>
      <c r="AQ12" s="17">
        <v>0.111536891364971</v>
      </c>
      <c r="AR12" s="17">
        <v>0.13962205686191301</v>
      </c>
      <c r="AS12" s="17"/>
      <c r="AT12" s="17">
        <v>8.9536599009773302E-2</v>
      </c>
      <c r="AU12" s="17">
        <v>0.13123026063738999</v>
      </c>
    </row>
    <row r="13" spans="2:47" ht="43.5" x14ac:dyDescent="0.35">
      <c r="B13" s="18" t="s">
        <v>482</v>
      </c>
      <c r="C13" s="17">
        <v>4.5510906667638198E-2</v>
      </c>
      <c r="D13" s="17">
        <v>3.7676722464467197E-2</v>
      </c>
      <c r="E13" s="17">
        <v>5.3003942380174598E-2</v>
      </c>
      <c r="F13" s="17"/>
      <c r="G13" s="17">
        <v>3.5357671399527002E-2</v>
      </c>
      <c r="H13" s="17">
        <v>7.0965871373199402E-2</v>
      </c>
      <c r="I13" s="17">
        <v>5.0437452112904797E-2</v>
      </c>
      <c r="J13" s="17">
        <v>1.8342535793542902E-2</v>
      </c>
      <c r="K13" s="17">
        <v>4.3084994078577701E-2</v>
      </c>
      <c r="L13" s="17">
        <v>4.9293014328089503E-2</v>
      </c>
      <c r="M13" s="17"/>
      <c r="N13" s="17">
        <v>4.5277791162052099E-2</v>
      </c>
      <c r="O13" s="17">
        <v>4.8832441775863399E-2</v>
      </c>
      <c r="P13" s="17">
        <v>3.8636408834246398E-2</v>
      </c>
      <c r="Q13" s="17">
        <v>4.8892058969025501E-2</v>
      </c>
      <c r="R13" s="17"/>
      <c r="S13" s="17">
        <v>7.1577039868387607E-2</v>
      </c>
      <c r="T13" s="17">
        <v>3.9262799310076202E-2</v>
      </c>
      <c r="U13" s="17">
        <v>2.9159106671416201E-2</v>
      </c>
      <c r="V13" s="17">
        <v>2.3972564606817501E-2</v>
      </c>
      <c r="W13" s="17">
        <v>6.9341560148845002E-2</v>
      </c>
      <c r="X13" s="17">
        <v>6.13597914086631E-2</v>
      </c>
      <c r="Y13" s="17">
        <v>2.29681037072898E-2</v>
      </c>
      <c r="Z13" s="17">
        <v>7.7893905342047598E-2</v>
      </c>
      <c r="AA13" s="17">
        <v>2.9289115310023501E-2</v>
      </c>
      <c r="AB13" s="17"/>
      <c r="AC13" s="17">
        <v>3.7624808284146903E-2</v>
      </c>
      <c r="AD13" s="17">
        <v>4.6383346495144397E-2</v>
      </c>
      <c r="AE13" s="17">
        <v>8.4349457969883399E-2</v>
      </c>
      <c r="AF13" s="17"/>
      <c r="AG13" s="17">
        <v>4.9919693219508801E-2</v>
      </c>
      <c r="AH13" s="17">
        <v>4.4300630195740903E-2</v>
      </c>
      <c r="AI13" s="17">
        <v>5.4928029378671701E-2</v>
      </c>
      <c r="AJ13" s="17">
        <v>6.6779232866731902E-2</v>
      </c>
      <c r="AK13" s="17">
        <v>5.8670635295487703E-2</v>
      </c>
      <c r="AL13" s="17"/>
      <c r="AM13" s="17">
        <v>6.7702606846230001E-2</v>
      </c>
      <c r="AN13" s="17">
        <v>4.9366595609615101E-2</v>
      </c>
      <c r="AO13" s="17">
        <v>3.24152991031115E-2</v>
      </c>
      <c r="AP13" s="17"/>
      <c r="AQ13" s="17">
        <v>4.44012022452085E-2</v>
      </c>
      <c r="AR13" s="17">
        <v>4.5399012501846199E-2</v>
      </c>
      <c r="AS13" s="17"/>
      <c r="AT13" s="17">
        <v>3.7704034100224597E-2</v>
      </c>
      <c r="AU13" s="17">
        <v>4.7986121422309701E-2</v>
      </c>
    </row>
    <row r="14" spans="2:47" x14ac:dyDescent="0.35">
      <c r="B14" s="18" t="s">
        <v>483</v>
      </c>
      <c r="C14" s="19">
        <v>0.15749481841016599</v>
      </c>
      <c r="D14" s="19">
        <v>0.14744019182939899</v>
      </c>
      <c r="E14" s="19">
        <v>0.16749162625241601</v>
      </c>
      <c r="F14" s="19"/>
      <c r="G14" s="19">
        <v>0.117794288879257</v>
      </c>
      <c r="H14" s="19">
        <v>0.11223401864626099</v>
      </c>
      <c r="I14" s="19">
        <v>0.14363994981157899</v>
      </c>
      <c r="J14" s="19">
        <v>0.153693533279365</v>
      </c>
      <c r="K14" s="19">
        <v>0.20831948125722699</v>
      </c>
      <c r="L14" s="19">
        <v>0.18591068866657501</v>
      </c>
      <c r="M14" s="19"/>
      <c r="N14" s="19">
        <v>0.16408377252241799</v>
      </c>
      <c r="O14" s="19">
        <v>0.160813094125491</v>
      </c>
      <c r="P14" s="19">
        <v>0.116846957139983</v>
      </c>
      <c r="Q14" s="19">
        <v>0.17258999805231301</v>
      </c>
      <c r="R14" s="19"/>
      <c r="S14" s="19">
        <v>9.9597496571060401E-2</v>
      </c>
      <c r="T14" s="19">
        <v>0.194982239018237</v>
      </c>
      <c r="U14" s="19">
        <v>0.17124582888992201</v>
      </c>
      <c r="V14" s="19">
        <v>0.16833419847700801</v>
      </c>
      <c r="W14" s="19">
        <v>0.11958770544875701</v>
      </c>
      <c r="X14" s="19">
        <v>0.16255429056853099</v>
      </c>
      <c r="Y14" s="19">
        <v>0.17159741447863</v>
      </c>
      <c r="Z14" s="19">
        <v>0.165496203370332</v>
      </c>
      <c r="AA14" s="19">
        <v>0.167822403088114</v>
      </c>
      <c r="AB14" s="19"/>
      <c r="AC14" s="19">
        <v>0.16166959878238801</v>
      </c>
      <c r="AD14" s="19">
        <v>0.14265011825416499</v>
      </c>
      <c r="AE14" s="19">
        <v>0.19799435192211701</v>
      </c>
      <c r="AF14" s="19"/>
      <c r="AG14" s="19">
        <v>0.14158804094729999</v>
      </c>
      <c r="AH14" s="19">
        <v>0.12503339804952901</v>
      </c>
      <c r="AI14" s="19">
        <v>0.123183627332918</v>
      </c>
      <c r="AJ14" s="19">
        <v>0.11776443216049</v>
      </c>
      <c r="AK14" s="19">
        <v>0.21560992093499601</v>
      </c>
      <c r="AL14" s="19"/>
      <c r="AM14" s="19">
        <v>0.138124011650296</v>
      </c>
      <c r="AN14" s="19">
        <v>0.123338067037339</v>
      </c>
      <c r="AO14" s="19">
        <v>0.16291959344269699</v>
      </c>
      <c r="AP14" s="19"/>
      <c r="AQ14" s="19">
        <v>0.14263929636998701</v>
      </c>
      <c r="AR14" s="19">
        <v>0.189405476382418</v>
      </c>
      <c r="AS14" s="19"/>
      <c r="AT14" s="19">
        <v>0.16366497653605999</v>
      </c>
      <c r="AU14" s="19">
        <v>0.155538533572673</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U19"/>
  <sheetViews>
    <sheetView showGridLines="0" workbookViewId="0">
      <pane xSplit="2" topLeftCell="Z1" activePane="topRight" state="frozen"/>
      <selection activeCell="AF8" sqref="AF8"/>
      <selection pane="topRight" activeCell="AX8" sqref="AX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6.8378208001793797E-2</v>
      </c>
      <c r="D9" s="17">
        <v>6.3465858103684006E-2</v>
      </c>
      <c r="E9" s="17">
        <v>6.9394130080472793E-2</v>
      </c>
      <c r="F9" s="17"/>
      <c r="G9" s="17">
        <v>0.12990830039765799</v>
      </c>
      <c r="H9" s="17">
        <v>0.109398889463733</v>
      </c>
      <c r="I9" s="17">
        <v>8.1651642904115099E-2</v>
      </c>
      <c r="J9" s="17">
        <v>4.1975485920413703E-2</v>
      </c>
      <c r="K9" s="17">
        <v>4.7480721157663601E-2</v>
      </c>
      <c r="L9" s="17">
        <v>3.4910504552755697E-2</v>
      </c>
      <c r="M9" s="17"/>
      <c r="N9" s="17">
        <v>7.9980235315672304E-2</v>
      </c>
      <c r="O9" s="17">
        <v>3.5943149807873102E-2</v>
      </c>
      <c r="P9" s="17">
        <v>5.6614262238894202E-2</v>
      </c>
      <c r="Q9" s="17">
        <v>0.1006256977802</v>
      </c>
      <c r="R9" s="17"/>
      <c r="S9" s="17">
        <v>6.4570394215013496E-2</v>
      </c>
      <c r="T9" s="17">
        <v>6.7056587039552196E-2</v>
      </c>
      <c r="U9" s="17">
        <v>0.13261870196928799</v>
      </c>
      <c r="V9" s="17">
        <v>4.4813197563348103E-2</v>
      </c>
      <c r="W9" s="17">
        <v>3.11494140638174E-2</v>
      </c>
      <c r="X9" s="17">
        <v>9.4681552533734906E-2</v>
      </c>
      <c r="Y9" s="17">
        <v>9.3465787289510396E-3</v>
      </c>
      <c r="Z9" s="17">
        <v>7.6748134073474805E-2</v>
      </c>
      <c r="AA9" s="17">
        <v>8.9012051021587699E-2</v>
      </c>
      <c r="AB9" s="17"/>
      <c r="AC9" s="17">
        <v>4.4195087247731898E-2</v>
      </c>
      <c r="AD9" s="17">
        <v>8.1569580427070396E-2</v>
      </c>
      <c r="AE9" s="17">
        <v>7.5735007463617707E-2</v>
      </c>
      <c r="AF9" s="17"/>
      <c r="AG9" s="17">
        <v>4.1200158918138399E-2</v>
      </c>
      <c r="AH9" s="17">
        <v>0.10139650958465</v>
      </c>
      <c r="AI9" s="17">
        <v>9.6129705080480493E-2</v>
      </c>
      <c r="AJ9" s="17">
        <v>0</v>
      </c>
      <c r="AK9" s="17">
        <v>6.4363348107349699E-2</v>
      </c>
      <c r="AL9" s="17"/>
      <c r="AM9" s="17">
        <v>4.7540794733420801E-2</v>
      </c>
      <c r="AN9" s="17">
        <v>8.6325916948813003E-2</v>
      </c>
      <c r="AO9" s="17">
        <v>4.1775335697172802E-2</v>
      </c>
      <c r="AP9" s="17"/>
      <c r="AQ9" s="17">
        <v>6.13948176711996E-2</v>
      </c>
      <c r="AR9" s="17">
        <v>8.3350276526746606E-2</v>
      </c>
      <c r="AS9" s="17"/>
      <c r="AT9" s="17">
        <v>6.2688335515380805E-2</v>
      </c>
      <c r="AU9" s="17">
        <v>7.0182215459191594E-2</v>
      </c>
    </row>
    <row r="10" spans="2:47" ht="43.5" x14ac:dyDescent="0.35">
      <c r="B10" s="18" t="s">
        <v>479</v>
      </c>
      <c r="C10" s="17">
        <v>0.200529668262553</v>
      </c>
      <c r="D10" s="17">
        <v>0.18280678431054501</v>
      </c>
      <c r="E10" s="17">
        <v>0.21785501091207701</v>
      </c>
      <c r="F10" s="17"/>
      <c r="G10" s="17">
        <v>0.22383587394750101</v>
      </c>
      <c r="H10" s="17">
        <v>0.178177418443175</v>
      </c>
      <c r="I10" s="17">
        <v>0.16475170918377199</v>
      </c>
      <c r="J10" s="17">
        <v>0.23821924865246899</v>
      </c>
      <c r="K10" s="17">
        <v>0.21660445130470701</v>
      </c>
      <c r="L10" s="17">
        <v>0.19336693148693099</v>
      </c>
      <c r="M10" s="17"/>
      <c r="N10" s="17">
        <v>0.220162633181749</v>
      </c>
      <c r="O10" s="17">
        <v>0.198122773699204</v>
      </c>
      <c r="P10" s="17">
        <v>0.19187734767474399</v>
      </c>
      <c r="Q10" s="17">
        <v>0.19188450097138601</v>
      </c>
      <c r="R10" s="17"/>
      <c r="S10" s="17">
        <v>0.178156268765089</v>
      </c>
      <c r="T10" s="17">
        <v>0.18860391972184001</v>
      </c>
      <c r="U10" s="17">
        <v>0.17222729960983099</v>
      </c>
      <c r="V10" s="17">
        <v>0.20680723100013801</v>
      </c>
      <c r="W10" s="17">
        <v>0.221995858590644</v>
      </c>
      <c r="X10" s="17">
        <v>0.208192731220674</v>
      </c>
      <c r="Y10" s="17">
        <v>0.22941998459011101</v>
      </c>
      <c r="Z10" s="17">
        <v>0.14554758033145801</v>
      </c>
      <c r="AA10" s="17">
        <v>0.23765077660417899</v>
      </c>
      <c r="AB10" s="17"/>
      <c r="AC10" s="17">
        <v>0.19334186878460799</v>
      </c>
      <c r="AD10" s="17">
        <v>0.222148491825954</v>
      </c>
      <c r="AE10" s="17">
        <v>0.13499999423082701</v>
      </c>
      <c r="AF10" s="17"/>
      <c r="AG10" s="17">
        <v>0.19763921072926299</v>
      </c>
      <c r="AH10" s="17">
        <v>0.24595166530961299</v>
      </c>
      <c r="AI10" s="17">
        <v>0.17264512823352901</v>
      </c>
      <c r="AJ10" s="17">
        <v>8.8317536224360393E-2</v>
      </c>
      <c r="AK10" s="17">
        <v>0.180503189656775</v>
      </c>
      <c r="AL10" s="17"/>
      <c r="AM10" s="17">
        <v>0.19539709667765501</v>
      </c>
      <c r="AN10" s="17">
        <v>0.219850108906885</v>
      </c>
      <c r="AO10" s="17">
        <v>0.247041640698941</v>
      </c>
      <c r="AP10" s="17"/>
      <c r="AQ10" s="17">
        <v>0.20651648251810301</v>
      </c>
      <c r="AR10" s="17">
        <v>0.18900974779895199</v>
      </c>
      <c r="AS10" s="17"/>
      <c r="AT10" s="17">
        <v>0.20464519367497</v>
      </c>
      <c r="AU10" s="17">
        <v>0.19922481678251799</v>
      </c>
    </row>
    <row r="11" spans="2:47" ht="43.5" x14ac:dyDescent="0.35">
      <c r="B11" s="18" t="s">
        <v>480</v>
      </c>
      <c r="C11" s="17">
        <v>0.34728628698688302</v>
      </c>
      <c r="D11" s="17">
        <v>0.35091502592075402</v>
      </c>
      <c r="E11" s="17">
        <v>0.34522836835460902</v>
      </c>
      <c r="F11" s="17"/>
      <c r="G11" s="17">
        <v>0.271056301382326</v>
      </c>
      <c r="H11" s="17">
        <v>0.31003222747852499</v>
      </c>
      <c r="I11" s="17">
        <v>0.36378573399873998</v>
      </c>
      <c r="J11" s="17">
        <v>0.37231547951153998</v>
      </c>
      <c r="K11" s="17">
        <v>0.30871606539215002</v>
      </c>
      <c r="L11" s="17">
        <v>0.40532886799565898</v>
      </c>
      <c r="M11" s="17"/>
      <c r="N11" s="17">
        <v>0.29766431928415099</v>
      </c>
      <c r="O11" s="17">
        <v>0.33737433513979698</v>
      </c>
      <c r="P11" s="17">
        <v>0.43714280428771402</v>
      </c>
      <c r="Q11" s="17">
        <v>0.336247164832149</v>
      </c>
      <c r="R11" s="17"/>
      <c r="S11" s="17">
        <v>0.34205424640686999</v>
      </c>
      <c r="T11" s="17">
        <v>0.30515713607813599</v>
      </c>
      <c r="U11" s="17">
        <v>0.32124974487082503</v>
      </c>
      <c r="V11" s="17">
        <v>0.417291258630901</v>
      </c>
      <c r="W11" s="17">
        <v>0.389063092895364</v>
      </c>
      <c r="X11" s="17">
        <v>0.34125096565330199</v>
      </c>
      <c r="Y11" s="17">
        <v>0.393225621937074</v>
      </c>
      <c r="Z11" s="17">
        <v>0.42017381899400402</v>
      </c>
      <c r="AA11" s="17">
        <v>0.28264477537240201</v>
      </c>
      <c r="AB11" s="17"/>
      <c r="AC11" s="17">
        <v>0.39113392573949801</v>
      </c>
      <c r="AD11" s="17">
        <v>0.34533902998400001</v>
      </c>
      <c r="AE11" s="17">
        <v>0.30955530852964602</v>
      </c>
      <c r="AF11" s="17"/>
      <c r="AG11" s="17">
        <v>0.37208973559158298</v>
      </c>
      <c r="AH11" s="17">
        <v>0.323754781203757</v>
      </c>
      <c r="AI11" s="17">
        <v>0.400510339531297</v>
      </c>
      <c r="AJ11" s="17">
        <v>0.62889853670185003</v>
      </c>
      <c r="AK11" s="17">
        <v>0.25454150474256598</v>
      </c>
      <c r="AL11" s="17"/>
      <c r="AM11" s="17">
        <v>0.37987872374846798</v>
      </c>
      <c r="AN11" s="17">
        <v>0.319480106419881</v>
      </c>
      <c r="AO11" s="17">
        <v>0.33336218368752701</v>
      </c>
      <c r="AP11" s="17"/>
      <c r="AQ11" s="17">
        <v>0.37521136763118101</v>
      </c>
      <c r="AR11" s="17">
        <v>0.29056716550628497</v>
      </c>
      <c r="AS11" s="17"/>
      <c r="AT11" s="17">
        <v>0.363044548296725</v>
      </c>
      <c r="AU11" s="17">
        <v>0.34229003777629702</v>
      </c>
    </row>
    <row r="12" spans="2:47" ht="43.5" x14ac:dyDescent="0.35">
      <c r="B12" s="18" t="s">
        <v>481</v>
      </c>
      <c r="C12" s="17">
        <v>0.160257375576558</v>
      </c>
      <c r="D12" s="17">
        <v>0.180469200112747</v>
      </c>
      <c r="E12" s="17">
        <v>0.141990663343804</v>
      </c>
      <c r="F12" s="17"/>
      <c r="G12" s="17">
        <v>0.14258279010257399</v>
      </c>
      <c r="H12" s="17">
        <v>0.20012583053771199</v>
      </c>
      <c r="I12" s="17">
        <v>0.18388224125240901</v>
      </c>
      <c r="J12" s="17">
        <v>0.115511164629285</v>
      </c>
      <c r="K12" s="17">
        <v>0.141729450478458</v>
      </c>
      <c r="L12" s="17">
        <v>0.16744764088851599</v>
      </c>
      <c r="M12" s="17"/>
      <c r="N12" s="17">
        <v>0.14930095983636399</v>
      </c>
      <c r="O12" s="17">
        <v>0.18310657383805801</v>
      </c>
      <c r="P12" s="17">
        <v>0.162530980681314</v>
      </c>
      <c r="Q12" s="17">
        <v>0.14397964798947899</v>
      </c>
      <c r="R12" s="17"/>
      <c r="S12" s="17">
        <v>0.18399227073218499</v>
      </c>
      <c r="T12" s="17">
        <v>0.17412056109860699</v>
      </c>
      <c r="U12" s="17">
        <v>0.16321255031051299</v>
      </c>
      <c r="V12" s="17">
        <v>0.16138339737587501</v>
      </c>
      <c r="W12" s="17">
        <v>0.14643607154035601</v>
      </c>
      <c r="X12" s="17">
        <v>0.14474431444894501</v>
      </c>
      <c r="Y12" s="17">
        <v>0.159376346780471</v>
      </c>
      <c r="Z12" s="17">
        <v>0.141543919151803</v>
      </c>
      <c r="AA12" s="17">
        <v>0.14039773059527599</v>
      </c>
      <c r="AB12" s="17"/>
      <c r="AC12" s="17">
        <v>0.18262539527431701</v>
      </c>
      <c r="AD12" s="17">
        <v>0.137792256257526</v>
      </c>
      <c r="AE12" s="17">
        <v>0.14826606459715999</v>
      </c>
      <c r="AF12" s="17"/>
      <c r="AG12" s="17">
        <v>0.16739005950930899</v>
      </c>
      <c r="AH12" s="17">
        <v>0.15409352321193101</v>
      </c>
      <c r="AI12" s="17">
        <v>0.16038898180191299</v>
      </c>
      <c r="AJ12" s="17">
        <v>0</v>
      </c>
      <c r="AK12" s="17">
        <v>0.19861627529471501</v>
      </c>
      <c r="AL12" s="17"/>
      <c r="AM12" s="17">
        <v>0.15832784979374401</v>
      </c>
      <c r="AN12" s="17">
        <v>0.19035472536300599</v>
      </c>
      <c r="AO12" s="17">
        <v>0.159464970529307</v>
      </c>
      <c r="AP12" s="17"/>
      <c r="AQ12" s="17">
        <v>0.16223355319381</v>
      </c>
      <c r="AR12" s="17">
        <v>0.15452286318876499</v>
      </c>
      <c r="AS12" s="17"/>
      <c r="AT12" s="17">
        <v>0.15979048644746899</v>
      </c>
      <c r="AU12" s="17">
        <v>0.160405405514429</v>
      </c>
    </row>
    <row r="13" spans="2:47" ht="43.5" x14ac:dyDescent="0.35">
      <c r="B13" s="18" t="s">
        <v>482</v>
      </c>
      <c r="C13" s="17">
        <v>7.7126737963747805E-2</v>
      </c>
      <c r="D13" s="17">
        <v>7.6741239669336894E-2</v>
      </c>
      <c r="E13" s="17">
        <v>7.77826657222776E-2</v>
      </c>
      <c r="F13" s="17"/>
      <c r="G13" s="17">
        <v>7.04740657825699E-2</v>
      </c>
      <c r="H13" s="17">
        <v>0.12769464296427399</v>
      </c>
      <c r="I13" s="17">
        <v>7.4951148938949996E-2</v>
      </c>
      <c r="J13" s="17">
        <v>5.9023965065550701E-2</v>
      </c>
      <c r="K13" s="17">
        <v>8.7388606127690699E-2</v>
      </c>
      <c r="L13" s="17">
        <v>5.0901351275338902E-2</v>
      </c>
      <c r="M13" s="17"/>
      <c r="N13" s="17">
        <v>8.4730097610447794E-2</v>
      </c>
      <c r="O13" s="17">
        <v>9.9881238436685796E-2</v>
      </c>
      <c r="P13" s="17">
        <v>6.2765143940846799E-2</v>
      </c>
      <c r="Q13" s="17">
        <v>5.8896013381445803E-2</v>
      </c>
      <c r="R13" s="17"/>
      <c r="S13" s="17">
        <v>9.74027865627832E-2</v>
      </c>
      <c r="T13" s="17">
        <v>7.0970912269281899E-2</v>
      </c>
      <c r="U13" s="17">
        <v>5.7580331944219701E-2</v>
      </c>
      <c r="V13" s="17">
        <v>3.5785012648980798E-2</v>
      </c>
      <c r="W13" s="17">
        <v>0.101492046865791</v>
      </c>
      <c r="X13" s="17">
        <v>0.14174114038264099</v>
      </c>
      <c r="Y13" s="17">
        <v>5.4388438386297901E-2</v>
      </c>
      <c r="Z13" s="17">
        <v>7.6783994378699802E-2</v>
      </c>
      <c r="AA13" s="17">
        <v>5.9676782958603299E-2</v>
      </c>
      <c r="AB13" s="17"/>
      <c r="AC13" s="17">
        <v>5.4788468535967097E-2</v>
      </c>
      <c r="AD13" s="17">
        <v>7.4755920307840895E-2</v>
      </c>
      <c r="AE13" s="17">
        <v>0.15621748222155801</v>
      </c>
      <c r="AF13" s="17"/>
      <c r="AG13" s="17">
        <v>9.0725265966920807E-2</v>
      </c>
      <c r="AH13" s="17">
        <v>5.7729493719389298E-2</v>
      </c>
      <c r="AI13" s="17">
        <v>3.6892222958438803E-2</v>
      </c>
      <c r="AJ13" s="17">
        <v>6.6779232866731902E-2</v>
      </c>
      <c r="AK13" s="17">
        <v>0.10573354085619199</v>
      </c>
      <c r="AL13" s="17"/>
      <c r="AM13" s="17">
        <v>0.11549175784257799</v>
      </c>
      <c r="AN13" s="17">
        <v>6.0103159116816199E-2</v>
      </c>
      <c r="AO13" s="17">
        <v>4.4592786829281097E-2</v>
      </c>
      <c r="AP13" s="17"/>
      <c r="AQ13" s="17">
        <v>7.5549483951394603E-2</v>
      </c>
      <c r="AR13" s="17">
        <v>7.8154501918690195E-2</v>
      </c>
      <c r="AS13" s="17"/>
      <c r="AT13" s="17">
        <v>8.0720134005216507E-2</v>
      </c>
      <c r="AU13" s="17">
        <v>7.5987430664388705E-2</v>
      </c>
    </row>
    <row r="14" spans="2:47" x14ac:dyDescent="0.35">
      <c r="B14" s="18" t="s">
        <v>483</v>
      </c>
      <c r="C14" s="19">
        <v>0.146421723208464</v>
      </c>
      <c r="D14" s="19">
        <v>0.14560189188293399</v>
      </c>
      <c r="E14" s="19">
        <v>0.14774916158675999</v>
      </c>
      <c r="F14" s="19"/>
      <c r="G14" s="19">
        <v>0.16214266838737201</v>
      </c>
      <c r="H14" s="19">
        <v>7.4570991112580295E-2</v>
      </c>
      <c r="I14" s="19">
        <v>0.13097752372201299</v>
      </c>
      <c r="J14" s="19">
        <v>0.17295465622074099</v>
      </c>
      <c r="K14" s="19">
        <v>0.19808070553933099</v>
      </c>
      <c r="L14" s="19">
        <v>0.14804470380079901</v>
      </c>
      <c r="M14" s="19"/>
      <c r="N14" s="19">
        <v>0.16816175477161599</v>
      </c>
      <c r="O14" s="19">
        <v>0.14557192907838201</v>
      </c>
      <c r="P14" s="19">
        <v>8.9069461176487202E-2</v>
      </c>
      <c r="Q14" s="19">
        <v>0.16836697504534101</v>
      </c>
      <c r="R14" s="19"/>
      <c r="S14" s="19">
        <v>0.133824033318059</v>
      </c>
      <c r="T14" s="19">
        <v>0.19409088379258299</v>
      </c>
      <c r="U14" s="19">
        <v>0.15311137129532301</v>
      </c>
      <c r="V14" s="19">
        <v>0.13391990278075699</v>
      </c>
      <c r="W14" s="19">
        <v>0.109863516044028</v>
      </c>
      <c r="X14" s="19">
        <v>6.9389295760703504E-2</v>
      </c>
      <c r="Y14" s="19">
        <v>0.15424302957709601</v>
      </c>
      <c r="Z14" s="19">
        <v>0.13920255307056001</v>
      </c>
      <c r="AA14" s="19">
        <v>0.190617883447953</v>
      </c>
      <c r="AB14" s="19"/>
      <c r="AC14" s="19">
        <v>0.13391525441787799</v>
      </c>
      <c r="AD14" s="19">
        <v>0.13839472119760901</v>
      </c>
      <c r="AE14" s="19">
        <v>0.17522614295719099</v>
      </c>
      <c r="AF14" s="19"/>
      <c r="AG14" s="19">
        <v>0.13095556928478599</v>
      </c>
      <c r="AH14" s="19">
        <v>0.11707402697065999</v>
      </c>
      <c r="AI14" s="19">
        <v>0.13343362239434201</v>
      </c>
      <c r="AJ14" s="19">
        <v>0.21600469420705801</v>
      </c>
      <c r="AK14" s="19">
        <v>0.196242141342402</v>
      </c>
      <c r="AL14" s="19"/>
      <c r="AM14" s="19">
        <v>0.10336377720413401</v>
      </c>
      <c r="AN14" s="19">
        <v>0.123885983244599</v>
      </c>
      <c r="AO14" s="19">
        <v>0.17376308255777101</v>
      </c>
      <c r="AP14" s="19"/>
      <c r="AQ14" s="19">
        <v>0.119094295034311</v>
      </c>
      <c r="AR14" s="19">
        <v>0.20439544506056201</v>
      </c>
      <c r="AS14" s="19"/>
      <c r="AT14" s="19">
        <v>0.12911130206023899</v>
      </c>
      <c r="AU14" s="19">
        <v>0.15191009380317599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U19"/>
  <sheetViews>
    <sheetView showGridLines="0" workbookViewId="0">
      <pane xSplit="2" topLeftCell="AI1" activePane="topRight" state="frozen"/>
      <selection activeCell="AF8" sqref="AF8"/>
      <selection pane="topRight" activeCell="BE8" sqref="BE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3.7689605798310898E-2</v>
      </c>
      <c r="D9" s="17">
        <v>3.91856721288288E-2</v>
      </c>
      <c r="E9" s="17">
        <v>3.4922678870916997E-2</v>
      </c>
      <c r="F9" s="17"/>
      <c r="G9" s="17">
        <v>6.6921897589950693E-2</v>
      </c>
      <c r="H9" s="17">
        <v>7.5500821141926799E-2</v>
      </c>
      <c r="I9" s="17">
        <v>5.97594115227391E-2</v>
      </c>
      <c r="J9" s="17">
        <v>4.8234748054662296E-3</v>
      </c>
      <c r="K9" s="17">
        <v>1.63024282353956E-2</v>
      </c>
      <c r="L9" s="17">
        <v>1.98438542795078E-2</v>
      </c>
      <c r="M9" s="17"/>
      <c r="N9" s="17">
        <v>4.4723670051961997E-2</v>
      </c>
      <c r="O9" s="17">
        <v>2.6517669541880898E-2</v>
      </c>
      <c r="P9" s="17">
        <v>2.9676851346584099E-2</v>
      </c>
      <c r="Q9" s="17">
        <v>4.9171873661070301E-2</v>
      </c>
      <c r="R9" s="17"/>
      <c r="S9" s="17">
        <v>9.2589783813766396E-2</v>
      </c>
      <c r="T9" s="17">
        <v>2.4411527192055998E-2</v>
      </c>
      <c r="U9" s="17">
        <v>3.9431313082705498E-2</v>
      </c>
      <c r="V9" s="17">
        <v>1.4430536176592601E-2</v>
      </c>
      <c r="W9" s="17">
        <v>9.0578537566229998E-3</v>
      </c>
      <c r="X9" s="17">
        <v>7.4165371647515799E-2</v>
      </c>
      <c r="Y9" s="17">
        <v>9.3465787289510396E-3</v>
      </c>
      <c r="Z9" s="17">
        <v>1.70626481013368E-2</v>
      </c>
      <c r="AA9" s="17">
        <v>2.51114678197858E-2</v>
      </c>
      <c r="AB9" s="17"/>
      <c r="AC9" s="17">
        <v>3.2583350664754998E-2</v>
      </c>
      <c r="AD9" s="17">
        <v>3.35921462139495E-2</v>
      </c>
      <c r="AE9" s="17">
        <v>4.1065931809300897E-2</v>
      </c>
      <c r="AF9" s="17"/>
      <c r="AG9" s="17">
        <v>2.2406802406682101E-2</v>
      </c>
      <c r="AH9" s="17">
        <v>7.2704180635105198E-2</v>
      </c>
      <c r="AI9" s="17">
        <v>0</v>
      </c>
      <c r="AJ9" s="17">
        <v>0</v>
      </c>
      <c r="AK9" s="17">
        <v>4.2264833430388102E-2</v>
      </c>
      <c r="AL9" s="17"/>
      <c r="AM9" s="17">
        <v>3.5144381436897403E-2</v>
      </c>
      <c r="AN9" s="17">
        <v>5.1541717349829999E-2</v>
      </c>
      <c r="AO9" s="17">
        <v>1.3759160061674601E-2</v>
      </c>
      <c r="AP9" s="17"/>
      <c r="AQ9" s="17">
        <v>3.8059962815891898E-2</v>
      </c>
      <c r="AR9" s="17">
        <v>3.7105311580596101E-2</v>
      </c>
      <c r="AS9" s="17"/>
      <c r="AT9" s="17">
        <v>4.8042726298871199E-2</v>
      </c>
      <c r="AU9" s="17">
        <v>3.4407088196212E-2</v>
      </c>
    </row>
    <row r="10" spans="2:47" ht="43.5" x14ac:dyDescent="0.35">
      <c r="B10" s="18" t="s">
        <v>479</v>
      </c>
      <c r="C10" s="17">
        <v>7.9862382972368903E-2</v>
      </c>
      <c r="D10" s="17">
        <v>9.2442343200760294E-2</v>
      </c>
      <c r="E10" s="17">
        <v>6.6095391680081703E-2</v>
      </c>
      <c r="F10" s="17"/>
      <c r="G10" s="17">
        <v>0.14141007342435399</v>
      </c>
      <c r="H10" s="17">
        <v>0.103757091899468</v>
      </c>
      <c r="I10" s="17">
        <v>7.3624142310241503E-2</v>
      </c>
      <c r="J10" s="17">
        <v>7.7313505074213307E-2</v>
      </c>
      <c r="K10" s="17">
        <v>5.1425286865937399E-2</v>
      </c>
      <c r="L10" s="17">
        <v>6.0537482184994898E-2</v>
      </c>
      <c r="M10" s="17"/>
      <c r="N10" s="17">
        <v>6.8859200789088706E-2</v>
      </c>
      <c r="O10" s="17">
        <v>8.3899458585565703E-2</v>
      </c>
      <c r="P10" s="17">
        <v>7.3438902801292699E-2</v>
      </c>
      <c r="Q10" s="17">
        <v>9.40979460808989E-2</v>
      </c>
      <c r="R10" s="17"/>
      <c r="S10" s="17">
        <v>5.8442010895741199E-2</v>
      </c>
      <c r="T10" s="17">
        <v>7.3069630424563506E-2</v>
      </c>
      <c r="U10" s="17">
        <v>9.8969632536967306E-2</v>
      </c>
      <c r="V10" s="17">
        <v>7.8374230405326595E-2</v>
      </c>
      <c r="W10" s="17">
        <v>9.3963411742642305E-2</v>
      </c>
      <c r="X10" s="17">
        <v>6.2665807518838101E-2</v>
      </c>
      <c r="Y10" s="17">
        <v>7.9816146820077996E-2</v>
      </c>
      <c r="Z10" s="17">
        <v>9.1973283859357796E-2</v>
      </c>
      <c r="AA10" s="17">
        <v>0.100470992015469</v>
      </c>
      <c r="AB10" s="17"/>
      <c r="AC10" s="17">
        <v>7.3234146324421198E-2</v>
      </c>
      <c r="AD10" s="17">
        <v>9.8975002387232294E-2</v>
      </c>
      <c r="AE10" s="17">
        <v>2.4498724556830501E-2</v>
      </c>
      <c r="AF10" s="17"/>
      <c r="AG10" s="17">
        <v>6.2526520798619006E-2</v>
      </c>
      <c r="AH10" s="17">
        <v>0.11037262313775401</v>
      </c>
      <c r="AI10" s="17">
        <v>6.5623753989455302E-2</v>
      </c>
      <c r="AJ10" s="17">
        <v>0</v>
      </c>
      <c r="AK10" s="17">
        <v>4.0228148747176999E-2</v>
      </c>
      <c r="AL10" s="17"/>
      <c r="AM10" s="17">
        <v>8.9366805961801202E-2</v>
      </c>
      <c r="AN10" s="17">
        <v>8.3854046848000199E-2</v>
      </c>
      <c r="AO10" s="17">
        <v>6.6070798121620103E-2</v>
      </c>
      <c r="AP10" s="17"/>
      <c r="AQ10" s="17">
        <v>7.5250608942147704E-2</v>
      </c>
      <c r="AR10" s="17">
        <v>8.9925994509952201E-2</v>
      </c>
      <c r="AS10" s="17"/>
      <c r="AT10" s="17">
        <v>9.7300019496683696E-2</v>
      </c>
      <c r="AU10" s="17">
        <v>7.4333677996224895E-2</v>
      </c>
    </row>
    <row r="11" spans="2:47" ht="43.5" x14ac:dyDescent="0.35">
      <c r="B11" s="18" t="s">
        <v>480</v>
      </c>
      <c r="C11" s="17">
        <v>0.39814256678733401</v>
      </c>
      <c r="D11" s="17">
        <v>0.408542552918505</v>
      </c>
      <c r="E11" s="17">
        <v>0.389954178683663</v>
      </c>
      <c r="F11" s="17"/>
      <c r="G11" s="17">
        <v>0.32898636691608202</v>
      </c>
      <c r="H11" s="17">
        <v>0.35118865131627602</v>
      </c>
      <c r="I11" s="17">
        <v>0.40284709566816401</v>
      </c>
      <c r="J11" s="17">
        <v>0.45338755222778399</v>
      </c>
      <c r="K11" s="17">
        <v>0.40459278730458298</v>
      </c>
      <c r="L11" s="17">
        <v>0.41587060889442601</v>
      </c>
      <c r="M11" s="17"/>
      <c r="N11" s="17">
        <v>0.37008548718739198</v>
      </c>
      <c r="O11" s="17">
        <v>0.39138952856146297</v>
      </c>
      <c r="P11" s="17">
        <v>0.491695428774099</v>
      </c>
      <c r="Q11" s="17">
        <v>0.35800469674695001</v>
      </c>
      <c r="R11" s="17"/>
      <c r="S11" s="17">
        <v>0.37583220551202501</v>
      </c>
      <c r="T11" s="17">
        <v>0.38720466150331601</v>
      </c>
      <c r="U11" s="17">
        <v>0.37770759542489202</v>
      </c>
      <c r="V11" s="17">
        <v>0.42382616258511502</v>
      </c>
      <c r="W11" s="17">
        <v>0.373784648798409</v>
      </c>
      <c r="X11" s="17">
        <v>0.36583412248918601</v>
      </c>
      <c r="Y11" s="17">
        <v>0.45248387324359401</v>
      </c>
      <c r="Z11" s="17">
        <v>0.42597128528059303</v>
      </c>
      <c r="AA11" s="17">
        <v>0.42386258867478699</v>
      </c>
      <c r="AB11" s="17"/>
      <c r="AC11" s="17">
        <v>0.42485830120575102</v>
      </c>
      <c r="AD11" s="17">
        <v>0.39023154776906599</v>
      </c>
      <c r="AE11" s="17">
        <v>0.38717344979338297</v>
      </c>
      <c r="AF11" s="17"/>
      <c r="AG11" s="17">
        <v>0.41871739388861801</v>
      </c>
      <c r="AH11" s="17">
        <v>0.37845175087759803</v>
      </c>
      <c r="AI11" s="17">
        <v>0.43993879357672899</v>
      </c>
      <c r="AJ11" s="17">
        <v>0.45987510401766002</v>
      </c>
      <c r="AK11" s="17">
        <v>0.378988092485394</v>
      </c>
      <c r="AL11" s="17"/>
      <c r="AM11" s="17">
        <v>0.42095637671956698</v>
      </c>
      <c r="AN11" s="17">
        <v>0.37282008956238499</v>
      </c>
      <c r="AO11" s="17">
        <v>0.47776328444188898</v>
      </c>
      <c r="AP11" s="17"/>
      <c r="AQ11" s="17">
        <v>0.41380761829769003</v>
      </c>
      <c r="AR11" s="17">
        <v>0.36735716104770599</v>
      </c>
      <c r="AS11" s="17"/>
      <c r="AT11" s="17">
        <v>0.424622821362375</v>
      </c>
      <c r="AU11" s="17">
        <v>0.38974684670024201</v>
      </c>
    </row>
    <row r="12" spans="2:47" ht="43.5" x14ac:dyDescent="0.35">
      <c r="B12" s="18" t="s">
        <v>481</v>
      </c>
      <c r="C12" s="17">
        <v>0.222582743144215</v>
      </c>
      <c r="D12" s="17">
        <v>0.21196524703920999</v>
      </c>
      <c r="E12" s="17">
        <v>0.23335500157636599</v>
      </c>
      <c r="F12" s="17"/>
      <c r="G12" s="17">
        <v>0.198548666908959</v>
      </c>
      <c r="H12" s="17">
        <v>0.24172729164651099</v>
      </c>
      <c r="I12" s="17">
        <v>0.21279742179753</v>
      </c>
      <c r="J12" s="17">
        <v>0.21266763332274299</v>
      </c>
      <c r="K12" s="17">
        <v>0.19906036116307399</v>
      </c>
      <c r="L12" s="17">
        <v>0.24952096568955101</v>
      </c>
      <c r="M12" s="17"/>
      <c r="N12" s="17">
        <v>0.223872662824778</v>
      </c>
      <c r="O12" s="17">
        <v>0.21330881960238501</v>
      </c>
      <c r="P12" s="17">
        <v>0.207994183166755</v>
      </c>
      <c r="Q12" s="17">
        <v>0.241935541261566</v>
      </c>
      <c r="R12" s="17"/>
      <c r="S12" s="17">
        <v>0.22082688116112201</v>
      </c>
      <c r="T12" s="17">
        <v>0.234102181515111</v>
      </c>
      <c r="U12" s="17">
        <v>0.226683224120591</v>
      </c>
      <c r="V12" s="17">
        <v>0.27753260419794801</v>
      </c>
      <c r="W12" s="17">
        <v>0.207423324444615</v>
      </c>
      <c r="X12" s="17">
        <v>0.25024944415450001</v>
      </c>
      <c r="Y12" s="17">
        <v>0.21234463145955601</v>
      </c>
      <c r="Z12" s="17">
        <v>0.154363173412432</v>
      </c>
      <c r="AA12" s="17">
        <v>0.181453935832285</v>
      </c>
      <c r="AB12" s="17"/>
      <c r="AC12" s="17">
        <v>0.25027286855819803</v>
      </c>
      <c r="AD12" s="17">
        <v>0.20982088201364399</v>
      </c>
      <c r="AE12" s="17">
        <v>0.18650004954067501</v>
      </c>
      <c r="AF12" s="17"/>
      <c r="AG12" s="17">
        <v>0.25910984924546598</v>
      </c>
      <c r="AH12" s="17">
        <v>0.190377223069708</v>
      </c>
      <c r="AI12" s="17">
        <v>0.23658379049883199</v>
      </c>
      <c r="AJ12" s="17">
        <v>0.25734096890855102</v>
      </c>
      <c r="AK12" s="17">
        <v>0.196526163628647</v>
      </c>
      <c r="AL12" s="17"/>
      <c r="AM12" s="17">
        <v>0.224754713108512</v>
      </c>
      <c r="AN12" s="17">
        <v>0.25093087247350099</v>
      </c>
      <c r="AO12" s="17">
        <v>0.17863447907173899</v>
      </c>
      <c r="AP12" s="17"/>
      <c r="AQ12" s="17">
        <v>0.226719744257704</v>
      </c>
      <c r="AR12" s="17">
        <v>0.212639313905124</v>
      </c>
      <c r="AS12" s="17"/>
      <c r="AT12" s="17">
        <v>0.213616303366859</v>
      </c>
      <c r="AU12" s="17">
        <v>0.225425605486611</v>
      </c>
    </row>
    <row r="13" spans="2:47" ht="43.5" x14ac:dyDescent="0.35">
      <c r="B13" s="18" t="s">
        <v>482</v>
      </c>
      <c r="C13" s="17">
        <v>9.7534789362197505E-2</v>
      </c>
      <c r="D13" s="17">
        <v>9.6855227676423503E-2</v>
      </c>
      <c r="E13" s="17">
        <v>9.8543694681278493E-2</v>
      </c>
      <c r="F13" s="17"/>
      <c r="G13" s="17">
        <v>7.6112810870022293E-2</v>
      </c>
      <c r="H13" s="17">
        <v>0.125121016758726</v>
      </c>
      <c r="I13" s="17">
        <v>0.10671259382953199</v>
      </c>
      <c r="J13" s="17">
        <v>6.1804907777073502E-2</v>
      </c>
      <c r="K13" s="17">
        <v>0.109413244293514</v>
      </c>
      <c r="L13" s="17">
        <v>9.8216839434154005E-2</v>
      </c>
      <c r="M13" s="17"/>
      <c r="N13" s="17">
        <v>0.107357843098009</v>
      </c>
      <c r="O13" s="17">
        <v>0.11763274143485</v>
      </c>
      <c r="P13" s="17">
        <v>8.79834220711085E-2</v>
      </c>
      <c r="Q13" s="17">
        <v>7.5692898433824901E-2</v>
      </c>
      <c r="R13" s="17"/>
      <c r="S13" s="17">
        <v>0.114501676231233</v>
      </c>
      <c r="T13" s="17">
        <v>8.0509617666731398E-2</v>
      </c>
      <c r="U13" s="17">
        <v>8.7157820627645294E-2</v>
      </c>
      <c r="V13" s="17">
        <v>3.84177876307688E-2</v>
      </c>
      <c r="W13" s="17">
        <v>0.19372073690735001</v>
      </c>
      <c r="X13" s="17">
        <v>0.14140888804235099</v>
      </c>
      <c r="Y13" s="17">
        <v>6.3091802758395002E-2</v>
      </c>
      <c r="Z13" s="17">
        <v>0.12159436358727201</v>
      </c>
      <c r="AA13" s="17">
        <v>7.4318953582559896E-2</v>
      </c>
      <c r="AB13" s="17"/>
      <c r="AC13" s="17">
        <v>7.6598715450282906E-2</v>
      </c>
      <c r="AD13" s="17">
        <v>0.109682989891423</v>
      </c>
      <c r="AE13" s="17">
        <v>0.15148358325884501</v>
      </c>
      <c r="AF13" s="17"/>
      <c r="AG13" s="17">
        <v>9.7479477917306101E-2</v>
      </c>
      <c r="AH13" s="17">
        <v>0.10311480040445301</v>
      </c>
      <c r="AI13" s="17">
        <v>0.100568228595988</v>
      </c>
      <c r="AJ13" s="17">
        <v>6.6779232866731902E-2</v>
      </c>
      <c r="AK13" s="17">
        <v>0.119440474894472</v>
      </c>
      <c r="AL13" s="17"/>
      <c r="AM13" s="17">
        <v>0.119196271385345</v>
      </c>
      <c r="AN13" s="17">
        <v>9.68118212652119E-2</v>
      </c>
      <c r="AO13" s="17">
        <v>7.8314253205927095E-2</v>
      </c>
      <c r="AP13" s="17"/>
      <c r="AQ13" s="17">
        <v>0.104534439581991</v>
      </c>
      <c r="AR13" s="17">
        <v>8.0703980070963105E-2</v>
      </c>
      <c r="AS13" s="17"/>
      <c r="AT13" s="17">
        <v>7.5645539438964099E-2</v>
      </c>
      <c r="AU13" s="17">
        <v>0.10447490448650899</v>
      </c>
    </row>
    <row r="14" spans="2:47" x14ac:dyDescent="0.35">
      <c r="B14" s="18" t="s">
        <v>483</v>
      </c>
      <c r="C14" s="19">
        <v>0.164187911935574</v>
      </c>
      <c r="D14" s="19">
        <v>0.15100895703627201</v>
      </c>
      <c r="E14" s="19">
        <v>0.17712905450769401</v>
      </c>
      <c r="F14" s="19"/>
      <c r="G14" s="19">
        <v>0.188020184290632</v>
      </c>
      <c r="H14" s="19">
        <v>0.10270512723709201</v>
      </c>
      <c r="I14" s="19">
        <v>0.14425933487179399</v>
      </c>
      <c r="J14" s="19">
        <v>0.19000292679271999</v>
      </c>
      <c r="K14" s="19">
        <v>0.219205892137497</v>
      </c>
      <c r="L14" s="19">
        <v>0.156010249517366</v>
      </c>
      <c r="M14" s="19"/>
      <c r="N14" s="19">
        <v>0.18510113604876999</v>
      </c>
      <c r="O14" s="19">
        <v>0.16725178227385601</v>
      </c>
      <c r="P14" s="19">
        <v>0.109211211840161</v>
      </c>
      <c r="Q14" s="19">
        <v>0.181097043815689</v>
      </c>
      <c r="R14" s="19"/>
      <c r="S14" s="19">
        <v>0.137807442386113</v>
      </c>
      <c r="T14" s="19">
        <v>0.20070238169822199</v>
      </c>
      <c r="U14" s="19">
        <v>0.17005041420719799</v>
      </c>
      <c r="V14" s="19">
        <v>0.167418679004249</v>
      </c>
      <c r="W14" s="19">
        <v>0.122050024350362</v>
      </c>
      <c r="X14" s="19">
        <v>0.105676366147609</v>
      </c>
      <c r="Y14" s="19">
        <v>0.182916966989426</v>
      </c>
      <c r="Z14" s="19">
        <v>0.18903524575900901</v>
      </c>
      <c r="AA14" s="19">
        <v>0.194782062075114</v>
      </c>
      <c r="AB14" s="19"/>
      <c r="AC14" s="19">
        <v>0.14245261779659199</v>
      </c>
      <c r="AD14" s="19">
        <v>0.157697431724686</v>
      </c>
      <c r="AE14" s="19">
        <v>0.209278261040966</v>
      </c>
      <c r="AF14" s="19"/>
      <c r="AG14" s="19">
        <v>0.13975995574330799</v>
      </c>
      <c r="AH14" s="19">
        <v>0.14497942187538199</v>
      </c>
      <c r="AI14" s="19">
        <v>0.157285433338996</v>
      </c>
      <c r="AJ14" s="19">
        <v>0.21600469420705801</v>
      </c>
      <c r="AK14" s="19">
        <v>0.222552286813922</v>
      </c>
      <c r="AL14" s="19"/>
      <c r="AM14" s="19">
        <v>0.11058145138787701</v>
      </c>
      <c r="AN14" s="19">
        <v>0.144041452501071</v>
      </c>
      <c r="AO14" s="19">
        <v>0.18545802509715101</v>
      </c>
      <c r="AP14" s="19"/>
      <c r="AQ14" s="19">
        <v>0.14162762610457499</v>
      </c>
      <c r="AR14" s="19">
        <v>0.21226823888565899</v>
      </c>
      <c r="AS14" s="19"/>
      <c r="AT14" s="19">
        <v>0.14077259003624701</v>
      </c>
      <c r="AU14" s="19">
        <v>0.17161187713420101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U19"/>
  <sheetViews>
    <sheetView showGridLines="0" workbookViewId="0">
      <pane xSplit="2" topLeftCell="Q1" activePane="topRight" state="frozen"/>
      <selection activeCell="AF8" sqref="AF8"/>
      <selection pane="topRight" activeCell="AM8" sqref="AM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6.4601789984383998E-2</v>
      </c>
      <c r="D9" s="17">
        <v>6.4976148561831898E-2</v>
      </c>
      <c r="E9" s="17">
        <v>6.2178418605392999E-2</v>
      </c>
      <c r="F9" s="17"/>
      <c r="G9" s="17">
        <v>0.12525786067745001</v>
      </c>
      <c r="H9" s="17">
        <v>7.6364581193661504E-2</v>
      </c>
      <c r="I9" s="17">
        <v>8.1074688543440104E-2</v>
      </c>
      <c r="J9" s="17">
        <v>7.8161767891622699E-2</v>
      </c>
      <c r="K9" s="17">
        <v>2.4253591392660999E-2</v>
      </c>
      <c r="L9" s="17">
        <v>3.5111497929639697E-2</v>
      </c>
      <c r="M9" s="17"/>
      <c r="N9" s="17">
        <v>8.4463851158913805E-2</v>
      </c>
      <c r="O9" s="17">
        <v>3.8847202832096597E-2</v>
      </c>
      <c r="P9" s="17">
        <v>5.9445093463297502E-2</v>
      </c>
      <c r="Q9" s="17">
        <v>7.5207996212807202E-2</v>
      </c>
      <c r="R9" s="17"/>
      <c r="S9" s="17">
        <v>0.106740164241047</v>
      </c>
      <c r="T9" s="17">
        <v>5.9528281260840102E-2</v>
      </c>
      <c r="U9" s="17">
        <v>7.5565344879812493E-2</v>
      </c>
      <c r="V9" s="17">
        <v>7.5669678117201794E-2</v>
      </c>
      <c r="W9" s="17">
        <v>3.5919096122349899E-2</v>
      </c>
      <c r="X9" s="17">
        <v>3.75735091175744E-2</v>
      </c>
      <c r="Y9" s="17">
        <v>6.4583547986564294E-2</v>
      </c>
      <c r="Z9" s="17">
        <v>6.8238217085592301E-2</v>
      </c>
      <c r="AA9" s="17">
        <v>4.1700309868699E-2</v>
      </c>
      <c r="AB9" s="17"/>
      <c r="AC9" s="17">
        <v>3.3207840346034197E-2</v>
      </c>
      <c r="AD9" s="17">
        <v>8.8462840374126203E-2</v>
      </c>
      <c r="AE9" s="17">
        <v>5.1891854488742797E-2</v>
      </c>
      <c r="AF9" s="17"/>
      <c r="AG9" s="17">
        <v>3.2962351547935698E-2</v>
      </c>
      <c r="AH9" s="17">
        <v>0.135141279494848</v>
      </c>
      <c r="AI9" s="17">
        <v>2.07907374620417E-2</v>
      </c>
      <c r="AJ9" s="17">
        <v>0</v>
      </c>
      <c r="AK9" s="17">
        <v>3.2844617316234698E-2</v>
      </c>
      <c r="AL9" s="17"/>
      <c r="AM9" s="17">
        <v>3.0176130637231301E-2</v>
      </c>
      <c r="AN9" s="17">
        <v>9.7304978847068499E-2</v>
      </c>
      <c r="AO9" s="17">
        <v>1.1068302391350499E-2</v>
      </c>
      <c r="AP9" s="17"/>
      <c r="AQ9" s="17">
        <v>6.0447482617735797E-2</v>
      </c>
      <c r="AR9" s="17">
        <v>7.3629884428703496E-2</v>
      </c>
      <c r="AS9" s="17"/>
      <c r="AT9" s="17">
        <v>7.3907835521574303E-2</v>
      </c>
      <c r="AU9" s="17">
        <v>6.1651253643180498E-2</v>
      </c>
    </row>
    <row r="10" spans="2:47" ht="43.5" x14ac:dyDescent="0.35">
      <c r="B10" s="18" t="s">
        <v>479</v>
      </c>
      <c r="C10" s="17">
        <v>0.222956134959609</v>
      </c>
      <c r="D10" s="17">
        <v>0.209342675301843</v>
      </c>
      <c r="E10" s="17">
        <v>0.23501468205530099</v>
      </c>
      <c r="F10" s="17"/>
      <c r="G10" s="17">
        <v>0.27689509922302002</v>
      </c>
      <c r="H10" s="17">
        <v>0.230146812479228</v>
      </c>
      <c r="I10" s="17">
        <v>0.188161489985613</v>
      </c>
      <c r="J10" s="17">
        <v>0.27019799355576801</v>
      </c>
      <c r="K10" s="17">
        <v>0.205863064310227</v>
      </c>
      <c r="L10" s="17">
        <v>0.19570216846743199</v>
      </c>
      <c r="M10" s="17"/>
      <c r="N10" s="17">
        <v>0.27612523472251699</v>
      </c>
      <c r="O10" s="17">
        <v>0.22588650701177701</v>
      </c>
      <c r="P10" s="17">
        <v>0.195018365728268</v>
      </c>
      <c r="Q10" s="17">
        <v>0.18989844552961399</v>
      </c>
      <c r="R10" s="17"/>
      <c r="S10" s="17">
        <v>0.20763503718462001</v>
      </c>
      <c r="T10" s="17">
        <v>0.24901844470545301</v>
      </c>
      <c r="U10" s="17">
        <v>0.231674575234703</v>
      </c>
      <c r="V10" s="17">
        <v>0.205209575646637</v>
      </c>
      <c r="W10" s="17">
        <v>0.20129850876286901</v>
      </c>
      <c r="X10" s="17">
        <v>0.203363023441757</v>
      </c>
      <c r="Y10" s="17">
        <v>0.221948343159519</v>
      </c>
      <c r="Z10" s="17">
        <v>0.16840575346845399</v>
      </c>
      <c r="AA10" s="17">
        <v>0.26837634323486598</v>
      </c>
      <c r="AB10" s="17"/>
      <c r="AC10" s="17">
        <v>0.21252960160711601</v>
      </c>
      <c r="AD10" s="17">
        <v>0.24922519899794299</v>
      </c>
      <c r="AE10" s="17">
        <v>0.16447575116088101</v>
      </c>
      <c r="AF10" s="17"/>
      <c r="AG10" s="17">
        <v>0.200390644603781</v>
      </c>
      <c r="AH10" s="17">
        <v>0.26616920784328402</v>
      </c>
      <c r="AI10" s="17">
        <v>0.30958059259458298</v>
      </c>
      <c r="AJ10" s="17">
        <v>0.25682585884505998</v>
      </c>
      <c r="AK10" s="17">
        <v>0.199172550626561</v>
      </c>
      <c r="AL10" s="17"/>
      <c r="AM10" s="17">
        <v>0.193339197151745</v>
      </c>
      <c r="AN10" s="17">
        <v>0.25865427901252802</v>
      </c>
      <c r="AO10" s="17">
        <v>0.223172303637305</v>
      </c>
      <c r="AP10" s="17"/>
      <c r="AQ10" s="17">
        <v>0.23105309492193299</v>
      </c>
      <c r="AR10" s="17">
        <v>0.207130888865587</v>
      </c>
      <c r="AS10" s="17"/>
      <c r="AT10" s="17">
        <v>0.23592198388051999</v>
      </c>
      <c r="AU10" s="17">
        <v>0.218845236481537</v>
      </c>
    </row>
    <row r="11" spans="2:47" ht="43.5" x14ac:dyDescent="0.35">
      <c r="B11" s="18" t="s">
        <v>480</v>
      </c>
      <c r="C11" s="17">
        <v>0.42823705371098902</v>
      </c>
      <c r="D11" s="17">
        <v>0.46349801373007399</v>
      </c>
      <c r="E11" s="17">
        <v>0.396939625510145</v>
      </c>
      <c r="F11" s="17"/>
      <c r="G11" s="17">
        <v>0.332767589901942</v>
      </c>
      <c r="H11" s="17">
        <v>0.38460065694142198</v>
      </c>
      <c r="I11" s="17">
        <v>0.46146372677659198</v>
      </c>
      <c r="J11" s="17">
        <v>0.40784324028226998</v>
      </c>
      <c r="K11" s="17">
        <v>0.457384312812329</v>
      </c>
      <c r="L11" s="17">
        <v>0.47416970735604702</v>
      </c>
      <c r="M11" s="17"/>
      <c r="N11" s="17">
        <v>0.34347817953769999</v>
      </c>
      <c r="O11" s="17">
        <v>0.43432584661336399</v>
      </c>
      <c r="P11" s="17">
        <v>0.52826758825248199</v>
      </c>
      <c r="Q11" s="17">
        <v>0.430453097286007</v>
      </c>
      <c r="R11" s="17"/>
      <c r="S11" s="17">
        <v>0.45351634475052299</v>
      </c>
      <c r="T11" s="17">
        <v>0.38451168407806202</v>
      </c>
      <c r="U11" s="17">
        <v>0.405897316489091</v>
      </c>
      <c r="V11" s="17">
        <v>0.433928396164382</v>
      </c>
      <c r="W11" s="17">
        <v>0.38773623977120703</v>
      </c>
      <c r="X11" s="17">
        <v>0.52756943167748305</v>
      </c>
      <c r="Y11" s="17">
        <v>0.47803970422530101</v>
      </c>
      <c r="Z11" s="17">
        <v>0.401194400256216</v>
      </c>
      <c r="AA11" s="17">
        <v>0.38432081404148499</v>
      </c>
      <c r="AB11" s="17"/>
      <c r="AC11" s="17">
        <v>0.47689187533277</v>
      </c>
      <c r="AD11" s="17">
        <v>0.38787025941870401</v>
      </c>
      <c r="AE11" s="17">
        <v>0.45876622649700199</v>
      </c>
      <c r="AF11" s="17"/>
      <c r="AG11" s="17">
        <v>0.46937911241564001</v>
      </c>
      <c r="AH11" s="17">
        <v>0.32411403297569902</v>
      </c>
      <c r="AI11" s="17">
        <v>0.47441872774111299</v>
      </c>
      <c r="AJ11" s="17">
        <v>0.46039021408115</v>
      </c>
      <c r="AK11" s="17">
        <v>0.47447819673304897</v>
      </c>
      <c r="AL11" s="17"/>
      <c r="AM11" s="17">
        <v>0.49274495244591798</v>
      </c>
      <c r="AN11" s="17">
        <v>0.368974736194839</v>
      </c>
      <c r="AO11" s="17">
        <v>0.48478434308017399</v>
      </c>
      <c r="AP11" s="17"/>
      <c r="AQ11" s="17">
        <v>0.44157275107053101</v>
      </c>
      <c r="AR11" s="17">
        <v>0.402482665232266</v>
      </c>
      <c r="AS11" s="17"/>
      <c r="AT11" s="17">
        <v>0.41638202900492299</v>
      </c>
      <c r="AU11" s="17">
        <v>0.43199575885393399</v>
      </c>
    </row>
    <row r="12" spans="2:47" ht="43.5" x14ac:dyDescent="0.35">
      <c r="B12" s="18" t="s">
        <v>481</v>
      </c>
      <c r="C12" s="17">
        <v>9.4687709604990095E-2</v>
      </c>
      <c r="D12" s="17">
        <v>9.7508305200180195E-2</v>
      </c>
      <c r="E12" s="17">
        <v>9.2415941433736007E-2</v>
      </c>
      <c r="F12" s="17"/>
      <c r="G12" s="17">
        <v>7.0304791523088203E-2</v>
      </c>
      <c r="H12" s="17">
        <v>0.133346698469754</v>
      </c>
      <c r="I12" s="17">
        <v>0.12897229312723199</v>
      </c>
      <c r="J12" s="17">
        <v>4.7637522164727199E-2</v>
      </c>
      <c r="K12" s="17">
        <v>9.7227861682708805E-2</v>
      </c>
      <c r="L12" s="17">
        <v>8.5543606317179804E-2</v>
      </c>
      <c r="M12" s="17"/>
      <c r="N12" s="17">
        <v>9.4914096654897195E-2</v>
      </c>
      <c r="O12" s="17">
        <v>0.116917757700462</v>
      </c>
      <c r="P12" s="17">
        <v>8.4838833806132996E-2</v>
      </c>
      <c r="Q12" s="17">
        <v>8.1184817688003105E-2</v>
      </c>
      <c r="R12" s="17"/>
      <c r="S12" s="17">
        <v>7.7460935394605801E-2</v>
      </c>
      <c r="T12" s="17">
        <v>5.7326337179308601E-2</v>
      </c>
      <c r="U12" s="17">
        <v>7.8785650009758498E-2</v>
      </c>
      <c r="V12" s="17">
        <v>0.126143616298039</v>
      </c>
      <c r="W12" s="17">
        <v>0.15526907607750801</v>
      </c>
      <c r="X12" s="17">
        <v>0.14138470336160999</v>
      </c>
      <c r="Y12" s="17">
        <v>5.7933133709800501E-2</v>
      </c>
      <c r="Z12" s="17">
        <v>0.12888591299952601</v>
      </c>
      <c r="AA12" s="17">
        <v>8.5060696212146805E-2</v>
      </c>
      <c r="AB12" s="17"/>
      <c r="AC12" s="17">
        <v>0.10171096260648201</v>
      </c>
      <c r="AD12" s="17">
        <v>9.2860185459969394E-2</v>
      </c>
      <c r="AE12" s="17">
        <v>9.0344880156444193E-2</v>
      </c>
      <c r="AF12" s="17"/>
      <c r="AG12" s="17">
        <v>0.119419136243245</v>
      </c>
      <c r="AH12" s="17">
        <v>8.7649351963216202E-2</v>
      </c>
      <c r="AI12" s="17">
        <v>5.9885220865272502E-2</v>
      </c>
      <c r="AJ12" s="17">
        <v>6.6779232866731902E-2</v>
      </c>
      <c r="AK12" s="17">
        <v>6.7354118763950394E-2</v>
      </c>
      <c r="AL12" s="17"/>
      <c r="AM12" s="17">
        <v>0.127816717399902</v>
      </c>
      <c r="AN12" s="17">
        <v>9.9190822318923996E-2</v>
      </c>
      <c r="AO12" s="17">
        <v>0.10956455788587301</v>
      </c>
      <c r="AP12" s="17"/>
      <c r="AQ12" s="17">
        <v>9.8075318386359703E-2</v>
      </c>
      <c r="AR12" s="17">
        <v>8.5664454760425196E-2</v>
      </c>
      <c r="AS12" s="17"/>
      <c r="AT12" s="17">
        <v>0.123980478907042</v>
      </c>
      <c r="AU12" s="17">
        <v>8.54002652211443E-2</v>
      </c>
    </row>
    <row r="13" spans="2:47" ht="43.5" x14ac:dyDescent="0.35">
      <c r="B13" s="18" t="s">
        <v>482</v>
      </c>
      <c r="C13" s="17">
        <v>2.0787802652833001E-2</v>
      </c>
      <c r="D13" s="17">
        <v>1.6837180666914999E-2</v>
      </c>
      <c r="E13" s="17">
        <v>2.4558096673207502E-2</v>
      </c>
      <c r="F13" s="17"/>
      <c r="G13" s="17">
        <v>1.8779161371562499E-2</v>
      </c>
      <c r="H13" s="17">
        <v>3.8570775440470703E-2</v>
      </c>
      <c r="I13" s="17">
        <v>9.6150186867660897E-3</v>
      </c>
      <c r="J13" s="17">
        <v>1.98749514066646E-2</v>
      </c>
      <c r="K13" s="17">
        <v>1.12289300171667E-2</v>
      </c>
      <c r="L13" s="17">
        <v>2.3801562863046698E-2</v>
      </c>
      <c r="M13" s="17"/>
      <c r="N13" s="17">
        <v>1.50218173158485E-2</v>
      </c>
      <c r="O13" s="17">
        <v>1.95604531473666E-2</v>
      </c>
      <c r="P13" s="17">
        <v>3.45745098555073E-2</v>
      </c>
      <c r="Q13" s="17">
        <v>1.6416458856868599E-2</v>
      </c>
      <c r="R13" s="17"/>
      <c r="S13" s="17">
        <v>2.96468611798569E-2</v>
      </c>
      <c r="T13" s="17">
        <v>2.0247456215533199E-2</v>
      </c>
      <c r="U13" s="17">
        <v>0</v>
      </c>
      <c r="V13" s="17">
        <v>1.6349733224063499E-2</v>
      </c>
      <c r="W13" s="17">
        <v>5.8147563952221301E-2</v>
      </c>
      <c r="X13" s="17">
        <v>0</v>
      </c>
      <c r="Y13" s="17">
        <v>7.09883258618744E-3</v>
      </c>
      <c r="Z13" s="17">
        <v>4.3803610262734598E-2</v>
      </c>
      <c r="AA13" s="17">
        <v>2.4610726682752299E-2</v>
      </c>
      <c r="AB13" s="17"/>
      <c r="AC13" s="17">
        <v>1.8387075504479201E-2</v>
      </c>
      <c r="AD13" s="17">
        <v>1.8461507975817599E-2</v>
      </c>
      <c r="AE13" s="17">
        <v>3.9689994858628702E-2</v>
      </c>
      <c r="AF13" s="17"/>
      <c r="AG13" s="17">
        <v>2.7158285518834702E-2</v>
      </c>
      <c r="AH13" s="17">
        <v>1.8579737128224999E-2</v>
      </c>
      <c r="AI13" s="17">
        <v>1.1830217832967701E-2</v>
      </c>
      <c r="AJ13" s="17">
        <v>0</v>
      </c>
      <c r="AK13" s="17">
        <v>2.1490533106193501E-2</v>
      </c>
      <c r="AL13" s="17"/>
      <c r="AM13" s="17">
        <v>2.3034626880179401E-2</v>
      </c>
      <c r="AN13" s="17">
        <v>2.3656874288594299E-2</v>
      </c>
      <c r="AO13" s="17">
        <v>1.17373707876123E-2</v>
      </c>
      <c r="AP13" s="17"/>
      <c r="AQ13" s="17">
        <v>2.2992874973641698E-2</v>
      </c>
      <c r="AR13" s="17">
        <v>1.36084381259962E-2</v>
      </c>
      <c r="AS13" s="17"/>
      <c r="AT13" s="17">
        <v>1.39884679554938E-2</v>
      </c>
      <c r="AU13" s="17">
        <v>2.2943571614023901E-2</v>
      </c>
    </row>
    <row r="14" spans="2:47" x14ac:dyDescent="0.35">
      <c r="B14" s="18" t="s">
        <v>483</v>
      </c>
      <c r="C14" s="19">
        <v>0.168729509087195</v>
      </c>
      <c r="D14" s="19">
        <v>0.147837676539156</v>
      </c>
      <c r="E14" s="19">
        <v>0.188893235722218</v>
      </c>
      <c r="F14" s="19"/>
      <c r="G14" s="19">
        <v>0.17599549730293701</v>
      </c>
      <c r="H14" s="19">
        <v>0.13697047547546401</v>
      </c>
      <c r="I14" s="19">
        <v>0.13071278288035701</v>
      </c>
      <c r="J14" s="19">
        <v>0.17628452469894801</v>
      </c>
      <c r="K14" s="19">
        <v>0.20404223978490801</v>
      </c>
      <c r="L14" s="19">
        <v>0.185671457066654</v>
      </c>
      <c r="M14" s="19"/>
      <c r="N14" s="19">
        <v>0.18599682061012299</v>
      </c>
      <c r="O14" s="19">
        <v>0.16446223269493401</v>
      </c>
      <c r="P14" s="19">
        <v>9.7855608894312399E-2</v>
      </c>
      <c r="Q14" s="19">
        <v>0.20683918442669999</v>
      </c>
      <c r="R14" s="19"/>
      <c r="S14" s="19">
        <v>0.125000657249348</v>
      </c>
      <c r="T14" s="19">
        <v>0.229367796560802</v>
      </c>
      <c r="U14" s="19">
        <v>0.20807711338663601</v>
      </c>
      <c r="V14" s="19">
        <v>0.14269900054967699</v>
      </c>
      <c r="W14" s="19">
        <v>0.16162951531384501</v>
      </c>
      <c r="X14" s="19">
        <v>9.0109332401575704E-2</v>
      </c>
      <c r="Y14" s="19">
        <v>0.17039643833262799</v>
      </c>
      <c r="Z14" s="19">
        <v>0.18947210592747701</v>
      </c>
      <c r="AA14" s="19">
        <v>0.19593110996005</v>
      </c>
      <c r="AB14" s="19"/>
      <c r="AC14" s="19">
        <v>0.15727264460311799</v>
      </c>
      <c r="AD14" s="19">
        <v>0.16312000777343999</v>
      </c>
      <c r="AE14" s="19">
        <v>0.194831292838301</v>
      </c>
      <c r="AF14" s="19"/>
      <c r="AG14" s="19">
        <v>0.15069046967056399</v>
      </c>
      <c r="AH14" s="19">
        <v>0.168346390594727</v>
      </c>
      <c r="AI14" s="19">
        <v>0.123494503504022</v>
      </c>
      <c r="AJ14" s="19">
        <v>0.21600469420705801</v>
      </c>
      <c r="AK14" s="19">
        <v>0.20465998345401101</v>
      </c>
      <c r="AL14" s="19"/>
      <c r="AM14" s="19">
        <v>0.132888375485024</v>
      </c>
      <c r="AN14" s="19">
        <v>0.152218309338047</v>
      </c>
      <c r="AO14" s="19">
        <v>0.15967312221768601</v>
      </c>
      <c r="AP14" s="19"/>
      <c r="AQ14" s="19">
        <v>0.14585847802979901</v>
      </c>
      <c r="AR14" s="19">
        <v>0.21748366858702201</v>
      </c>
      <c r="AS14" s="19"/>
      <c r="AT14" s="19">
        <v>0.13581920473044701</v>
      </c>
      <c r="AU14" s="19">
        <v>0.17916391418618</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U19"/>
  <sheetViews>
    <sheetView showGridLines="0" workbookViewId="0">
      <pane xSplit="2" topLeftCell="Z1" activePane="topRight" state="frozen"/>
      <selection activeCell="AF8" sqref="AF8"/>
      <selection pane="topRight" activeCell="AX8" sqref="AX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2.9330830910483802E-2</v>
      </c>
      <c r="D9" s="17">
        <v>3.55817752419633E-2</v>
      </c>
      <c r="E9" s="17">
        <v>2.3603857649088601E-2</v>
      </c>
      <c r="F9" s="17"/>
      <c r="G9" s="17">
        <v>7.7692090924573506E-2</v>
      </c>
      <c r="H9" s="17">
        <v>6.5072392038985197E-2</v>
      </c>
      <c r="I9" s="17">
        <v>3.3470830330576601E-2</v>
      </c>
      <c r="J9" s="17">
        <v>1.6953781139151001E-2</v>
      </c>
      <c r="K9" s="17">
        <v>5.4341427451318697E-3</v>
      </c>
      <c r="L9" s="17">
        <v>3.9890092543682504E-3</v>
      </c>
      <c r="M9" s="17"/>
      <c r="N9" s="17">
        <v>4.5175353043285897E-2</v>
      </c>
      <c r="O9" s="17">
        <v>1.9556041262458801E-2</v>
      </c>
      <c r="P9" s="17">
        <v>2.3160023218049702E-2</v>
      </c>
      <c r="Q9" s="17">
        <v>2.81764483426446E-2</v>
      </c>
      <c r="R9" s="17"/>
      <c r="S9" s="17">
        <v>6.5829179614675604E-2</v>
      </c>
      <c r="T9" s="17">
        <v>3.7428701913837202E-3</v>
      </c>
      <c r="U9" s="17">
        <v>1.6101227323906599E-2</v>
      </c>
      <c r="V9" s="17">
        <v>7.3388625074951898E-3</v>
      </c>
      <c r="W9" s="17">
        <v>3.1579710691893297E-2</v>
      </c>
      <c r="X9" s="17">
        <v>3.2964425031140297E-2</v>
      </c>
      <c r="Y9" s="17">
        <v>2.7958816177317401E-2</v>
      </c>
      <c r="Z9" s="17">
        <v>2.3398557035525399E-2</v>
      </c>
      <c r="AA9" s="17">
        <v>4.5210079156689703E-2</v>
      </c>
      <c r="AB9" s="17"/>
      <c r="AC9" s="17">
        <v>1.23464332749049E-2</v>
      </c>
      <c r="AD9" s="17">
        <v>4.9001942398880102E-2</v>
      </c>
      <c r="AE9" s="17">
        <v>6.6490038013750597E-3</v>
      </c>
      <c r="AF9" s="17"/>
      <c r="AG9" s="17">
        <v>1.7831149988786699E-2</v>
      </c>
      <c r="AH9" s="17">
        <v>5.4638534219613302E-2</v>
      </c>
      <c r="AI9" s="17">
        <v>3.7197523697034197E-2</v>
      </c>
      <c r="AJ9" s="17">
        <v>0</v>
      </c>
      <c r="AK9" s="17">
        <v>5.8613027544675402E-3</v>
      </c>
      <c r="AL9" s="17"/>
      <c r="AM9" s="17">
        <v>3.0467854150313001E-2</v>
      </c>
      <c r="AN9" s="17">
        <v>5.0595090928170598E-2</v>
      </c>
      <c r="AO9" s="17">
        <v>1.6703379408359101E-2</v>
      </c>
      <c r="AP9" s="17"/>
      <c r="AQ9" s="17">
        <v>2.91998571623437E-2</v>
      </c>
      <c r="AR9" s="17">
        <v>2.97540160146103E-2</v>
      </c>
      <c r="AS9" s="17"/>
      <c r="AT9" s="17">
        <v>2.2411194854581901E-2</v>
      </c>
      <c r="AU9" s="17">
        <v>3.15247421232807E-2</v>
      </c>
    </row>
    <row r="10" spans="2:47" ht="43.5" x14ac:dyDescent="0.35">
      <c r="B10" s="18" t="s">
        <v>479</v>
      </c>
      <c r="C10" s="17">
        <v>8.5766255697841604E-2</v>
      </c>
      <c r="D10" s="17">
        <v>9.7911525745559502E-2</v>
      </c>
      <c r="E10" s="17">
        <v>7.3235514478127706E-2</v>
      </c>
      <c r="F10" s="17"/>
      <c r="G10" s="17">
        <v>0.16514210203599899</v>
      </c>
      <c r="H10" s="17">
        <v>0.12882260774006099</v>
      </c>
      <c r="I10" s="17">
        <v>8.6859155524069503E-2</v>
      </c>
      <c r="J10" s="17">
        <v>7.7593664879054697E-2</v>
      </c>
      <c r="K10" s="17">
        <v>5.5031029090149897E-2</v>
      </c>
      <c r="L10" s="17">
        <v>4.4989994476126102E-2</v>
      </c>
      <c r="M10" s="17"/>
      <c r="N10" s="17">
        <v>0.10304069954169399</v>
      </c>
      <c r="O10" s="17">
        <v>7.8747181110417494E-2</v>
      </c>
      <c r="P10" s="17">
        <v>7.2764766574621303E-2</v>
      </c>
      <c r="Q10" s="17">
        <v>8.6882255892123103E-2</v>
      </c>
      <c r="R10" s="17"/>
      <c r="S10" s="17">
        <v>5.8582065997158303E-2</v>
      </c>
      <c r="T10" s="17">
        <v>0.107467116725716</v>
      </c>
      <c r="U10" s="17">
        <v>8.7641209763909003E-2</v>
      </c>
      <c r="V10" s="17">
        <v>6.3540154911694E-2</v>
      </c>
      <c r="W10" s="17">
        <v>8.3957664608730706E-2</v>
      </c>
      <c r="X10" s="17">
        <v>0.11003110362313601</v>
      </c>
      <c r="Y10" s="17">
        <v>0.113020843610524</v>
      </c>
      <c r="Z10" s="17">
        <v>9.1068029010457602E-2</v>
      </c>
      <c r="AA10" s="17">
        <v>6.7756888456564898E-2</v>
      </c>
      <c r="AB10" s="17"/>
      <c r="AC10" s="17">
        <v>9.8205738525789399E-2</v>
      </c>
      <c r="AD10" s="17">
        <v>7.1244503084208405E-2</v>
      </c>
      <c r="AE10" s="17">
        <v>6.9511021144802704E-2</v>
      </c>
      <c r="AF10" s="17"/>
      <c r="AG10" s="17">
        <v>9.6873806921001795E-2</v>
      </c>
      <c r="AH10" s="17">
        <v>7.5363703316184902E-2</v>
      </c>
      <c r="AI10" s="17">
        <v>5.9156389697950798E-2</v>
      </c>
      <c r="AJ10" s="17">
        <v>0</v>
      </c>
      <c r="AK10" s="17">
        <v>7.7777944300048807E-2</v>
      </c>
      <c r="AL10" s="17"/>
      <c r="AM10" s="17">
        <v>0.11364093906580799</v>
      </c>
      <c r="AN10" s="17">
        <v>7.9643819044017794E-2</v>
      </c>
      <c r="AO10" s="17">
        <v>8.9340151055544895E-2</v>
      </c>
      <c r="AP10" s="17"/>
      <c r="AQ10" s="17">
        <v>8.2233566140019698E-2</v>
      </c>
      <c r="AR10" s="17">
        <v>9.3599965956544504E-2</v>
      </c>
      <c r="AS10" s="17"/>
      <c r="AT10" s="17">
        <v>8.3780753854126699E-2</v>
      </c>
      <c r="AU10" s="17">
        <v>8.6395770707412001E-2</v>
      </c>
    </row>
    <row r="11" spans="2:47" ht="43.5" x14ac:dyDescent="0.35">
      <c r="B11" s="18" t="s">
        <v>480</v>
      </c>
      <c r="C11" s="17">
        <v>0.48059668501984998</v>
      </c>
      <c r="D11" s="17">
        <v>0.460747977897419</v>
      </c>
      <c r="E11" s="17">
        <v>0.49866063715389197</v>
      </c>
      <c r="F11" s="17"/>
      <c r="G11" s="17">
        <v>0.37821279128117102</v>
      </c>
      <c r="H11" s="17">
        <v>0.37809339626431299</v>
      </c>
      <c r="I11" s="17">
        <v>0.48038041767261802</v>
      </c>
      <c r="J11" s="17">
        <v>0.49000706719367398</v>
      </c>
      <c r="K11" s="17">
        <v>0.54179112171034605</v>
      </c>
      <c r="L11" s="17">
        <v>0.55255853007321798</v>
      </c>
      <c r="M11" s="17"/>
      <c r="N11" s="17">
        <v>0.41389555962552299</v>
      </c>
      <c r="O11" s="17">
        <v>0.45916330418728202</v>
      </c>
      <c r="P11" s="17">
        <v>0.60049315891855104</v>
      </c>
      <c r="Q11" s="17">
        <v>0.471447348878064</v>
      </c>
      <c r="R11" s="17"/>
      <c r="S11" s="17">
        <v>0.438059913298602</v>
      </c>
      <c r="T11" s="17">
        <v>0.44111799529680301</v>
      </c>
      <c r="U11" s="17">
        <v>0.54369163198283699</v>
      </c>
      <c r="V11" s="17">
        <v>0.57062004668212296</v>
      </c>
      <c r="W11" s="17">
        <v>0.374553370696383</v>
      </c>
      <c r="X11" s="17">
        <v>0.51311399631458898</v>
      </c>
      <c r="Y11" s="17">
        <v>0.487875567817939</v>
      </c>
      <c r="Z11" s="17">
        <v>0.53781409379422296</v>
      </c>
      <c r="AA11" s="17">
        <v>0.472645193858864</v>
      </c>
      <c r="AB11" s="17"/>
      <c r="AC11" s="17">
        <v>0.53249818429978801</v>
      </c>
      <c r="AD11" s="17">
        <v>0.45446297960417098</v>
      </c>
      <c r="AE11" s="17">
        <v>0.47347519639259</v>
      </c>
      <c r="AF11" s="17"/>
      <c r="AG11" s="17">
        <v>0.51442848086900494</v>
      </c>
      <c r="AH11" s="17">
        <v>0.456544522978653</v>
      </c>
      <c r="AI11" s="17">
        <v>0.480632832703905</v>
      </c>
      <c r="AJ11" s="17">
        <v>0.48382366054028902</v>
      </c>
      <c r="AK11" s="17">
        <v>0.465020034328474</v>
      </c>
      <c r="AL11" s="17"/>
      <c r="AM11" s="17">
        <v>0.52092373020089799</v>
      </c>
      <c r="AN11" s="17">
        <v>0.46401242580532498</v>
      </c>
      <c r="AO11" s="17">
        <v>0.454999623501052</v>
      </c>
      <c r="AP11" s="17"/>
      <c r="AQ11" s="17">
        <v>0.51125265675459697</v>
      </c>
      <c r="AR11" s="17">
        <v>0.41883512797106198</v>
      </c>
      <c r="AS11" s="17"/>
      <c r="AT11" s="17">
        <v>0.47471251932981301</v>
      </c>
      <c r="AU11" s="17">
        <v>0.482462294277481</v>
      </c>
    </row>
    <row r="12" spans="2:47" ht="43.5" x14ac:dyDescent="0.35">
      <c r="B12" s="18" t="s">
        <v>481</v>
      </c>
      <c r="C12" s="17">
        <v>0.21048838193550001</v>
      </c>
      <c r="D12" s="17">
        <v>0.22894672048421499</v>
      </c>
      <c r="E12" s="17">
        <v>0.194052381603041</v>
      </c>
      <c r="F12" s="17"/>
      <c r="G12" s="17">
        <v>0.15256058784391599</v>
      </c>
      <c r="H12" s="17">
        <v>0.258739696462083</v>
      </c>
      <c r="I12" s="17">
        <v>0.20530501267450599</v>
      </c>
      <c r="J12" s="17">
        <v>0.22120362819167499</v>
      </c>
      <c r="K12" s="17">
        <v>0.21593338905488099</v>
      </c>
      <c r="L12" s="17">
        <v>0.19364468262052401</v>
      </c>
      <c r="M12" s="17"/>
      <c r="N12" s="17">
        <v>0.23136533566287401</v>
      </c>
      <c r="O12" s="17">
        <v>0.25070854790307401</v>
      </c>
      <c r="P12" s="17">
        <v>0.159183152229666</v>
      </c>
      <c r="Q12" s="17">
        <v>0.19388045786066099</v>
      </c>
      <c r="R12" s="17"/>
      <c r="S12" s="17">
        <v>0.24475616592262101</v>
      </c>
      <c r="T12" s="17">
        <v>0.20778516402678801</v>
      </c>
      <c r="U12" s="17">
        <v>0.16796359837508201</v>
      </c>
      <c r="V12" s="17">
        <v>0.16908228310954301</v>
      </c>
      <c r="W12" s="17">
        <v>0.30229474117296501</v>
      </c>
      <c r="X12" s="17">
        <v>0.25235402092514603</v>
      </c>
      <c r="Y12" s="17">
        <v>0.20951045593291101</v>
      </c>
      <c r="Z12" s="17">
        <v>0.14029959650328699</v>
      </c>
      <c r="AA12" s="17">
        <v>0.17325985728047999</v>
      </c>
      <c r="AB12" s="17"/>
      <c r="AC12" s="17">
        <v>0.167396414941964</v>
      </c>
      <c r="AD12" s="17">
        <v>0.25482818399511498</v>
      </c>
      <c r="AE12" s="17">
        <v>0.210261058044516</v>
      </c>
      <c r="AF12" s="17"/>
      <c r="AG12" s="17">
        <v>0.20177436855752601</v>
      </c>
      <c r="AH12" s="17">
        <v>0.21449798116157301</v>
      </c>
      <c r="AI12" s="17">
        <v>0.25823562403428901</v>
      </c>
      <c r="AJ12" s="17">
        <v>0.22126172478701001</v>
      </c>
      <c r="AK12" s="17">
        <v>0.214996204254738</v>
      </c>
      <c r="AL12" s="17"/>
      <c r="AM12" s="17">
        <v>0.19195093881745801</v>
      </c>
      <c r="AN12" s="17">
        <v>0.22378812925299499</v>
      </c>
      <c r="AO12" s="17">
        <v>0.279426131014407</v>
      </c>
      <c r="AP12" s="17"/>
      <c r="AQ12" s="17">
        <v>0.21148612896806199</v>
      </c>
      <c r="AR12" s="17">
        <v>0.20439101616718</v>
      </c>
      <c r="AS12" s="17"/>
      <c r="AT12" s="17">
        <v>0.253452450736117</v>
      </c>
      <c r="AU12" s="17">
        <v>0.196866371828674</v>
      </c>
    </row>
    <row r="13" spans="2:47" ht="43.5" x14ac:dyDescent="0.35">
      <c r="B13" s="18" t="s">
        <v>482</v>
      </c>
      <c r="C13" s="17">
        <v>5.4893685655482603E-2</v>
      </c>
      <c r="D13" s="17">
        <v>6.88827195508456E-2</v>
      </c>
      <c r="E13" s="17">
        <v>4.20360361429006E-2</v>
      </c>
      <c r="F13" s="17"/>
      <c r="G13" s="17">
        <v>0.119394775884446</v>
      </c>
      <c r="H13" s="17">
        <v>4.8307209602980697E-2</v>
      </c>
      <c r="I13" s="17">
        <v>6.7669273144779399E-2</v>
      </c>
      <c r="J13" s="17">
        <v>5.3256708735121901E-2</v>
      </c>
      <c r="K13" s="17">
        <v>2.77767229762243E-2</v>
      </c>
      <c r="L13" s="17">
        <v>4.14802266435986E-2</v>
      </c>
      <c r="M13" s="17"/>
      <c r="N13" s="17">
        <v>5.5677306130057502E-2</v>
      </c>
      <c r="O13" s="17">
        <v>4.8746339625543603E-2</v>
      </c>
      <c r="P13" s="17">
        <v>5.6924395492504103E-2</v>
      </c>
      <c r="Q13" s="17">
        <v>5.9290472751470702E-2</v>
      </c>
      <c r="R13" s="17"/>
      <c r="S13" s="17">
        <v>8.2184537400110697E-2</v>
      </c>
      <c r="T13" s="17">
        <v>6.4771158214169899E-2</v>
      </c>
      <c r="U13" s="17">
        <v>4.0025960421543799E-2</v>
      </c>
      <c r="V13" s="17">
        <v>5.2748051355872801E-2</v>
      </c>
      <c r="W13" s="17">
        <v>7.2892024695755606E-2</v>
      </c>
      <c r="X13" s="17">
        <v>1.80467440525852E-2</v>
      </c>
      <c r="Y13" s="17">
        <v>1.9157445985474499E-2</v>
      </c>
      <c r="Z13" s="17">
        <v>7.9201485436083796E-2</v>
      </c>
      <c r="AA13" s="17">
        <v>5.8868619287245801E-2</v>
      </c>
      <c r="AB13" s="17"/>
      <c r="AC13" s="17">
        <v>4.7603443784915503E-2</v>
      </c>
      <c r="AD13" s="17">
        <v>4.68950941767865E-2</v>
      </c>
      <c r="AE13" s="17">
        <v>6.4817112892447307E-2</v>
      </c>
      <c r="AF13" s="17"/>
      <c r="AG13" s="17">
        <v>4.2665669195110598E-2</v>
      </c>
      <c r="AH13" s="17">
        <v>7.3411937356759993E-2</v>
      </c>
      <c r="AI13" s="17">
        <v>5.1986113521562703E-2</v>
      </c>
      <c r="AJ13" s="17">
        <v>0.17715018251221101</v>
      </c>
      <c r="AK13" s="17">
        <v>5.4487297279991603E-2</v>
      </c>
      <c r="AL13" s="17"/>
      <c r="AM13" s="17">
        <v>3.9851769353744598E-2</v>
      </c>
      <c r="AN13" s="17">
        <v>6.4528110431209804E-2</v>
      </c>
      <c r="AO13" s="17">
        <v>2.90017374859965E-2</v>
      </c>
      <c r="AP13" s="17"/>
      <c r="AQ13" s="17">
        <v>4.5574353795301503E-2</v>
      </c>
      <c r="AR13" s="17">
        <v>7.4689344862909304E-2</v>
      </c>
      <c r="AS13" s="17"/>
      <c r="AT13" s="17">
        <v>5.4578924649899697E-2</v>
      </c>
      <c r="AU13" s="17">
        <v>5.4993482479176903E-2</v>
      </c>
    </row>
    <row r="14" spans="2:47" x14ac:dyDescent="0.35">
      <c r="B14" s="18" t="s">
        <v>483</v>
      </c>
      <c r="C14" s="19">
        <v>0.13892416078084199</v>
      </c>
      <c r="D14" s="19">
        <v>0.107929281079998</v>
      </c>
      <c r="E14" s="19">
        <v>0.16841157297295001</v>
      </c>
      <c r="F14" s="19"/>
      <c r="G14" s="19">
        <v>0.106997652029894</v>
      </c>
      <c r="H14" s="19">
        <v>0.120964697891576</v>
      </c>
      <c r="I14" s="19">
        <v>0.12631531065345</v>
      </c>
      <c r="J14" s="19">
        <v>0.14098514986132299</v>
      </c>
      <c r="K14" s="19">
        <v>0.154033594423267</v>
      </c>
      <c r="L14" s="19">
        <v>0.16333755693216501</v>
      </c>
      <c r="M14" s="19"/>
      <c r="N14" s="19">
        <v>0.150845745996566</v>
      </c>
      <c r="O14" s="19">
        <v>0.14307858591122399</v>
      </c>
      <c r="P14" s="19">
        <v>8.7474503566608103E-2</v>
      </c>
      <c r="Q14" s="19">
        <v>0.16032301627503701</v>
      </c>
      <c r="R14" s="19"/>
      <c r="S14" s="19">
        <v>0.110588137766833</v>
      </c>
      <c r="T14" s="19">
        <v>0.17511569554514</v>
      </c>
      <c r="U14" s="19">
        <v>0.14457637213272201</v>
      </c>
      <c r="V14" s="19">
        <v>0.136670601433272</v>
      </c>
      <c r="W14" s="19">
        <v>0.13472248813427301</v>
      </c>
      <c r="X14" s="19">
        <v>7.34897100534046E-2</v>
      </c>
      <c r="Y14" s="19">
        <v>0.14247687047583399</v>
      </c>
      <c r="Z14" s="19">
        <v>0.128218238220423</v>
      </c>
      <c r="AA14" s="19">
        <v>0.18225936196015599</v>
      </c>
      <c r="AB14" s="19"/>
      <c r="AC14" s="19">
        <v>0.14194978517263801</v>
      </c>
      <c r="AD14" s="19">
        <v>0.12356729674083899</v>
      </c>
      <c r="AE14" s="19">
        <v>0.17528660772426899</v>
      </c>
      <c r="AF14" s="19"/>
      <c r="AG14" s="19">
        <v>0.12642652446857</v>
      </c>
      <c r="AH14" s="19">
        <v>0.12554332096721499</v>
      </c>
      <c r="AI14" s="19">
        <v>0.112791516345258</v>
      </c>
      <c r="AJ14" s="19">
        <v>0.11776443216049</v>
      </c>
      <c r="AK14" s="19">
        <v>0.18185721708228</v>
      </c>
      <c r="AL14" s="19"/>
      <c r="AM14" s="19">
        <v>0.10316476841177701</v>
      </c>
      <c r="AN14" s="19">
        <v>0.117432424538281</v>
      </c>
      <c r="AO14" s="19">
        <v>0.13052897753463999</v>
      </c>
      <c r="AP14" s="19"/>
      <c r="AQ14" s="19">
        <v>0.120253437179676</v>
      </c>
      <c r="AR14" s="19">
        <v>0.17873052902769301</v>
      </c>
      <c r="AS14" s="19"/>
      <c r="AT14" s="19">
        <v>0.11106415657546199</v>
      </c>
      <c r="AU14" s="19">
        <v>0.147757338583975</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U19"/>
  <sheetViews>
    <sheetView showGridLines="0" workbookViewId="0">
      <pane xSplit="2" topLeftCell="AB1" activePane="topRight" state="frozen"/>
      <selection activeCell="AF8" sqref="AF8"/>
      <selection pane="topRight" activeCell="AZ8" sqref="AZ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498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43.5" x14ac:dyDescent="0.35">
      <c r="B9" s="18" t="s">
        <v>478</v>
      </c>
      <c r="C9" s="17">
        <v>0.117534743005696</v>
      </c>
      <c r="D9" s="17">
        <v>0.12688862161405801</v>
      </c>
      <c r="E9" s="17">
        <v>0.10924738085162899</v>
      </c>
      <c r="F9" s="17"/>
      <c r="G9" s="17">
        <v>0.190024575389873</v>
      </c>
      <c r="H9" s="17">
        <v>0.18161995515192</v>
      </c>
      <c r="I9" s="17">
        <v>0.14594388365366701</v>
      </c>
      <c r="J9" s="17">
        <v>0.11984183653067799</v>
      </c>
      <c r="K9" s="17">
        <v>5.9611464284410901E-2</v>
      </c>
      <c r="L9" s="17">
        <v>5.6444122329444499E-2</v>
      </c>
      <c r="M9" s="17"/>
      <c r="N9" s="17">
        <v>0.14577429167066699</v>
      </c>
      <c r="O9" s="17">
        <v>9.9663359193490106E-2</v>
      </c>
      <c r="P9" s="17">
        <v>0.10823945424232</v>
      </c>
      <c r="Q9" s="17">
        <v>0.115226713372769</v>
      </c>
      <c r="R9" s="17"/>
      <c r="S9" s="17">
        <v>0.1490669536234</v>
      </c>
      <c r="T9" s="17">
        <v>0.13110278723016699</v>
      </c>
      <c r="U9" s="17">
        <v>9.2422202398097203E-2</v>
      </c>
      <c r="V9" s="17">
        <v>8.7949189838172195E-2</v>
      </c>
      <c r="W9" s="17">
        <v>0.14177407993848701</v>
      </c>
      <c r="X9" s="17">
        <v>0.165947082149104</v>
      </c>
      <c r="Y9" s="17">
        <v>7.6001396667845403E-2</v>
      </c>
      <c r="Z9" s="17">
        <v>7.7353450342174404E-2</v>
      </c>
      <c r="AA9" s="17">
        <v>9.8521739090077998E-2</v>
      </c>
      <c r="AB9" s="17"/>
      <c r="AC9" s="17">
        <v>9.6459488093216E-2</v>
      </c>
      <c r="AD9" s="17">
        <v>0.11369015873146</v>
      </c>
      <c r="AE9" s="17">
        <v>0.12852436466154499</v>
      </c>
      <c r="AF9" s="17"/>
      <c r="AG9" s="17">
        <v>9.2263294180724903E-2</v>
      </c>
      <c r="AH9" s="17">
        <v>0.157479062742997</v>
      </c>
      <c r="AI9" s="17">
        <v>7.8276419321774204E-2</v>
      </c>
      <c r="AJ9" s="17">
        <v>0.20818360162854499</v>
      </c>
      <c r="AK9" s="17">
        <v>0.136811956986887</v>
      </c>
      <c r="AL9" s="17"/>
      <c r="AM9" s="17">
        <v>9.2242434863243794E-2</v>
      </c>
      <c r="AN9" s="17">
        <v>0.149886915568823</v>
      </c>
      <c r="AO9" s="17">
        <v>0.113544960369084</v>
      </c>
      <c r="AP9" s="17"/>
      <c r="AQ9" s="17">
        <v>0.114172702368305</v>
      </c>
      <c r="AR9" s="17">
        <v>0.122505419321431</v>
      </c>
      <c r="AS9" s="17"/>
      <c r="AT9" s="17">
        <v>0.13261098226221901</v>
      </c>
      <c r="AU9" s="17">
        <v>0.11275473288891</v>
      </c>
    </row>
    <row r="10" spans="2:47" ht="43.5" x14ac:dyDescent="0.35">
      <c r="B10" s="18" t="s">
        <v>479</v>
      </c>
      <c r="C10" s="17">
        <v>0.30560069956243302</v>
      </c>
      <c r="D10" s="17">
        <v>0.32411707424942099</v>
      </c>
      <c r="E10" s="17">
        <v>0.28947526929095602</v>
      </c>
      <c r="F10" s="17"/>
      <c r="G10" s="17">
        <v>0.40784601430210199</v>
      </c>
      <c r="H10" s="17">
        <v>0.30736724280670702</v>
      </c>
      <c r="I10" s="17">
        <v>0.233906007801466</v>
      </c>
      <c r="J10" s="17">
        <v>0.33322383981695097</v>
      </c>
      <c r="K10" s="17">
        <v>0.29764952417877799</v>
      </c>
      <c r="L10" s="17">
        <v>0.29436971621685198</v>
      </c>
      <c r="M10" s="17"/>
      <c r="N10" s="17">
        <v>0.34986589596716999</v>
      </c>
      <c r="O10" s="17">
        <v>0.33440737502762202</v>
      </c>
      <c r="P10" s="17">
        <v>0.24349874613616601</v>
      </c>
      <c r="Q10" s="17">
        <v>0.28626309354574497</v>
      </c>
      <c r="R10" s="17"/>
      <c r="S10" s="17">
        <v>0.31318969116179102</v>
      </c>
      <c r="T10" s="17">
        <v>0.33180002171091499</v>
      </c>
      <c r="U10" s="17">
        <v>0.21307486357007899</v>
      </c>
      <c r="V10" s="17">
        <v>0.292045189436898</v>
      </c>
      <c r="W10" s="17">
        <v>0.34290885513796798</v>
      </c>
      <c r="X10" s="17">
        <v>0.35795829589901301</v>
      </c>
      <c r="Y10" s="17">
        <v>0.32786105192755799</v>
      </c>
      <c r="Z10" s="17">
        <v>0.30602101381017599</v>
      </c>
      <c r="AA10" s="17">
        <v>0.26381316448211201</v>
      </c>
      <c r="AB10" s="17"/>
      <c r="AC10" s="17">
        <v>0.26699882742524</v>
      </c>
      <c r="AD10" s="17">
        <v>0.36427446186322099</v>
      </c>
      <c r="AE10" s="17">
        <v>0.21445252969575501</v>
      </c>
      <c r="AF10" s="17"/>
      <c r="AG10" s="17">
        <v>0.27838907894880799</v>
      </c>
      <c r="AH10" s="17">
        <v>0.33188687992481503</v>
      </c>
      <c r="AI10" s="17">
        <v>0.42014597073190502</v>
      </c>
      <c r="AJ10" s="17">
        <v>0.190228305670676</v>
      </c>
      <c r="AK10" s="17">
        <v>0.29286314429772897</v>
      </c>
      <c r="AL10" s="17"/>
      <c r="AM10" s="17">
        <v>0.27958285798314497</v>
      </c>
      <c r="AN10" s="17">
        <v>0.32443278741693199</v>
      </c>
      <c r="AO10" s="17">
        <v>0.35641980740590001</v>
      </c>
      <c r="AP10" s="17"/>
      <c r="AQ10" s="17">
        <v>0.304369989634384</v>
      </c>
      <c r="AR10" s="17">
        <v>0.30972944768686</v>
      </c>
      <c r="AS10" s="17"/>
      <c r="AT10" s="17">
        <v>0.326947224832348</v>
      </c>
      <c r="AU10" s="17">
        <v>0.29883265847391799</v>
      </c>
    </row>
    <row r="11" spans="2:47" ht="43.5" x14ac:dyDescent="0.35">
      <c r="B11" s="18" t="s">
        <v>480</v>
      </c>
      <c r="C11" s="17">
        <v>0.40096763796545698</v>
      </c>
      <c r="D11" s="17">
        <v>0.405228622291673</v>
      </c>
      <c r="E11" s="17">
        <v>0.39620355359157999</v>
      </c>
      <c r="F11" s="17"/>
      <c r="G11" s="17">
        <v>0.20799563998310799</v>
      </c>
      <c r="H11" s="17">
        <v>0.34514674215104202</v>
      </c>
      <c r="I11" s="17">
        <v>0.42897609651037</v>
      </c>
      <c r="J11" s="17">
        <v>0.40752847469442099</v>
      </c>
      <c r="K11" s="17">
        <v>0.46238919460156402</v>
      </c>
      <c r="L11" s="17">
        <v>0.46173408455558201</v>
      </c>
      <c r="M11" s="17"/>
      <c r="N11" s="17">
        <v>0.33436704437857401</v>
      </c>
      <c r="O11" s="17">
        <v>0.38527105445621601</v>
      </c>
      <c r="P11" s="17">
        <v>0.51889577001365095</v>
      </c>
      <c r="Q11" s="17">
        <v>0.38654674700856401</v>
      </c>
      <c r="R11" s="17"/>
      <c r="S11" s="17">
        <v>0.35195717088919298</v>
      </c>
      <c r="T11" s="17">
        <v>0.347703048782464</v>
      </c>
      <c r="U11" s="17">
        <v>0.51342663114989195</v>
      </c>
      <c r="V11" s="17">
        <v>0.46365500899440398</v>
      </c>
      <c r="W11" s="17">
        <v>0.32833188066031299</v>
      </c>
      <c r="X11" s="17">
        <v>0.44084844529035699</v>
      </c>
      <c r="Y11" s="17">
        <v>0.406164645054028</v>
      </c>
      <c r="Z11" s="17">
        <v>0.412110683122897</v>
      </c>
      <c r="AA11" s="17">
        <v>0.39310425202912203</v>
      </c>
      <c r="AB11" s="17"/>
      <c r="AC11" s="17">
        <v>0.48438573624245801</v>
      </c>
      <c r="AD11" s="17">
        <v>0.35336298482235601</v>
      </c>
      <c r="AE11" s="17">
        <v>0.39513500946482499</v>
      </c>
      <c r="AF11" s="17"/>
      <c r="AG11" s="17">
        <v>0.47116858883163398</v>
      </c>
      <c r="AH11" s="17">
        <v>0.35207738018391999</v>
      </c>
      <c r="AI11" s="17">
        <v>0.36615959480384203</v>
      </c>
      <c r="AJ11" s="17">
        <v>0.48382366054028902</v>
      </c>
      <c r="AK11" s="17">
        <v>0.33929466717291601</v>
      </c>
      <c r="AL11" s="17"/>
      <c r="AM11" s="17">
        <v>0.48373107808261501</v>
      </c>
      <c r="AN11" s="17">
        <v>0.365901310625392</v>
      </c>
      <c r="AO11" s="17">
        <v>0.36743730627314097</v>
      </c>
      <c r="AP11" s="17"/>
      <c r="AQ11" s="17">
        <v>0.43080101689181199</v>
      </c>
      <c r="AR11" s="17">
        <v>0.34052457023565902</v>
      </c>
      <c r="AS11" s="17"/>
      <c r="AT11" s="17">
        <v>0.41053996719445601</v>
      </c>
      <c r="AU11" s="17">
        <v>0.39793267481733502</v>
      </c>
    </row>
    <row r="12" spans="2:47" ht="43.5" x14ac:dyDescent="0.35">
      <c r="B12" s="18" t="s">
        <v>481</v>
      </c>
      <c r="C12" s="17">
        <v>2.91321186178654E-2</v>
      </c>
      <c r="D12" s="17">
        <v>2.7603177229596602E-2</v>
      </c>
      <c r="E12" s="17">
        <v>3.06721459918913E-2</v>
      </c>
      <c r="F12" s="17"/>
      <c r="G12" s="17">
        <v>4.1762305396767202E-2</v>
      </c>
      <c r="H12" s="17">
        <v>4.0628625741263198E-2</v>
      </c>
      <c r="I12" s="17">
        <v>5.17167188901499E-2</v>
      </c>
      <c r="J12" s="17">
        <v>1.6799060433664199E-2</v>
      </c>
      <c r="K12" s="17">
        <v>1.6945523330565399E-2</v>
      </c>
      <c r="L12" s="17">
        <v>1.64487298416163E-2</v>
      </c>
      <c r="M12" s="17"/>
      <c r="N12" s="17">
        <v>2.3709946100278101E-2</v>
      </c>
      <c r="O12" s="17">
        <v>2.9381670057078899E-2</v>
      </c>
      <c r="P12" s="17">
        <v>2.50520138067995E-2</v>
      </c>
      <c r="Q12" s="17">
        <v>3.8629639831082002E-2</v>
      </c>
      <c r="R12" s="17"/>
      <c r="S12" s="17">
        <v>7.0943683043466599E-2</v>
      </c>
      <c r="T12" s="17">
        <v>1.7028739914673699E-2</v>
      </c>
      <c r="U12" s="17">
        <v>3.6868662685370597E-2</v>
      </c>
      <c r="V12" s="17">
        <v>0</v>
      </c>
      <c r="W12" s="17">
        <v>3.75439633375605E-2</v>
      </c>
      <c r="X12" s="17">
        <v>0</v>
      </c>
      <c r="Y12" s="17">
        <v>5.53489280881133E-2</v>
      </c>
      <c r="Z12" s="17">
        <v>2.5334546246775301E-2</v>
      </c>
      <c r="AA12" s="17">
        <v>1.2053733483973501E-2</v>
      </c>
      <c r="AB12" s="17"/>
      <c r="AC12" s="17">
        <v>2.1578241396782199E-2</v>
      </c>
      <c r="AD12" s="17">
        <v>2.7953519701699198E-2</v>
      </c>
      <c r="AE12" s="17">
        <v>5.5534829404344697E-2</v>
      </c>
      <c r="AF12" s="17"/>
      <c r="AG12" s="17">
        <v>2.7747270540636401E-2</v>
      </c>
      <c r="AH12" s="17">
        <v>2.9340634834228999E-2</v>
      </c>
      <c r="AI12" s="17">
        <v>2.2626498797220299E-2</v>
      </c>
      <c r="AJ12" s="17">
        <v>0</v>
      </c>
      <c r="AK12" s="17">
        <v>4.1434916445340898E-2</v>
      </c>
      <c r="AL12" s="17"/>
      <c r="AM12" s="17">
        <v>4.2708634276527303E-2</v>
      </c>
      <c r="AN12" s="17">
        <v>3.03109866875701E-2</v>
      </c>
      <c r="AO12" s="17">
        <v>3.2068948417234198E-2</v>
      </c>
      <c r="AP12" s="17"/>
      <c r="AQ12" s="17">
        <v>2.7732738246424499E-2</v>
      </c>
      <c r="AR12" s="17">
        <v>2.9801227227079199E-2</v>
      </c>
      <c r="AS12" s="17"/>
      <c r="AT12" s="17">
        <v>2.6053589565844599E-2</v>
      </c>
      <c r="AU12" s="17">
        <v>3.0108184317215101E-2</v>
      </c>
    </row>
    <row r="13" spans="2:47" ht="43.5" x14ac:dyDescent="0.35">
      <c r="B13" s="18" t="s">
        <v>482</v>
      </c>
      <c r="C13" s="17">
        <v>1.3677828994052101E-2</v>
      </c>
      <c r="D13" s="17">
        <v>9.1123265244356395E-3</v>
      </c>
      <c r="E13" s="17">
        <v>1.6481365990936501E-2</v>
      </c>
      <c r="F13" s="17"/>
      <c r="G13" s="17">
        <v>3.1659690015111402E-2</v>
      </c>
      <c r="H13" s="17">
        <v>3.07423698345081E-2</v>
      </c>
      <c r="I13" s="17">
        <v>1.05391689744136E-2</v>
      </c>
      <c r="J13" s="17">
        <v>0</v>
      </c>
      <c r="K13" s="17">
        <v>5.1303400998764003E-3</v>
      </c>
      <c r="L13" s="17">
        <v>1.10863213215847E-2</v>
      </c>
      <c r="M13" s="17"/>
      <c r="N13" s="17">
        <v>1.46667474182229E-2</v>
      </c>
      <c r="O13" s="17">
        <v>2.0265711299865499E-2</v>
      </c>
      <c r="P13" s="17">
        <v>1.3439428071932401E-2</v>
      </c>
      <c r="Q13" s="17">
        <v>6.1630905654926297E-3</v>
      </c>
      <c r="R13" s="17"/>
      <c r="S13" s="17">
        <v>1.3373064846270001E-2</v>
      </c>
      <c r="T13" s="17">
        <v>1.16881843885342E-2</v>
      </c>
      <c r="U13" s="17">
        <v>0</v>
      </c>
      <c r="V13" s="17">
        <v>7.0916736690974499E-3</v>
      </c>
      <c r="W13" s="17">
        <v>1.47187327913979E-2</v>
      </c>
      <c r="X13" s="17">
        <v>0</v>
      </c>
      <c r="Y13" s="17">
        <v>6.9517958879313302E-3</v>
      </c>
      <c r="Z13" s="17">
        <v>5.0962068257554803E-2</v>
      </c>
      <c r="AA13" s="17">
        <v>3.43665493592289E-2</v>
      </c>
      <c r="AB13" s="17"/>
      <c r="AC13" s="17">
        <v>6.8686488206774901E-3</v>
      </c>
      <c r="AD13" s="17">
        <v>1.5565547597854701E-2</v>
      </c>
      <c r="AE13" s="17">
        <v>2.8225063707124999E-2</v>
      </c>
      <c r="AF13" s="17"/>
      <c r="AG13" s="17">
        <v>8.0713984934587101E-3</v>
      </c>
      <c r="AH13" s="17">
        <v>2.26067080964555E-2</v>
      </c>
      <c r="AI13" s="17">
        <v>0</v>
      </c>
      <c r="AJ13" s="17">
        <v>0</v>
      </c>
      <c r="AK13" s="17">
        <v>1.9809648490930001E-2</v>
      </c>
      <c r="AL13" s="17"/>
      <c r="AM13" s="17">
        <v>6.4720104887381197E-3</v>
      </c>
      <c r="AN13" s="17">
        <v>1.6858576129897902E-2</v>
      </c>
      <c r="AO13" s="17">
        <v>0</v>
      </c>
      <c r="AP13" s="17"/>
      <c r="AQ13" s="17">
        <v>1.2216146326463E-2</v>
      </c>
      <c r="AR13" s="17">
        <v>1.68083896132139E-2</v>
      </c>
      <c r="AS13" s="17"/>
      <c r="AT13" s="17">
        <v>6.2389208458299896E-3</v>
      </c>
      <c r="AU13" s="17">
        <v>1.60363784705712E-2</v>
      </c>
    </row>
    <row r="14" spans="2:47" x14ac:dyDescent="0.35">
      <c r="B14" s="18" t="s">
        <v>483</v>
      </c>
      <c r="C14" s="19">
        <v>0.133086971854495</v>
      </c>
      <c r="D14" s="19">
        <v>0.107050178090816</v>
      </c>
      <c r="E14" s="19">
        <v>0.157920284283007</v>
      </c>
      <c r="F14" s="19"/>
      <c r="G14" s="19">
        <v>0.120711774913038</v>
      </c>
      <c r="H14" s="19">
        <v>9.4495064314559896E-2</v>
      </c>
      <c r="I14" s="19">
        <v>0.12891812416993401</v>
      </c>
      <c r="J14" s="19">
        <v>0.122606788524287</v>
      </c>
      <c r="K14" s="19">
        <v>0.158273953504806</v>
      </c>
      <c r="L14" s="19">
        <v>0.15991702573492</v>
      </c>
      <c r="M14" s="19"/>
      <c r="N14" s="19">
        <v>0.131616074465088</v>
      </c>
      <c r="O14" s="19">
        <v>0.13101082996572799</v>
      </c>
      <c r="P14" s="19">
        <v>9.0874587729131498E-2</v>
      </c>
      <c r="Q14" s="19">
        <v>0.167170715676347</v>
      </c>
      <c r="R14" s="19"/>
      <c r="S14" s="19">
        <v>0.10146943643587999</v>
      </c>
      <c r="T14" s="19">
        <v>0.16067721797324599</v>
      </c>
      <c r="U14" s="19">
        <v>0.14420764019656099</v>
      </c>
      <c r="V14" s="19">
        <v>0.14925893806142901</v>
      </c>
      <c r="W14" s="19">
        <v>0.13472248813427301</v>
      </c>
      <c r="X14" s="19">
        <v>3.5246176661525901E-2</v>
      </c>
      <c r="Y14" s="19">
        <v>0.12767218237452399</v>
      </c>
      <c r="Z14" s="19">
        <v>0.128218238220423</v>
      </c>
      <c r="AA14" s="19">
        <v>0.19814056155548501</v>
      </c>
      <c r="AB14" s="19"/>
      <c r="AC14" s="19">
        <v>0.123709058021626</v>
      </c>
      <c r="AD14" s="19">
        <v>0.125153327283409</v>
      </c>
      <c r="AE14" s="19">
        <v>0.17812820306640501</v>
      </c>
      <c r="AF14" s="19"/>
      <c r="AG14" s="19">
        <v>0.122360369004737</v>
      </c>
      <c r="AH14" s="19">
        <v>0.10660933421758401</v>
      </c>
      <c r="AI14" s="19">
        <v>0.112791516345258</v>
      </c>
      <c r="AJ14" s="19">
        <v>0.11776443216049</v>
      </c>
      <c r="AK14" s="19">
        <v>0.16978566660619701</v>
      </c>
      <c r="AL14" s="19"/>
      <c r="AM14" s="19">
        <v>9.5262984305730894E-2</v>
      </c>
      <c r="AN14" s="19">
        <v>0.112609423571385</v>
      </c>
      <c r="AO14" s="19">
        <v>0.13052897753463999</v>
      </c>
      <c r="AP14" s="19"/>
      <c r="AQ14" s="19">
        <v>0.11070740653261001</v>
      </c>
      <c r="AR14" s="19">
        <v>0.18063094591575701</v>
      </c>
      <c r="AS14" s="19"/>
      <c r="AT14" s="19">
        <v>9.7609315299302696E-2</v>
      </c>
      <c r="AU14" s="19">
        <v>0.14433537103205099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U23"/>
  <sheetViews>
    <sheetView showGridLines="0" topLeftCell="A10" workbookViewId="0">
      <pane xSplit="2" topLeftCell="T1" activePane="topRight" state="frozen"/>
      <selection activeCell="AF8" sqref="AF8"/>
      <selection pane="topRight" activeCell="A15" sqref="A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261</v>
      </c>
      <c r="D7" s="10">
        <v>115</v>
      </c>
      <c r="E7" s="10">
        <v>145</v>
      </c>
      <c r="F7" s="10"/>
      <c r="G7" s="10">
        <v>26</v>
      </c>
      <c r="H7" s="10">
        <v>35</v>
      </c>
      <c r="I7" s="10">
        <v>35</v>
      </c>
      <c r="J7" s="10">
        <v>56</v>
      </c>
      <c r="K7" s="10">
        <v>38</v>
      </c>
      <c r="L7" s="10">
        <v>71</v>
      </c>
      <c r="M7" s="10"/>
      <c r="N7" s="10">
        <v>72</v>
      </c>
      <c r="O7" s="10">
        <v>68</v>
      </c>
      <c r="P7" s="10">
        <v>61</v>
      </c>
      <c r="Q7" s="10">
        <v>60</v>
      </c>
      <c r="R7" s="10"/>
      <c r="S7" s="10">
        <v>43</v>
      </c>
      <c r="T7" s="10">
        <v>36</v>
      </c>
      <c r="U7" s="10">
        <v>30</v>
      </c>
      <c r="V7" s="10">
        <v>39</v>
      </c>
      <c r="W7" s="10">
        <v>23</v>
      </c>
      <c r="X7" s="10">
        <v>9</v>
      </c>
      <c r="Y7" s="10">
        <v>24</v>
      </c>
      <c r="Z7" s="10">
        <v>13</v>
      </c>
      <c r="AA7" s="10">
        <v>44</v>
      </c>
      <c r="AB7" s="10"/>
      <c r="AC7" s="10">
        <v>113</v>
      </c>
      <c r="AD7" s="10">
        <v>102</v>
      </c>
      <c r="AE7" s="10">
        <v>24</v>
      </c>
      <c r="AF7" s="10"/>
      <c r="AG7" s="10">
        <v>109</v>
      </c>
      <c r="AH7" s="10">
        <v>73</v>
      </c>
      <c r="AI7" s="10">
        <v>21</v>
      </c>
      <c r="AJ7" s="10">
        <v>2</v>
      </c>
      <c r="AK7" s="10">
        <v>29</v>
      </c>
      <c r="AL7" s="10"/>
      <c r="AM7" s="10">
        <v>57</v>
      </c>
      <c r="AN7" s="10">
        <v>101</v>
      </c>
      <c r="AO7" s="10">
        <v>22</v>
      </c>
      <c r="AP7" s="10"/>
      <c r="AQ7" s="10">
        <v>177</v>
      </c>
      <c r="AR7" s="10">
        <v>84</v>
      </c>
      <c r="AS7" s="10"/>
      <c r="AT7" s="10">
        <v>57</v>
      </c>
      <c r="AU7" s="10">
        <v>204</v>
      </c>
    </row>
    <row r="8" spans="2:47" ht="30" customHeight="1" x14ac:dyDescent="0.35">
      <c r="B8" s="11" t="s">
        <v>20</v>
      </c>
      <c r="C8" s="11">
        <v>252</v>
      </c>
      <c r="D8" s="11">
        <v>118</v>
      </c>
      <c r="E8" s="11">
        <v>134</v>
      </c>
      <c r="F8" s="11"/>
      <c r="G8" s="11">
        <v>23</v>
      </c>
      <c r="H8" s="11">
        <v>41</v>
      </c>
      <c r="I8" s="11">
        <v>33</v>
      </c>
      <c r="J8" s="11">
        <v>50</v>
      </c>
      <c r="K8" s="11">
        <v>39</v>
      </c>
      <c r="L8" s="11">
        <v>66</v>
      </c>
      <c r="M8" s="11"/>
      <c r="N8" s="11">
        <v>62</v>
      </c>
      <c r="O8" s="11">
        <v>63</v>
      </c>
      <c r="P8" s="11">
        <v>59</v>
      </c>
      <c r="Q8" s="11">
        <v>69</v>
      </c>
      <c r="R8" s="11"/>
      <c r="S8" s="11">
        <v>37</v>
      </c>
      <c r="T8" s="11">
        <v>35</v>
      </c>
      <c r="U8" s="11">
        <v>28</v>
      </c>
      <c r="V8" s="11">
        <v>35</v>
      </c>
      <c r="W8" s="11">
        <v>22</v>
      </c>
      <c r="X8" s="11">
        <v>18</v>
      </c>
      <c r="Y8" s="11">
        <v>26</v>
      </c>
      <c r="Z8" s="11">
        <v>10</v>
      </c>
      <c r="AA8" s="11">
        <v>42</v>
      </c>
      <c r="AB8" s="11"/>
      <c r="AC8" s="11">
        <v>112</v>
      </c>
      <c r="AD8" s="11">
        <v>94</v>
      </c>
      <c r="AE8" s="11">
        <v>24</v>
      </c>
      <c r="AF8" s="11"/>
      <c r="AG8" s="11">
        <v>103</v>
      </c>
      <c r="AH8" s="11">
        <v>71</v>
      </c>
      <c r="AI8" s="11">
        <v>18</v>
      </c>
      <c r="AJ8" s="11">
        <v>2</v>
      </c>
      <c r="AK8" s="11">
        <v>30</v>
      </c>
      <c r="AL8" s="11"/>
      <c r="AM8" s="11">
        <v>54</v>
      </c>
      <c r="AN8" s="11">
        <v>97</v>
      </c>
      <c r="AO8" s="11">
        <v>20</v>
      </c>
      <c r="AP8" s="11"/>
      <c r="AQ8" s="11">
        <v>170</v>
      </c>
      <c r="AR8" s="11">
        <v>82</v>
      </c>
      <c r="AS8" s="11"/>
      <c r="AT8" s="11">
        <v>57</v>
      </c>
      <c r="AU8" s="11">
        <v>196</v>
      </c>
    </row>
    <row r="9" spans="2:47" ht="58" x14ac:dyDescent="0.35">
      <c r="B9" s="18" t="s">
        <v>499</v>
      </c>
      <c r="C9" s="17">
        <v>0.14773539304510699</v>
      </c>
      <c r="D9" s="17">
        <v>0.129158642310024</v>
      </c>
      <c r="E9" s="17">
        <v>0.165013094548456</v>
      </c>
      <c r="F9" s="17"/>
      <c r="G9" s="17">
        <v>0.13536942390835799</v>
      </c>
      <c r="H9" s="17">
        <v>0.134682919718736</v>
      </c>
      <c r="I9" s="17">
        <v>0.232875416715672</v>
      </c>
      <c r="J9" s="17">
        <v>0.15492627970419101</v>
      </c>
      <c r="K9" s="17">
        <v>0.15702920790974101</v>
      </c>
      <c r="L9" s="17">
        <v>0.106379453444336</v>
      </c>
      <c r="M9" s="17"/>
      <c r="N9" s="17">
        <v>7.3378575714295E-2</v>
      </c>
      <c r="O9" s="17">
        <v>0.16210396044172101</v>
      </c>
      <c r="P9" s="17">
        <v>0.22360021395747201</v>
      </c>
      <c r="Q9" s="17">
        <v>0.13668766670896501</v>
      </c>
      <c r="R9" s="17"/>
      <c r="S9" s="17">
        <v>0.125082113534843</v>
      </c>
      <c r="T9" s="17">
        <v>0.191444349874866</v>
      </c>
      <c r="U9" s="17">
        <v>6.0765171481211702E-2</v>
      </c>
      <c r="V9" s="17">
        <v>7.0488254155607305E-2</v>
      </c>
      <c r="W9" s="17">
        <v>0.14365744278464301</v>
      </c>
      <c r="X9" s="17">
        <v>0.48368609270108498</v>
      </c>
      <c r="Y9" s="17">
        <v>0.14934845884147599</v>
      </c>
      <c r="Z9" s="17">
        <v>8.9398187329055301E-2</v>
      </c>
      <c r="AA9" s="17">
        <v>0.12164953202577999</v>
      </c>
      <c r="AB9" s="17"/>
      <c r="AC9" s="17">
        <v>0.16255015323562999</v>
      </c>
      <c r="AD9" s="17">
        <v>0.146534754030412</v>
      </c>
      <c r="AE9" s="17">
        <v>3.10585431937038E-2</v>
      </c>
      <c r="AF9" s="17"/>
      <c r="AG9" s="17">
        <v>0.15952213316696301</v>
      </c>
      <c r="AH9" s="17">
        <v>0.149410809096685</v>
      </c>
      <c r="AI9" s="17">
        <v>0.12532003765740901</v>
      </c>
      <c r="AJ9" s="17">
        <v>0.40467481070535</v>
      </c>
      <c r="AK9" s="17">
        <v>2.68820159855848E-2</v>
      </c>
      <c r="AL9" s="17"/>
      <c r="AM9" s="17">
        <v>0.14261060082138699</v>
      </c>
      <c r="AN9" s="17">
        <v>0.15108842550794899</v>
      </c>
      <c r="AO9" s="17">
        <v>0.19360600811783199</v>
      </c>
      <c r="AP9" s="17"/>
      <c r="AQ9" s="17">
        <v>0.15168412408506701</v>
      </c>
      <c r="AR9" s="17">
        <v>0.13953407819607599</v>
      </c>
      <c r="AS9" s="17"/>
      <c r="AT9" s="17">
        <v>0.176718694308098</v>
      </c>
      <c r="AU9" s="17">
        <v>0.139362329062449</v>
      </c>
    </row>
    <row r="10" spans="2:47" ht="58" x14ac:dyDescent="0.35">
      <c r="B10" s="18" t="s">
        <v>500</v>
      </c>
      <c r="C10" s="17">
        <v>0.21631624639636901</v>
      </c>
      <c r="D10" s="17">
        <v>0.267331035683607</v>
      </c>
      <c r="E10" s="17">
        <v>0.17253357997528801</v>
      </c>
      <c r="F10" s="17"/>
      <c r="G10" s="17">
        <v>0.232575083607198</v>
      </c>
      <c r="H10" s="17">
        <v>0.21701902034604001</v>
      </c>
      <c r="I10" s="17">
        <v>0.118948858964596</v>
      </c>
      <c r="J10" s="17">
        <v>0.30737349124187902</v>
      </c>
      <c r="K10" s="17">
        <v>0.234390333537386</v>
      </c>
      <c r="L10" s="17">
        <v>0.180394197017824</v>
      </c>
      <c r="M10" s="17"/>
      <c r="N10" s="17">
        <v>0.223465720388942</v>
      </c>
      <c r="O10" s="17">
        <v>0.16797532106201499</v>
      </c>
      <c r="P10" s="17">
        <v>0.25195740103505798</v>
      </c>
      <c r="Q10" s="17">
        <v>0.22357728669211299</v>
      </c>
      <c r="R10" s="17"/>
      <c r="S10" s="17">
        <v>0.30045090078979803</v>
      </c>
      <c r="T10" s="17">
        <v>0.175086813356921</v>
      </c>
      <c r="U10" s="17">
        <v>0.230229554539847</v>
      </c>
      <c r="V10" s="17">
        <v>0.13497925818362599</v>
      </c>
      <c r="W10" s="17">
        <v>0.17891531614575301</v>
      </c>
      <c r="X10" s="17">
        <v>0.22818314500227699</v>
      </c>
      <c r="Y10" s="17">
        <v>0.41213980585277699</v>
      </c>
      <c r="Z10" s="17">
        <v>6.3981514783729307E-2</v>
      </c>
      <c r="AA10" s="17">
        <v>0.16365785514060899</v>
      </c>
      <c r="AB10" s="17"/>
      <c r="AC10" s="17">
        <v>0.22443508002050599</v>
      </c>
      <c r="AD10" s="17">
        <v>0.239793127743025</v>
      </c>
      <c r="AE10" s="17">
        <v>6.2862727897378901E-2</v>
      </c>
      <c r="AF10" s="17"/>
      <c r="AG10" s="17">
        <v>0.16985732235732701</v>
      </c>
      <c r="AH10" s="17">
        <v>0.27041331125011803</v>
      </c>
      <c r="AI10" s="17">
        <v>0.15757496093211101</v>
      </c>
      <c r="AJ10" s="17">
        <v>0</v>
      </c>
      <c r="AK10" s="17">
        <v>0.26459414545069798</v>
      </c>
      <c r="AL10" s="17"/>
      <c r="AM10" s="17">
        <v>0.167317996026392</v>
      </c>
      <c r="AN10" s="17">
        <v>0.23097375243211399</v>
      </c>
      <c r="AO10" s="17">
        <v>0.147159580488709</v>
      </c>
      <c r="AP10" s="17"/>
      <c r="AQ10" s="17">
        <v>0.21899655786479799</v>
      </c>
      <c r="AR10" s="17">
        <v>0.21074937490687001</v>
      </c>
      <c r="AS10" s="17"/>
      <c r="AT10" s="17">
        <v>0.228847600836</v>
      </c>
      <c r="AU10" s="17">
        <v>0.212696029652931</v>
      </c>
    </row>
    <row r="11" spans="2:47" ht="58" x14ac:dyDescent="0.35">
      <c r="B11" s="18" t="s">
        <v>501</v>
      </c>
      <c r="C11" s="17">
        <v>0.23127553707212101</v>
      </c>
      <c r="D11" s="17">
        <v>0.25880240379351799</v>
      </c>
      <c r="E11" s="17">
        <v>0.202434304782283</v>
      </c>
      <c r="F11" s="17"/>
      <c r="G11" s="17">
        <v>0.24959024806104299</v>
      </c>
      <c r="H11" s="17">
        <v>0.38623855888716302</v>
      </c>
      <c r="I11" s="17">
        <v>0.14738472840934</v>
      </c>
      <c r="J11" s="17">
        <v>0.32865420009045399</v>
      </c>
      <c r="K11" s="17">
        <v>0.15941242937838199</v>
      </c>
      <c r="L11" s="17">
        <v>0.14132506409123399</v>
      </c>
      <c r="M11" s="17"/>
      <c r="N11" s="17">
        <v>0.25271556903880399</v>
      </c>
      <c r="O11" s="17">
        <v>0.28261707564912503</v>
      </c>
      <c r="P11" s="17">
        <v>0.21109459049081999</v>
      </c>
      <c r="Q11" s="17">
        <v>0.182762861840746</v>
      </c>
      <c r="R11" s="17"/>
      <c r="S11" s="17">
        <v>0.13270876735491499</v>
      </c>
      <c r="T11" s="17">
        <v>0.27227999635852301</v>
      </c>
      <c r="U11" s="17">
        <v>0.331537260383579</v>
      </c>
      <c r="V11" s="17">
        <v>0.21240827273037999</v>
      </c>
      <c r="W11" s="17">
        <v>0.24530494078579501</v>
      </c>
      <c r="X11" s="17">
        <v>0.20950042025715099</v>
      </c>
      <c r="Y11" s="17">
        <v>0.187780984846805</v>
      </c>
      <c r="Z11" s="17">
        <v>0.38182922145785297</v>
      </c>
      <c r="AA11" s="17">
        <v>0.22682636180719901</v>
      </c>
      <c r="AB11" s="17"/>
      <c r="AC11" s="17">
        <v>0.18582935518254001</v>
      </c>
      <c r="AD11" s="17">
        <v>0.26157881550449402</v>
      </c>
      <c r="AE11" s="17">
        <v>0.29878626832642302</v>
      </c>
      <c r="AF11" s="17"/>
      <c r="AG11" s="17">
        <v>0.19244361948835401</v>
      </c>
      <c r="AH11" s="17">
        <v>0.26794772598651201</v>
      </c>
      <c r="AI11" s="17">
        <v>0.252321072562806</v>
      </c>
      <c r="AJ11" s="17">
        <v>0.59532518929464995</v>
      </c>
      <c r="AK11" s="17">
        <v>0.30783589368958097</v>
      </c>
      <c r="AL11" s="17"/>
      <c r="AM11" s="17">
        <v>0.20076438436398999</v>
      </c>
      <c r="AN11" s="17">
        <v>0.250037058716024</v>
      </c>
      <c r="AO11" s="17">
        <v>0.24973143527824701</v>
      </c>
      <c r="AP11" s="17"/>
      <c r="AQ11" s="17">
        <v>0.24442111460642099</v>
      </c>
      <c r="AR11" s="17">
        <v>0.20397283675140901</v>
      </c>
      <c r="AS11" s="17"/>
      <c r="AT11" s="17">
        <v>0.29683538945604798</v>
      </c>
      <c r="AU11" s="17">
        <v>0.21233577469918699</v>
      </c>
    </row>
    <row r="12" spans="2:47" ht="72.5" x14ac:dyDescent="0.35">
      <c r="B12" s="18" t="s">
        <v>502</v>
      </c>
      <c r="C12" s="17">
        <v>0.12754816727458601</v>
      </c>
      <c r="D12" s="17">
        <v>0.13911216266818999</v>
      </c>
      <c r="E12" s="17">
        <v>0.11808611821110999</v>
      </c>
      <c r="F12" s="17"/>
      <c r="G12" s="17">
        <v>0.21993027064916901</v>
      </c>
      <c r="H12" s="17">
        <v>0.121526507145461</v>
      </c>
      <c r="I12" s="17">
        <v>0.183479497880431</v>
      </c>
      <c r="J12" s="17">
        <v>6.6097633062853503E-2</v>
      </c>
      <c r="K12" s="17">
        <v>8.7560658416239903E-2</v>
      </c>
      <c r="L12" s="17">
        <v>0.14049402215239701</v>
      </c>
      <c r="M12" s="17"/>
      <c r="N12" s="17">
        <v>0.14638280006290899</v>
      </c>
      <c r="O12" s="17">
        <v>0.13162461693319899</v>
      </c>
      <c r="P12" s="17">
        <v>6.0628826596278801E-2</v>
      </c>
      <c r="Q12" s="17">
        <v>0.16373405052638801</v>
      </c>
      <c r="R12" s="17"/>
      <c r="S12" s="17">
        <v>0.13107561254106601</v>
      </c>
      <c r="T12" s="17">
        <v>5.6412238305684502E-2</v>
      </c>
      <c r="U12" s="17">
        <v>8.1401958903698904E-2</v>
      </c>
      <c r="V12" s="17">
        <v>0.17687931743259699</v>
      </c>
      <c r="W12" s="17">
        <v>0.19047292283147599</v>
      </c>
      <c r="X12" s="17">
        <v>0</v>
      </c>
      <c r="Y12" s="17">
        <v>0.102409430268877</v>
      </c>
      <c r="Z12" s="17">
        <v>0.264371281427495</v>
      </c>
      <c r="AA12" s="17">
        <v>0.17790226128612299</v>
      </c>
      <c r="AB12" s="17"/>
      <c r="AC12" s="17">
        <v>0.10613311612722599</v>
      </c>
      <c r="AD12" s="17">
        <v>0.15561619440010899</v>
      </c>
      <c r="AE12" s="17">
        <v>0.17132414556560199</v>
      </c>
      <c r="AF12" s="17"/>
      <c r="AG12" s="17">
        <v>0.12888321586405399</v>
      </c>
      <c r="AH12" s="17">
        <v>0.14805607424796399</v>
      </c>
      <c r="AI12" s="17">
        <v>9.8212206870568905E-2</v>
      </c>
      <c r="AJ12" s="17">
        <v>0</v>
      </c>
      <c r="AK12" s="17">
        <v>9.0351954179305097E-2</v>
      </c>
      <c r="AL12" s="17"/>
      <c r="AM12" s="17">
        <v>0.126040297115912</v>
      </c>
      <c r="AN12" s="17">
        <v>0.17359611537370001</v>
      </c>
      <c r="AO12" s="17">
        <v>2.9474171978291198E-2</v>
      </c>
      <c r="AP12" s="17"/>
      <c r="AQ12" s="17">
        <v>9.5728017192176801E-2</v>
      </c>
      <c r="AR12" s="17">
        <v>0.19363701119135501</v>
      </c>
      <c r="AS12" s="17"/>
      <c r="AT12" s="17">
        <v>8.8034153728861697E-2</v>
      </c>
      <c r="AU12" s="17">
        <v>0.13896347709826101</v>
      </c>
    </row>
    <row r="13" spans="2:47" ht="58" x14ac:dyDescent="0.35">
      <c r="B13" s="18" t="s">
        <v>503</v>
      </c>
      <c r="C13" s="17">
        <v>0.108130799262893</v>
      </c>
      <c r="D13" s="17">
        <v>0.102679157530045</v>
      </c>
      <c r="E13" s="17">
        <v>0.113582847718552</v>
      </c>
      <c r="F13" s="17"/>
      <c r="G13" s="17">
        <v>0.13320067439897901</v>
      </c>
      <c r="H13" s="17">
        <v>2.03181722577493E-2</v>
      </c>
      <c r="I13" s="17">
        <v>0.108685078970594</v>
      </c>
      <c r="J13" s="17">
        <v>1.58147726540083E-2</v>
      </c>
      <c r="K13" s="17">
        <v>0.18273747731374901</v>
      </c>
      <c r="L13" s="17">
        <v>0.17809707636736199</v>
      </c>
      <c r="M13" s="17"/>
      <c r="N13" s="17">
        <v>0.14743353308696699</v>
      </c>
      <c r="O13" s="17">
        <v>8.4224187551883295E-2</v>
      </c>
      <c r="P13" s="17">
        <v>9.2718445986436901E-2</v>
      </c>
      <c r="Q13" s="17">
        <v>0.107850955407606</v>
      </c>
      <c r="R13" s="17"/>
      <c r="S13" s="17">
        <v>0.15667276788384299</v>
      </c>
      <c r="T13" s="17">
        <v>8.5737016233671595E-2</v>
      </c>
      <c r="U13" s="17">
        <v>0.131008121035287</v>
      </c>
      <c r="V13" s="17">
        <v>0.11623953348789599</v>
      </c>
      <c r="W13" s="17">
        <v>0.15862313433394601</v>
      </c>
      <c r="X13" s="17">
        <v>7.86303420394866E-2</v>
      </c>
      <c r="Y13" s="17">
        <v>7.0840590672457807E-2</v>
      </c>
      <c r="Z13" s="17">
        <v>0</v>
      </c>
      <c r="AA13" s="17">
        <v>9.7592476226067107E-2</v>
      </c>
      <c r="AB13" s="17"/>
      <c r="AC13" s="17">
        <v>0.14161625246626</v>
      </c>
      <c r="AD13" s="17">
        <v>6.2798803984267404E-2</v>
      </c>
      <c r="AE13" s="17">
        <v>0.18550213403844901</v>
      </c>
      <c r="AF13" s="17"/>
      <c r="AG13" s="17">
        <v>0.148430065818245</v>
      </c>
      <c r="AH13" s="17">
        <v>4.40779081027503E-2</v>
      </c>
      <c r="AI13" s="17">
        <v>0.27892963211197702</v>
      </c>
      <c r="AJ13" s="17">
        <v>0</v>
      </c>
      <c r="AK13" s="17">
        <v>0.122123769522047</v>
      </c>
      <c r="AL13" s="17"/>
      <c r="AM13" s="17">
        <v>0.16081480151989</v>
      </c>
      <c r="AN13" s="17">
        <v>6.2241063568084301E-2</v>
      </c>
      <c r="AO13" s="17">
        <v>0.19677682686455</v>
      </c>
      <c r="AP13" s="17"/>
      <c r="AQ13" s="17">
        <v>0.116424308297281</v>
      </c>
      <c r="AR13" s="17">
        <v>9.0905600051814001E-2</v>
      </c>
      <c r="AS13" s="17"/>
      <c r="AT13" s="17">
        <v>4.8034214451976399E-2</v>
      </c>
      <c r="AU13" s="17">
        <v>0.125492263548659</v>
      </c>
    </row>
    <row r="14" spans="2:47" ht="72.5" x14ac:dyDescent="0.35">
      <c r="B14" s="18" t="s">
        <v>504</v>
      </c>
      <c r="C14" s="17">
        <v>3.9054915841574799E-3</v>
      </c>
      <c r="D14" s="17">
        <v>0</v>
      </c>
      <c r="E14" s="17">
        <v>7.3778972759542E-3</v>
      </c>
      <c r="F14" s="17"/>
      <c r="G14" s="17">
        <v>0</v>
      </c>
      <c r="H14" s="17">
        <v>0</v>
      </c>
      <c r="I14" s="17">
        <v>0</v>
      </c>
      <c r="J14" s="17">
        <v>0</v>
      </c>
      <c r="K14" s="17">
        <v>0</v>
      </c>
      <c r="L14" s="17">
        <v>1.4870660080931301E-2</v>
      </c>
      <c r="M14" s="17"/>
      <c r="N14" s="17">
        <v>1.5982174849660701E-2</v>
      </c>
      <c r="O14" s="17">
        <v>0</v>
      </c>
      <c r="P14" s="17">
        <v>0</v>
      </c>
      <c r="Q14" s="17">
        <v>0</v>
      </c>
      <c r="R14" s="17"/>
      <c r="S14" s="17">
        <v>0</v>
      </c>
      <c r="T14" s="17">
        <v>0</v>
      </c>
      <c r="U14" s="17">
        <v>3.5619246676635699E-2</v>
      </c>
      <c r="V14" s="17">
        <v>0</v>
      </c>
      <c r="W14" s="17">
        <v>0</v>
      </c>
      <c r="X14" s="17">
        <v>0</v>
      </c>
      <c r="Y14" s="17">
        <v>0</v>
      </c>
      <c r="Z14" s="17">
        <v>0</v>
      </c>
      <c r="AA14" s="17">
        <v>0</v>
      </c>
      <c r="AB14" s="17"/>
      <c r="AC14" s="17">
        <v>8.8011782055414291E-3</v>
      </c>
      <c r="AD14" s="17">
        <v>0</v>
      </c>
      <c r="AE14" s="17">
        <v>0</v>
      </c>
      <c r="AF14" s="17"/>
      <c r="AG14" s="17">
        <v>9.5290932247691796E-3</v>
      </c>
      <c r="AH14" s="17">
        <v>0</v>
      </c>
      <c r="AI14" s="17">
        <v>0</v>
      </c>
      <c r="AJ14" s="17">
        <v>0</v>
      </c>
      <c r="AK14" s="17">
        <v>0</v>
      </c>
      <c r="AL14" s="17"/>
      <c r="AM14" s="17">
        <v>0</v>
      </c>
      <c r="AN14" s="17">
        <v>0</v>
      </c>
      <c r="AO14" s="17">
        <v>4.99983507335802E-2</v>
      </c>
      <c r="AP14" s="17"/>
      <c r="AQ14" s="17">
        <v>5.7858895604026997E-3</v>
      </c>
      <c r="AR14" s="17">
        <v>0</v>
      </c>
      <c r="AS14" s="17"/>
      <c r="AT14" s="17">
        <v>0</v>
      </c>
      <c r="AU14" s="17">
        <v>5.0337595692692E-3</v>
      </c>
    </row>
    <row r="15" spans="2:47" ht="58" x14ac:dyDescent="0.35">
      <c r="B15" s="18" t="s">
        <v>505</v>
      </c>
      <c r="C15" s="17">
        <v>0</v>
      </c>
      <c r="D15" s="17">
        <v>0</v>
      </c>
      <c r="E15" s="17">
        <v>0</v>
      </c>
      <c r="F15" s="17"/>
      <c r="G15" s="17">
        <v>0</v>
      </c>
      <c r="H15" s="17">
        <v>0</v>
      </c>
      <c r="I15" s="17">
        <v>0</v>
      </c>
      <c r="J15" s="17">
        <v>0</v>
      </c>
      <c r="K15" s="17">
        <v>0</v>
      </c>
      <c r="L15" s="17">
        <v>0</v>
      </c>
      <c r="M15" s="17"/>
      <c r="N15" s="17">
        <v>0</v>
      </c>
      <c r="O15" s="17">
        <v>0</v>
      </c>
      <c r="P15" s="17">
        <v>0</v>
      </c>
      <c r="Q15" s="17">
        <v>0</v>
      </c>
      <c r="R15" s="17"/>
      <c r="S15" s="17">
        <v>0</v>
      </c>
      <c r="T15" s="17">
        <v>0</v>
      </c>
      <c r="U15" s="17">
        <v>0</v>
      </c>
      <c r="V15" s="17">
        <v>0</v>
      </c>
      <c r="W15" s="17">
        <v>0</v>
      </c>
      <c r="X15" s="17">
        <v>0</v>
      </c>
      <c r="Y15" s="17">
        <v>0</v>
      </c>
      <c r="Z15" s="17">
        <v>0</v>
      </c>
      <c r="AA15" s="17">
        <v>0</v>
      </c>
      <c r="AB15" s="17"/>
      <c r="AC15" s="17">
        <v>0</v>
      </c>
      <c r="AD15" s="17">
        <v>0</v>
      </c>
      <c r="AE15" s="17">
        <v>0</v>
      </c>
      <c r="AF15" s="17"/>
      <c r="AG15" s="17">
        <v>0</v>
      </c>
      <c r="AH15" s="17">
        <v>0</v>
      </c>
      <c r="AI15" s="17">
        <v>0</v>
      </c>
      <c r="AJ15" s="17">
        <v>0</v>
      </c>
      <c r="AK15" s="17">
        <v>0</v>
      </c>
      <c r="AL15" s="17"/>
      <c r="AM15" s="17">
        <v>0</v>
      </c>
      <c r="AN15" s="17">
        <v>0</v>
      </c>
      <c r="AO15" s="17">
        <v>0</v>
      </c>
      <c r="AP15" s="17"/>
      <c r="AQ15" s="17">
        <v>0</v>
      </c>
      <c r="AR15" s="17">
        <v>0</v>
      </c>
      <c r="AS15" s="17"/>
      <c r="AT15" s="17">
        <v>0</v>
      </c>
      <c r="AU15" s="17">
        <v>0</v>
      </c>
    </row>
    <row r="16" spans="2:47" ht="58" x14ac:dyDescent="0.35">
      <c r="B16" s="18" t="s">
        <v>506</v>
      </c>
      <c r="C16" s="17">
        <v>0</v>
      </c>
      <c r="D16" s="17">
        <v>0</v>
      </c>
      <c r="E16" s="17">
        <v>0</v>
      </c>
      <c r="F16" s="17"/>
      <c r="G16" s="17">
        <v>0</v>
      </c>
      <c r="H16" s="17">
        <v>0</v>
      </c>
      <c r="I16" s="17">
        <v>0</v>
      </c>
      <c r="J16" s="17">
        <v>0</v>
      </c>
      <c r="K16" s="17">
        <v>0</v>
      </c>
      <c r="L16" s="17">
        <v>0</v>
      </c>
      <c r="M16" s="17"/>
      <c r="N16" s="17">
        <v>0</v>
      </c>
      <c r="O16" s="17">
        <v>0</v>
      </c>
      <c r="P16" s="17">
        <v>0</v>
      </c>
      <c r="Q16" s="17">
        <v>0</v>
      </c>
      <c r="R16" s="17"/>
      <c r="S16" s="17">
        <v>0</v>
      </c>
      <c r="T16" s="17">
        <v>0</v>
      </c>
      <c r="U16" s="17">
        <v>0</v>
      </c>
      <c r="V16" s="17">
        <v>0</v>
      </c>
      <c r="W16" s="17">
        <v>0</v>
      </c>
      <c r="X16" s="17">
        <v>0</v>
      </c>
      <c r="Y16" s="17">
        <v>0</v>
      </c>
      <c r="Z16" s="17">
        <v>0</v>
      </c>
      <c r="AA16" s="17">
        <v>0</v>
      </c>
      <c r="AB16" s="17"/>
      <c r="AC16" s="17">
        <v>0</v>
      </c>
      <c r="AD16" s="17">
        <v>0</v>
      </c>
      <c r="AE16" s="17">
        <v>0</v>
      </c>
      <c r="AF16" s="17"/>
      <c r="AG16" s="17">
        <v>0</v>
      </c>
      <c r="AH16" s="17">
        <v>0</v>
      </c>
      <c r="AI16" s="17">
        <v>0</v>
      </c>
      <c r="AJ16" s="17">
        <v>0</v>
      </c>
      <c r="AK16" s="17">
        <v>0</v>
      </c>
      <c r="AL16" s="17"/>
      <c r="AM16" s="17">
        <v>0</v>
      </c>
      <c r="AN16" s="17">
        <v>0</v>
      </c>
      <c r="AO16" s="17">
        <v>0</v>
      </c>
      <c r="AP16" s="17"/>
      <c r="AQ16" s="17">
        <v>0</v>
      </c>
      <c r="AR16" s="17">
        <v>0</v>
      </c>
      <c r="AS16" s="17"/>
      <c r="AT16" s="17">
        <v>0</v>
      </c>
      <c r="AU16" s="17">
        <v>0</v>
      </c>
    </row>
    <row r="17" spans="2:47" ht="58" x14ac:dyDescent="0.35">
      <c r="B17" s="18" t="s">
        <v>507</v>
      </c>
      <c r="C17" s="17">
        <v>3.1498178171619801E-3</v>
      </c>
      <c r="D17" s="17">
        <v>0</v>
      </c>
      <c r="E17" s="17">
        <v>5.9503475534961698E-3</v>
      </c>
      <c r="F17" s="17"/>
      <c r="G17" s="17">
        <v>0</v>
      </c>
      <c r="H17" s="17">
        <v>0</v>
      </c>
      <c r="I17" s="17">
        <v>2.3838679753737602E-2</v>
      </c>
      <c r="J17" s="17">
        <v>0</v>
      </c>
      <c r="K17" s="17">
        <v>0</v>
      </c>
      <c r="L17" s="17">
        <v>0</v>
      </c>
      <c r="M17" s="17"/>
      <c r="N17" s="17">
        <v>0</v>
      </c>
      <c r="O17" s="17">
        <v>0</v>
      </c>
      <c r="P17" s="17">
        <v>0</v>
      </c>
      <c r="Q17" s="17">
        <v>1.1473039909938801E-2</v>
      </c>
      <c r="R17" s="17"/>
      <c r="S17" s="17">
        <v>0</v>
      </c>
      <c r="T17" s="17">
        <v>0</v>
      </c>
      <c r="U17" s="17">
        <v>2.87272768096767E-2</v>
      </c>
      <c r="V17" s="17">
        <v>0</v>
      </c>
      <c r="W17" s="17">
        <v>0</v>
      </c>
      <c r="X17" s="17">
        <v>0</v>
      </c>
      <c r="Y17" s="17">
        <v>0</v>
      </c>
      <c r="Z17" s="17">
        <v>0</v>
      </c>
      <c r="AA17" s="17">
        <v>0</v>
      </c>
      <c r="AB17" s="17"/>
      <c r="AC17" s="17">
        <v>0</v>
      </c>
      <c r="AD17" s="17">
        <v>0</v>
      </c>
      <c r="AE17" s="17">
        <v>3.3166830923263599E-2</v>
      </c>
      <c r="AF17" s="17"/>
      <c r="AG17" s="17">
        <v>0</v>
      </c>
      <c r="AH17" s="17">
        <v>0</v>
      </c>
      <c r="AI17" s="17">
        <v>0</v>
      </c>
      <c r="AJ17" s="17">
        <v>0</v>
      </c>
      <c r="AK17" s="17">
        <v>2.6538119122102698E-2</v>
      </c>
      <c r="AL17" s="17"/>
      <c r="AM17" s="17">
        <v>0</v>
      </c>
      <c r="AN17" s="17">
        <v>0</v>
      </c>
      <c r="AO17" s="17">
        <v>0</v>
      </c>
      <c r="AP17" s="17"/>
      <c r="AQ17" s="17">
        <v>4.6663774925069798E-3</v>
      </c>
      <c r="AR17" s="17">
        <v>0</v>
      </c>
      <c r="AS17" s="17"/>
      <c r="AT17" s="17">
        <v>1.40528897281648E-2</v>
      </c>
      <c r="AU17" s="17">
        <v>0</v>
      </c>
    </row>
    <row r="18" spans="2:47" x14ac:dyDescent="0.35">
      <c r="B18" s="18" t="s">
        <v>70</v>
      </c>
      <c r="C18" s="19">
        <v>0.16193854754760401</v>
      </c>
      <c r="D18" s="19">
        <v>0.102916598014616</v>
      </c>
      <c r="E18" s="19">
        <v>0.215021809934861</v>
      </c>
      <c r="F18" s="19"/>
      <c r="G18" s="19">
        <v>2.9334299375253899E-2</v>
      </c>
      <c r="H18" s="19">
        <v>0.12021482164485101</v>
      </c>
      <c r="I18" s="19">
        <v>0.184787739305631</v>
      </c>
      <c r="J18" s="19">
        <v>0.12713362324661501</v>
      </c>
      <c r="K18" s="19">
        <v>0.17886989344450199</v>
      </c>
      <c r="L18" s="19">
        <v>0.23843952684591599</v>
      </c>
      <c r="M18" s="19"/>
      <c r="N18" s="19">
        <v>0.14064162685842299</v>
      </c>
      <c r="O18" s="19">
        <v>0.17145483836205699</v>
      </c>
      <c r="P18" s="19">
        <v>0.16000052193393399</v>
      </c>
      <c r="Q18" s="19">
        <v>0.17391413891424401</v>
      </c>
      <c r="R18" s="19"/>
      <c r="S18" s="19">
        <v>0.15400983789553599</v>
      </c>
      <c r="T18" s="19">
        <v>0.21903958587033301</v>
      </c>
      <c r="U18" s="19">
        <v>0.10071141017006301</v>
      </c>
      <c r="V18" s="19">
        <v>0.28900536400989302</v>
      </c>
      <c r="W18" s="19">
        <v>8.3026243118386703E-2</v>
      </c>
      <c r="X18" s="19">
        <v>0</v>
      </c>
      <c r="Y18" s="19">
        <v>7.7480729517607802E-2</v>
      </c>
      <c r="Z18" s="19">
        <v>0.20041979500186799</v>
      </c>
      <c r="AA18" s="19">
        <v>0.21237151351422101</v>
      </c>
      <c r="AB18" s="19"/>
      <c r="AC18" s="19">
        <v>0.170634864762297</v>
      </c>
      <c r="AD18" s="19">
        <v>0.13367830433769301</v>
      </c>
      <c r="AE18" s="19">
        <v>0.21729935005518</v>
      </c>
      <c r="AF18" s="19"/>
      <c r="AG18" s="19">
        <v>0.19133455008028799</v>
      </c>
      <c r="AH18" s="19">
        <v>0.120094171315971</v>
      </c>
      <c r="AI18" s="19">
        <v>8.7642089865127698E-2</v>
      </c>
      <c r="AJ18" s="19">
        <v>0</v>
      </c>
      <c r="AK18" s="19">
        <v>0.161674102050681</v>
      </c>
      <c r="AL18" s="19"/>
      <c r="AM18" s="19">
        <v>0.20245192015242999</v>
      </c>
      <c r="AN18" s="19">
        <v>0.13206358440212801</v>
      </c>
      <c r="AO18" s="19">
        <v>0.13325362653879</v>
      </c>
      <c r="AP18" s="19"/>
      <c r="AQ18" s="19">
        <v>0.162293610901347</v>
      </c>
      <c r="AR18" s="19">
        <v>0.161201098902476</v>
      </c>
      <c r="AS18" s="19"/>
      <c r="AT18" s="19">
        <v>0.14747705749084999</v>
      </c>
      <c r="AU18" s="19">
        <v>0.16611636636924401</v>
      </c>
    </row>
    <row r="19" spans="2:47" x14ac:dyDescent="0.35">
      <c r="B19" s="16" t="s">
        <v>289</v>
      </c>
    </row>
    <row r="20" spans="2:47" x14ac:dyDescent="0.35">
      <c r="B20" t="s">
        <v>77</v>
      </c>
    </row>
    <row r="21" spans="2:47" x14ac:dyDescent="0.35">
      <c r="B21" t="s">
        <v>78</v>
      </c>
    </row>
    <row r="23" spans="2:47" x14ac:dyDescent="0.35">
      <c r="B23"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U23"/>
  <sheetViews>
    <sheetView showGridLines="0" topLeftCell="A1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235</v>
      </c>
      <c r="D7" s="10">
        <v>106</v>
      </c>
      <c r="E7" s="10">
        <v>128</v>
      </c>
      <c r="F7" s="10"/>
      <c r="G7" s="10">
        <v>28</v>
      </c>
      <c r="H7" s="10">
        <v>35</v>
      </c>
      <c r="I7" s="10">
        <v>33</v>
      </c>
      <c r="J7" s="10">
        <v>43</v>
      </c>
      <c r="K7" s="10">
        <v>40</v>
      </c>
      <c r="L7" s="10">
        <v>56</v>
      </c>
      <c r="M7" s="10"/>
      <c r="N7" s="10">
        <v>64</v>
      </c>
      <c r="O7" s="10">
        <v>55</v>
      </c>
      <c r="P7" s="10">
        <v>56</v>
      </c>
      <c r="Q7" s="10">
        <v>60</v>
      </c>
      <c r="R7" s="10"/>
      <c r="S7" s="10">
        <v>39</v>
      </c>
      <c r="T7" s="10">
        <v>42</v>
      </c>
      <c r="U7" s="10">
        <v>31</v>
      </c>
      <c r="V7" s="10">
        <v>28</v>
      </c>
      <c r="W7" s="10">
        <v>25</v>
      </c>
      <c r="X7" s="10">
        <v>9</v>
      </c>
      <c r="Y7" s="10">
        <v>21</v>
      </c>
      <c r="Z7" s="10">
        <v>15</v>
      </c>
      <c r="AA7" s="10">
        <v>25</v>
      </c>
      <c r="AB7" s="10"/>
      <c r="AC7" s="10">
        <v>92</v>
      </c>
      <c r="AD7" s="10">
        <v>93</v>
      </c>
      <c r="AE7" s="10">
        <v>26</v>
      </c>
      <c r="AF7" s="10"/>
      <c r="AG7" s="10">
        <v>94</v>
      </c>
      <c r="AH7" s="10">
        <v>68</v>
      </c>
      <c r="AI7" s="10">
        <v>17</v>
      </c>
      <c r="AJ7" s="10">
        <v>5</v>
      </c>
      <c r="AK7" s="10">
        <v>24</v>
      </c>
      <c r="AL7" s="10"/>
      <c r="AM7" s="10">
        <v>45</v>
      </c>
      <c r="AN7" s="10">
        <v>87</v>
      </c>
      <c r="AO7" s="10">
        <v>20</v>
      </c>
      <c r="AP7" s="10"/>
      <c r="AQ7" s="10">
        <v>150</v>
      </c>
      <c r="AR7" s="10">
        <v>85</v>
      </c>
      <c r="AS7" s="10"/>
      <c r="AT7" s="10">
        <v>44</v>
      </c>
      <c r="AU7" s="10">
        <v>191</v>
      </c>
    </row>
    <row r="8" spans="2:47" ht="30" customHeight="1" x14ac:dyDescent="0.35">
      <c r="B8" s="11" t="s">
        <v>20</v>
      </c>
      <c r="C8" s="11">
        <v>230</v>
      </c>
      <c r="D8" s="11">
        <v>107</v>
      </c>
      <c r="E8" s="11">
        <v>122</v>
      </c>
      <c r="F8" s="11"/>
      <c r="G8" s="11">
        <v>23</v>
      </c>
      <c r="H8" s="11">
        <v>38</v>
      </c>
      <c r="I8" s="11">
        <v>35</v>
      </c>
      <c r="J8" s="11">
        <v>37</v>
      </c>
      <c r="K8" s="11">
        <v>41</v>
      </c>
      <c r="L8" s="11">
        <v>56</v>
      </c>
      <c r="M8" s="11"/>
      <c r="N8" s="11">
        <v>57</v>
      </c>
      <c r="O8" s="11">
        <v>52</v>
      </c>
      <c r="P8" s="11">
        <v>55</v>
      </c>
      <c r="Q8" s="11">
        <v>66</v>
      </c>
      <c r="R8" s="11"/>
      <c r="S8" s="11">
        <v>34</v>
      </c>
      <c r="T8" s="11">
        <v>41</v>
      </c>
      <c r="U8" s="11">
        <v>30</v>
      </c>
      <c r="V8" s="11">
        <v>26</v>
      </c>
      <c r="W8" s="11">
        <v>22</v>
      </c>
      <c r="X8" s="11">
        <v>18</v>
      </c>
      <c r="Y8" s="11">
        <v>22</v>
      </c>
      <c r="Z8" s="11">
        <v>14</v>
      </c>
      <c r="AA8" s="11">
        <v>23</v>
      </c>
      <c r="AB8" s="11"/>
      <c r="AC8" s="11">
        <v>92</v>
      </c>
      <c r="AD8" s="11">
        <v>92</v>
      </c>
      <c r="AE8" s="11">
        <v>27</v>
      </c>
      <c r="AF8" s="11"/>
      <c r="AG8" s="11">
        <v>95</v>
      </c>
      <c r="AH8" s="11">
        <v>68</v>
      </c>
      <c r="AI8" s="11">
        <v>15</v>
      </c>
      <c r="AJ8" s="11">
        <v>5</v>
      </c>
      <c r="AK8" s="11">
        <v>23</v>
      </c>
      <c r="AL8" s="11"/>
      <c r="AM8" s="11">
        <v>46</v>
      </c>
      <c r="AN8" s="11">
        <v>85</v>
      </c>
      <c r="AO8" s="11">
        <v>21</v>
      </c>
      <c r="AP8" s="11"/>
      <c r="AQ8" s="11">
        <v>147</v>
      </c>
      <c r="AR8" s="11">
        <v>83</v>
      </c>
      <c r="AS8" s="11"/>
      <c r="AT8" s="11">
        <v>43</v>
      </c>
      <c r="AU8" s="11">
        <v>187</v>
      </c>
    </row>
    <row r="9" spans="2:47" ht="58" x14ac:dyDescent="0.35">
      <c r="B9" s="18" t="s">
        <v>509</v>
      </c>
      <c r="C9" s="17">
        <v>6.0794791989225203E-2</v>
      </c>
      <c r="D9" s="17">
        <v>5.2750010706408001E-2</v>
      </c>
      <c r="E9" s="17">
        <v>6.8452629240410595E-2</v>
      </c>
      <c r="F9" s="17"/>
      <c r="G9" s="17">
        <v>8.2003123901784797E-2</v>
      </c>
      <c r="H9" s="17">
        <v>7.6994776230936104E-2</v>
      </c>
      <c r="I9" s="17">
        <v>9.7902154711247899E-2</v>
      </c>
      <c r="J9" s="17">
        <v>6.4670566304938296E-2</v>
      </c>
      <c r="K9" s="17">
        <v>5.7383555063397998E-2</v>
      </c>
      <c r="L9" s="17">
        <v>1.8065643643010401E-2</v>
      </c>
      <c r="M9" s="17"/>
      <c r="N9" s="17">
        <v>0.110617627043727</v>
      </c>
      <c r="O9" s="17">
        <v>2.3279407677431901E-2</v>
      </c>
      <c r="P9" s="17">
        <v>6.5586422066511094E-2</v>
      </c>
      <c r="Q9" s="17">
        <v>4.3387931501374398E-2</v>
      </c>
      <c r="R9" s="17"/>
      <c r="S9" s="17">
        <v>2.9974575659116699E-2</v>
      </c>
      <c r="T9" s="17">
        <v>0.10149299416042901</v>
      </c>
      <c r="U9" s="17">
        <v>5.3749134477633999E-2</v>
      </c>
      <c r="V9" s="17">
        <v>2.6054463107671001E-2</v>
      </c>
      <c r="W9" s="17">
        <v>7.0481226349307896E-2</v>
      </c>
      <c r="X9" s="17">
        <v>0.10995749433902401</v>
      </c>
      <c r="Y9" s="17">
        <v>0</v>
      </c>
      <c r="Z9" s="17">
        <v>0</v>
      </c>
      <c r="AA9" s="17">
        <v>0.129317022649862</v>
      </c>
      <c r="AB9" s="17"/>
      <c r="AC9" s="17">
        <v>0.10884329182289799</v>
      </c>
      <c r="AD9" s="17">
        <v>2.5676302805018099E-2</v>
      </c>
      <c r="AE9" s="17">
        <v>0</v>
      </c>
      <c r="AF9" s="17"/>
      <c r="AG9" s="17">
        <v>5.6424364335406402E-2</v>
      </c>
      <c r="AH9" s="17">
        <v>8.7205780970833105E-2</v>
      </c>
      <c r="AI9" s="17">
        <v>0</v>
      </c>
      <c r="AJ9" s="17">
        <v>0.24190367613771799</v>
      </c>
      <c r="AK9" s="17">
        <v>0</v>
      </c>
      <c r="AL9" s="17"/>
      <c r="AM9" s="17">
        <v>4.5184700630033901E-2</v>
      </c>
      <c r="AN9" s="17">
        <v>5.2519955020407398E-2</v>
      </c>
      <c r="AO9" s="17">
        <v>0</v>
      </c>
      <c r="AP9" s="17"/>
      <c r="AQ9" s="17">
        <v>7.7534539236692096E-2</v>
      </c>
      <c r="AR9" s="17">
        <v>3.1293840299817501E-2</v>
      </c>
      <c r="AS9" s="17"/>
      <c r="AT9" s="17">
        <v>0.10343058120560999</v>
      </c>
      <c r="AU9" s="17">
        <v>5.0973403314602803E-2</v>
      </c>
    </row>
    <row r="10" spans="2:47" ht="58" x14ac:dyDescent="0.35">
      <c r="B10" s="18" t="s">
        <v>510</v>
      </c>
      <c r="C10" s="17">
        <v>0.12334825984259901</v>
      </c>
      <c r="D10" s="17">
        <v>9.4577298653619399E-2</v>
      </c>
      <c r="E10" s="17">
        <v>0.14980482096264899</v>
      </c>
      <c r="F10" s="17"/>
      <c r="G10" s="17">
        <v>0.115786862824375</v>
      </c>
      <c r="H10" s="17">
        <v>4.9325279579880199E-2</v>
      </c>
      <c r="I10" s="17">
        <v>0.18357229375380599</v>
      </c>
      <c r="J10" s="17">
        <v>6.4431135951299998E-2</v>
      </c>
      <c r="K10" s="17">
        <v>0.21345806539791201</v>
      </c>
      <c r="L10" s="17">
        <v>0.110872803849106</v>
      </c>
      <c r="M10" s="17"/>
      <c r="N10" s="17">
        <v>0.122423348516413</v>
      </c>
      <c r="O10" s="17">
        <v>0.18722684840606399</v>
      </c>
      <c r="P10" s="17">
        <v>0.109949388344546</v>
      </c>
      <c r="Q10" s="17">
        <v>8.5127122476693004E-2</v>
      </c>
      <c r="R10" s="17"/>
      <c r="S10" s="17">
        <v>0.18090696119897501</v>
      </c>
      <c r="T10" s="17">
        <v>8.4407217862959003E-2</v>
      </c>
      <c r="U10" s="17">
        <v>0.221350584778881</v>
      </c>
      <c r="V10" s="17">
        <v>0.13206348764918699</v>
      </c>
      <c r="W10" s="17">
        <v>0</v>
      </c>
      <c r="X10" s="17">
        <v>0.12922167790747199</v>
      </c>
      <c r="Y10" s="17">
        <v>0</v>
      </c>
      <c r="Z10" s="17">
        <v>8.0850621378262197E-2</v>
      </c>
      <c r="AA10" s="17">
        <v>0.22505442118021601</v>
      </c>
      <c r="AB10" s="17"/>
      <c r="AC10" s="17">
        <v>7.5070088044385405E-2</v>
      </c>
      <c r="AD10" s="17">
        <v>0.18216965206080701</v>
      </c>
      <c r="AE10" s="17">
        <v>9.3129863435778407E-2</v>
      </c>
      <c r="AF10" s="17"/>
      <c r="AG10" s="17">
        <v>0.107956994152389</v>
      </c>
      <c r="AH10" s="17">
        <v>0.16246206472986699</v>
      </c>
      <c r="AI10" s="17">
        <v>0.116986569610579</v>
      </c>
      <c r="AJ10" s="17">
        <v>0</v>
      </c>
      <c r="AK10" s="17">
        <v>0.100429556909573</v>
      </c>
      <c r="AL10" s="17"/>
      <c r="AM10" s="17">
        <v>9.5149153112069604E-2</v>
      </c>
      <c r="AN10" s="17">
        <v>0.16770304372830899</v>
      </c>
      <c r="AO10" s="17">
        <v>0.174526043609427</v>
      </c>
      <c r="AP10" s="17"/>
      <c r="AQ10" s="17">
        <v>0.13556120874276201</v>
      </c>
      <c r="AR10" s="17">
        <v>0.101825018770759</v>
      </c>
      <c r="AS10" s="17"/>
      <c r="AT10" s="17">
        <v>7.4239087711579096E-2</v>
      </c>
      <c r="AU10" s="17">
        <v>0.13466082789522299</v>
      </c>
    </row>
    <row r="11" spans="2:47" ht="58" x14ac:dyDescent="0.35">
      <c r="B11" s="18" t="s">
        <v>511</v>
      </c>
      <c r="C11" s="17">
        <v>0.163304181220843</v>
      </c>
      <c r="D11" s="17">
        <v>0.17090095667161001</v>
      </c>
      <c r="E11" s="17">
        <v>0.14836442914843401</v>
      </c>
      <c r="F11" s="17"/>
      <c r="G11" s="17">
        <v>0.23670647680403401</v>
      </c>
      <c r="H11" s="17">
        <v>7.7526850345246395E-2</v>
      </c>
      <c r="I11" s="17">
        <v>0.16908399622692299</v>
      </c>
      <c r="J11" s="17">
        <v>0.26221474866990802</v>
      </c>
      <c r="K11" s="17">
        <v>0.13806372574631401</v>
      </c>
      <c r="L11" s="17">
        <v>0.140316962756138</v>
      </c>
      <c r="M11" s="17"/>
      <c r="N11" s="17">
        <v>0.15933759068598599</v>
      </c>
      <c r="O11" s="17">
        <v>0.22075432885628599</v>
      </c>
      <c r="P11" s="17">
        <v>0.16271317255495499</v>
      </c>
      <c r="Q11" s="17">
        <v>0.12214111892373999</v>
      </c>
      <c r="R11" s="17"/>
      <c r="S11" s="17">
        <v>0.12959120176880701</v>
      </c>
      <c r="T11" s="17">
        <v>0.16870878789927099</v>
      </c>
      <c r="U11" s="17">
        <v>0.190713866048037</v>
      </c>
      <c r="V11" s="17">
        <v>7.2284363705542407E-2</v>
      </c>
      <c r="W11" s="17">
        <v>0.20957342411475</v>
      </c>
      <c r="X11" s="17">
        <v>0.18229195065398901</v>
      </c>
      <c r="Y11" s="17">
        <v>0.30572249935632601</v>
      </c>
      <c r="Z11" s="17">
        <v>0.126376759812562</v>
      </c>
      <c r="AA11" s="17">
        <v>9.8125439786341501E-2</v>
      </c>
      <c r="AB11" s="17"/>
      <c r="AC11" s="17">
        <v>0.168069973322231</v>
      </c>
      <c r="AD11" s="17">
        <v>0.129253606015023</v>
      </c>
      <c r="AE11" s="17">
        <v>0.21178345925832401</v>
      </c>
      <c r="AF11" s="17"/>
      <c r="AG11" s="17">
        <v>0.123207239000187</v>
      </c>
      <c r="AH11" s="17">
        <v>0.134250620014426</v>
      </c>
      <c r="AI11" s="17">
        <v>0.29874811353914499</v>
      </c>
      <c r="AJ11" s="17">
        <v>0.46154800557609299</v>
      </c>
      <c r="AK11" s="17">
        <v>0.17276429528353501</v>
      </c>
      <c r="AL11" s="17"/>
      <c r="AM11" s="17">
        <v>0.16509355767598899</v>
      </c>
      <c r="AN11" s="17">
        <v>0.16718813129958399</v>
      </c>
      <c r="AO11" s="17">
        <v>0.25001747107217398</v>
      </c>
      <c r="AP11" s="17"/>
      <c r="AQ11" s="17">
        <v>0.170359603584711</v>
      </c>
      <c r="AR11" s="17">
        <v>0.150870201709216</v>
      </c>
      <c r="AS11" s="17"/>
      <c r="AT11" s="17">
        <v>0.17396908409564399</v>
      </c>
      <c r="AU11" s="17">
        <v>0.16084746215370199</v>
      </c>
    </row>
    <row r="12" spans="2:47" ht="72.5" x14ac:dyDescent="0.35">
      <c r="B12" s="18" t="s">
        <v>512</v>
      </c>
      <c r="C12" s="17">
        <v>7.5321381742402896E-2</v>
      </c>
      <c r="D12" s="17">
        <v>0.115764238121421</v>
      </c>
      <c r="E12" s="17">
        <v>4.0591971813769202E-2</v>
      </c>
      <c r="F12" s="17"/>
      <c r="G12" s="17">
        <v>2.7481202982312401E-2</v>
      </c>
      <c r="H12" s="17">
        <v>8.3612802803602795E-2</v>
      </c>
      <c r="I12" s="17">
        <v>4.4999099062567202E-2</v>
      </c>
      <c r="J12" s="17">
        <v>4.53935073935312E-2</v>
      </c>
      <c r="K12" s="17">
        <v>0.14399325672358701</v>
      </c>
      <c r="L12" s="17">
        <v>7.7403122507338995E-2</v>
      </c>
      <c r="M12" s="17"/>
      <c r="N12" s="17">
        <v>5.8433632799294803E-2</v>
      </c>
      <c r="O12" s="17">
        <v>6.3838844344934101E-2</v>
      </c>
      <c r="P12" s="17">
        <v>3.5874292036434101E-2</v>
      </c>
      <c r="Q12" s="17">
        <v>0.13151126439525601</v>
      </c>
      <c r="R12" s="17"/>
      <c r="S12" s="17">
        <v>0.10595202831175</v>
      </c>
      <c r="T12" s="17">
        <v>0.14358551888197499</v>
      </c>
      <c r="U12" s="17">
        <v>0</v>
      </c>
      <c r="V12" s="17">
        <v>0.116528374658342</v>
      </c>
      <c r="W12" s="17">
        <v>0.10484560014088801</v>
      </c>
      <c r="X12" s="17">
        <v>0</v>
      </c>
      <c r="Y12" s="17">
        <v>0</v>
      </c>
      <c r="Z12" s="17">
        <v>0.183658315600956</v>
      </c>
      <c r="AA12" s="17">
        <v>0</v>
      </c>
      <c r="AB12" s="17"/>
      <c r="AC12" s="17">
        <v>9.8160799009448102E-2</v>
      </c>
      <c r="AD12" s="17">
        <v>7.3023623387061407E-2</v>
      </c>
      <c r="AE12" s="17">
        <v>3.5456619470835803E-2</v>
      </c>
      <c r="AF12" s="17"/>
      <c r="AG12" s="17">
        <v>9.8752712595607597E-2</v>
      </c>
      <c r="AH12" s="17">
        <v>3.86739062243001E-2</v>
      </c>
      <c r="AI12" s="17">
        <v>0.16769795984590199</v>
      </c>
      <c r="AJ12" s="17">
        <v>0</v>
      </c>
      <c r="AK12" s="17">
        <v>9.5134913952265698E-2</v>
      </c>
      <c r="AL12" s="17"/>
      <c r="AM12" s="17">
        <v>8.5031506662730294E-2</v>
      </c>
      <c r="AN12" s="17">
        <v>5.1223340922221597E-2</v>
      </c>
      <c r="AO12" s="17">
        <v>8.90461159057679E-2</v>
      </c>
      <c r="AP12" s="17"/>
      <c r="AQ12" s="17">
        <v>6.3362385943674104E-2</v>
      </c>
      <c r="AR12" s="17">
        <v>9.6397073752359397E-2</v>
      </c>
      <c r="AS12" s="17"/>
      <c r="AT12" s="17">
        <v>5.7791963541470502E-2</v>
      </c>
      <c r="AU12" s="17">
        <v>7.9359379690971399E-2</v>
      </c>
    </row>
    <row r="13" spans="2:47" ht="58" x14ac:dyDescent="0.35">
      <c r="B13" s="18" t="s">
        <v>513</v>
      </c>
      <c r="C13" s="17">
        <v>0.126748165731491</v>
      </c>
      <c r="D13" s="17">
        <v>0.109910623258651</v>
      </c>
      <c r="E13" s="17">
        <v>0.14277095741045501</v>
      </c>
      <c r="F13" s="17"/>
      <c r="G13" s="17">
        <v>0.22475203059458601</v>
      </c>
      <c r="H13" s="17">
        <v>0.16598263296020099</v>
      </c>
      <c r="I13" s="17">
        <v>0.104494335940051</v>
      </c>
      <c r="J13" s="17">
        <v>6.9489031812697402E-2</v>
      </c>
      <c r="K13" s="17">
        <v>4.8312727438660497E-2</v>
      </c>
      <c r="L13" s="17">
        <v>0.168958523123173</v>
      </c>
      <c r="M13" s="17"/>
      <c r="N13" s="17">
        <v>9.1446400963277802E-2</v>
      </c>
      <c r="O13" s="17">
        <v>0.13158647736156401</v>
      </c>
      <c r="P13" s="17">
        <v>0.18345833231859501</v>
      </c>
      <c r="Q13" s="17">
        <v>0.106385580112414</v>
      </c>
      <c r="R13" s="17"/>
      <c r="S13" s="17">
        <v>0.167692133180222</v>
      </c>
      <c r="T13" s="17">
        <v>0.201564976230897</v>
      </c>
      <c r="U13" s="17">
        <v>0.15258461499634601</v>
      </c>
      <c r="V13" s="17">
        <v>6.7161963241004194E-2</v>
      </c>
      <c r="W13" s="17">
        <v>6.9559019918613699E-2</v>
      </c>
      <c r="X13" s="17">
        <v>0</v>
      </c>
      <c r="Y13" s="17">
        <v>0.133774651942351</v>
      </c>
      <c r="Z13" s="17">
        <v>8.0850621378262197E-2</v>
      </c>
      <c r="AA13" s="17">
        <v>0.14168036118098901</v>
      </c>
      <c r="AB13" s="17"/>
      <c r="AC13" s="17">
        <v>0.118187016422834</v>
      </c>
      <c r="AD13" s="17">
        <v>0.14888936010672499</v>
      </c>
      <c r="AE13" s="17">
        <v>9.6669777455911196E-2</v>
      </c>
      <c r="AF13" s="17"/>
      <c r="AG13" s="17">
        <v>0.17834848096828501</v>
      </c>
      <c r="AH13" s="17">
        <v>0.10773474014277599</v>
      </c>
      <c r="AI13" s="17">
        <v>0.17319058666143999</v>
      </c>
      <c r="AJ13" s="17">
        <v>0.145406003092</v>
      </c>
      <c r="AK13" s="17">
        <v>0</v>
      </c>
      <c r="AL13" s="17"/>
      <c r="AM13" s="17">
        <v>0.191851442156841</v>
      </c>
      <c r="AN13" s="17">
        <v>0.11975765931816</v>
      </c>
      <c r="AO13" s="17">
        <v>0.14670075461767701</v>
      </c>
      <c r="AP13" s="17"/>
      <c r="AQ13" s="17">
        <v>0.124616616635114</v>
      </c>
      <c r="AR13" s="17">
        <v>0.13050465774933501</v>
      </c>
      <c r="AS13" s="17"/>
      <c r="AT13" s="17">
        <v>0.161467532702051</v>
      </c>
      <c r="AU13" s="17">
        <v>0.118750368485987</v>
      </c>
    </row>
    <row r="14" spans="2:47" ht="72.5" x14ac:dyDescent="0.35">
      <c r="B14" s="18" t="s">
        <v>514</v>
      </c>
      <c r="C14" s="17">
        <v>5.3570643927253601E-2</v>
      </c>
      <c r="D14" s="17">
        <v>5.5453494295387901E-2</v>
      </c>
      <c r="E14" s="17">
        <v>5.24489995105046E-2</v>
      </c>
      <c r="F14" s="17"/>
      <c r="G14" s="17">
        <v>7.7246889297342095E-2</v>
      </c>
      <c r="H14" s="17">
        <v>7.7686313548908495E-2</v>
      </c>
      <c r="I14" s="17">
        <v>8.8881139201511902E-2</v>
      </c>
      <c r="J14" s="17">
        <v>2.2144510457937701E-2</v>
      </c>
      <c r="K14" s="17">
        <v>6.6479808541363497E-2</v>
      </c>
      <c r="L14" s="17">
        <v>1.67399797386035E-2</v>
      </c>
      <c r="M14" s="17"/>
      <c r="N14" s="17">
        <v>0.116668399313842</v>
      </c>
      <c r="O14" s="17">
        <v>6.8809993859031707E-2</v>
      </c>
      <c r="P14" s="17">
        <v>2.11429439163511E-2</v>
      </c>
      <c r="Q14" s="17">
        <v>1.4167934029938699E-2</v>
      </c>
      <c r="R14" s="17"/>
      <c r="S14" s="17">
        <v>4.6156347358752098E-2</v>
      </c>
      <c r="T14" s="17">
        <v>6.9337953175292399E-2</v>
      </c>
      <c r="U14" s="17">
        <v>0</v>
      </c>
      <c r="V14" s="17">
        <v>0</v>
      </c>
      <c r="W14" s="17">
        <v>3.7718444964478397E-2</v>
      </c>
      <c r="X14" s="17">
        <v>0.10767996677095799</v>
      </c>
      <c r="Y14" s="17">
        <v>0.178591940675802</v>
      </c>
      <c r="Z14" s="17">
        <v>0</v>
      </c>
      <c r="AA14" s="17">
        <v>5.3318190032067003E-2</v>
      </c>
      <c r="AB14" s="17"/>
      <c r="AC14" s="17">
        <v>3.14804382707769E-2</v>
      </c>
      <c r="AD14" s="17">
        <v>8.3045712849222797E-2</v>
      </c>
      <c r="AE14" s="17">
        <v>0</v>
      </c>
      <c r="AF14" s="17"/>
      <c r="AG14" s="17">
        <v>3.4442489266300003E-2</v>
      </c>
      <c r="AH14" s="17">
        <v>7.8954954369380895E-2</v>
      </c>
      <c r="AI14" s="17">
        <v>0.12650584026273301</v>
      </c>
      <c r="AJ14" s="17">
        <v>0</v>
      </c>
      <c r="AK14" s="17">
        <v>0</v>
      </c>
      <c r="AL14" s="17"/>
      <c r="AM14" s="17">
        <v>5.0776471896688297E-2</v>
      </c>
      <c r="AN14" s="17">
        <v>7.2955046385595607E-2</v>
      </c>
      <c r="AO14" s="17">
        <v>5.0440428528090699E-2</v>
      </c>
      <c r="AP14" s="17"/>
      <c r="AQ14" s="17">
        <v>5.2711297139095503E-2</v>
      </c>
      <c r="AR14" s="17">
        <v>5.5085096189114099E-2</v>
      </c>
      <c r="AS14" s="17"/>
      <c r="AT14" s="17">
        <v>0.119215532675522</v>
      </c>
      <c r="AU14" s="17">
        <v>3.8448982554293097E-2</v>
      </c>
    </row>
    <row r="15" spans="2:47" ht="58" x14ac:dyDescent="0.35">
      <c r="B15" s="18" t="s">
        <v>515</v>
      </c>
      <c r="C15" s="17">
        <v>5.24218899346508E-2</v>
      </c>
      <c r="D15" s="17">
        <v>7.9025163915696695E-2</v>
      </c>
      <c r="E15" s="17">
        <v>2.9605359565749299E-2</v>
      </c>
      <c r="F15" s="17"/>
      <c r="G15" s="17">
        <v>6.9480860448255896E-2</v>
      </c>
      <c r="H15" s="17">
        <v>5.49511270107155E-2</v>
      </c>
      <c r="I15" s="17">
        <v>0.121631701697534</v>
      </c>
      <c r="J15" s="17">
        <v>2.2009118609221601E-2</v>
      </c>
      <c r="K15" s="17">
        <v>3.24985710944517E-2</v>
      </c>
      <c r="L15" s="17">
        <v>3.5407170439016603E-2</v>
      </c>
      <c r="M15" s="17"/>
      <c r="N15" s="17">
        <v>6.5127328502820298E-2</v>
      </c>
      <c r="O15" s="17">
        <v>5.1674286436207403E-2</v>
      </c>
      <c r="P15" s="17">
        <v>4.37434871312384E-2</v>
      </c>
      <c r="Q15" s="17">
        <v>4.9259837865802E-2</v>
      </c>
      <c r="R15" s="17"/>
      <c r="S15" s="17">
        <v>7.3668672939559601E-2</v>
      </c>
      <c r="T15" s="17">
        <v>0</v>
      </c>
      <c r="U15" s="17">
        <v>0</v>
      </c>
      <c r="V15" s="17">
        <v>4.8490353102778501E-2</v>
      </c>
      <c r="W15" s="17">
        <v>0.112093254241717</v>
      </c>
      <c r="X15" s="17">
        <v>0.10651669517788</v>
      </c>
      <c r="Y15" s="17">
        <v>5.4511147769804001E-2</v>
      </c>
      <c r="Z15" s="17">
        <v>0.140384288427015</v>
      </c>
      <c r="AA15" s="17">
        <v>3.5125579599793399E-2</v>
      </c>
      <c r="AB15" s="17"/>
      <c r="AC15" s="17">
        <v>4.4977524596055099E-2</v>
      </c>
      <c r="AD15" s="17">
        <v>4.1584194717969501E-2</v>
      </c>
      <c r="AE15" s="17">
        <v>9.1527221598962594E-2</v>
      </c>
      <c r="AF15" s="17"/>
      <c r="AG15" s="17">
        <v>5.6887192813446501E-2</v>
      </c>
      <c r="AH15" s="17">
        <v>5.7190974473435699E-2</v>
      </c>
      <c r="AI15" s="17">
        <v>5.98801177132278E-2</v>
      </c>
      <c r="AJ15" s="17">
        <v>0</v>
      </c>
      <c r="AK15" s="17">
        <v>8.0380028352523794E-2</v>
      </c>
      <c r="AL15" s="17"/>
      <c r="AM15" s="17">
        <v>8.5153324401526398E-2</v>
      </c>
      <c r="AN15" s="17">
        <v>4.86209620458221E-2</v>
      </c>
      <c r="AO15" s="17">
        <v>5.4034553367554201E-2</v>
      </c>
      <c r="AP15" s="17"/>
      <c r="AQ15" s="17">
        <v>5.1507815290565001E-2</v>
      </c>
      <c r="AR15" s="17">
        <v>5.4032790715710599E-2</v>
      </c>
      <c r="AS15" s="17"/>
      <c r="AT15" s="17">
        <v>4.4323953943910303E-2</v>
      </c>
      <c r="AU15" s="17">
        <v>5.4287294053796599E-2</v>
      </c>
    </row>
    <row r="16" spans="2:47" ht="58" x14ac:dyDescent="0.35">
      <c r="B16" s="18" t="s">
        <v>516</v>
      </c>
      <c r="C16" s="17">
        <v>3.2050358061466999E-2</v>
      </c>
      <c r="D16" s="17">
        <v>1.6441155153451799E-2</v>
      </c>
      <c r="E16" s="17">
        <v>4.6059001055696998E-2</v>
      </c>
      <c r="F16" s="17"/>
      <c r="G16" s="17">
        <v>2.75485110901941E-2</v>
      </c>
      <c r="H16" s="17">
        <v>4.3630187612785899E-2</v>
      </c>
      <c r="I16" s="17">
        <v>2.7554011597769601E-2</v>
      </c>
      <c r="J16" s="17">
        <v>2.17378942875525E-2</v>
      </c>
      <c r="K16" s="17">
        <v>2.0339513030129298E-2</v>
      </c>
      <c r="L16" s="17">
        <v>4.4380586515128599E-2</v>
      </c>
      <c r="M16" s="17"/>
      <c r="N16" s="17">
        <v>4.2888185865732099E-2</v>
      </c>
      <c r="O16" s="17">
        <v>1.5947786680561599E-2</v>
      </c>
      <c r="P16" s="17">
        <v>0</v>
      </c>
      <c r="Q16" s="17">
        <v>6.1886064800084302E-2</v>
      </c>
      <c r="R16" s="17"/>
      <c r="S16" s="17">
        <v>2.8341358084921799E-2</v>
      </c>
      <c r="T16" s="17">
        <v>0</v>
      </c>
      <c r="U16" s="17">
        <v>2.6739952490610799E-2</v>
      </c>
      <c r="V16" s="17">
        <v>3.1866440850043698E-2</v>
      </c>
      <c r="W16" s="17">
        <v>7.4146361857987397E-2</v>
      </c>
      <c r="X16" s="17">
        <v>0.13883615701273599</v>
      </c>
      <c r="Y16" s="17">
        <v>0</v>
      </c>
      <c r="Z16" s="17">
        <v>0</v>
      </c>
      <c r="AA16" s="17">
        <v>2.7914496286596799E-2</v>
      </c>
      <c r="AB16" s="17"/>
      <c r="AC16" s="17">
        <v>8.7137689537263203E-3</v>
      </c>
      <c r="AD16" s="17">
        <v>5.5534701873773497E-2</v>
      </c>
      <c r="AE16" s="17">
        <v>3.0522180993371999E-2</v>
      </c>
      <c r="AF16" s="17"/>
      <c r="AG16" s="17">
        <v>3.6400068363532503E-2</v>
      </c>
      <c r="AH16" s="17">
        <v>2.4026541223669099E-2</v>
      </c>
      <c r="AI16" s="17">
        <v>0</v>
      </c>
      <c r="AJ16" s="17">
        <v>0</v>
      </c>
      <c r="AK16" s="17">
        <v>3.5370702356213098E-2</v>
      </c>
      <c r="AL16" s="17"/>
      <c r="AM16" s="17">
        <v>7.5352010736189204E-2</v>
      </c>
      <c r="AN16" s="17">
        <v>1.7452896862444101E-2</v>
      </c>
      <c r="AO16" s="17">
        <v>0</v>
      </c>
      <c r="AP16" s="17"/>
      <c r="AQ16" s="17">
        <v>1.1196533429010501E-2</v>
      </c>
      <c r="AR16" s="17">
        <v>6.8801670009416394E-2</v>
      </c>
      <c r="AS16" s="17"/>
      <c r="AT16" s="17">
        <v>1.9570127368119999E-2</v>
      </c>
      <c r="AU16" s="17">
        <v>3.4925247881524797E-2</v>
      </c>
    </row>
    <row r="17" spans="2:47" ht="58" x14ac:dyDescent="0.35">
      <c r="B17" s="18" t="s">
        <v>517</v>
      </c>
      <c r="C17" s="17">
        <v>1.2225023246249E-2</v>
      </c>
      <c r="D17" s="17">
        <v>0</v>
      </c>
      <c r="E17" s="17">
        <v>2.3069128799348599E-2</v>
      </c>
      <c r="F17" s="17"/>
      <c r="G17" s="17">
        <v>0</v>
      </c>
      <c r="H17" s="17">
        <v>7.4829366822028801E-2</v>
      </c>
      <c r="I17" s="17">
        <v>0</v>
      </c>
      <c r="J17" s="17">
        <v>0</v>
      </c>
      <c r="K17" s="17">
        <v>0</v>
      </c>
      <c r="L17" s="17">
        <v>0</v>
      </c>
      <c r="M17" s="17"/>
      <c r="N17" s="17">
        <v>0</v>
      </c>
      <c r="O17" s="17">
        <v>0</v>
      </c>
      <c r="P17" s="17">
        <v>0</v>
      </c>
      <c r="Q17" s="17">
        <v>4.2452469423489299E-2</v>
      </c>
      <c r="R17" s="17"/>
      <c r="S17" s="17">
        <v>0</v>
      </c>
      <c r="T17" s="17">
        <v>0</v>
      </c>
      <c r="U17" s="17">
        <v>0</v>
      </c>
      <c r="V17" s="17">
        <v>0</v>
      </c>
      <c r="W17" s="17">
        <v>3.6533068366845799E-2</v>
      </c>
      <c r="X17" s="17">
        <v>0.11212786031566301</v>
      </c>
      <c r="Y17" s="17">
        <v>0</v>
      </c>
      <c r="Z17" s="17">
        <v>0</v>
      </c>
      <c r="AA17" s="17">
        <v>0</v>
      </c>
      <c r="AB17" s="17"/>
      <c r="AC17" s="17">
        <v>0</v>
      </c>
      <c r="AD17" s="17">
        <v>2.18834014520378E-2</v>
      </c>
      <c r="AE17" s="17">
        <v>2.9562961198061701E-2</v>
      </c>
      <c r="AF17" s="17"/>
      <c r="AG17" s="17">
        <v>0</v>
      </c>
      <c r="AH17" s="17">
        <v>2.9383150547236898E-2</v>
      </c>
      <c r="AI17" s="17">
        <v>0</v>
      </c>
      <c r="AJ17" s="17">
        <v>0</v>
      </c>
      <c r="AK17" s="17">
        <v>3.4259108205012899E-2</v>
      </c>
      <c r="AL17" s="17"/>
      <c r="AM17" s="17">
        <v>0</v>
      </c>
      <c r="AN17" s="17">
        <v>3.3010400860690903E-2</v>
      </c>
      <c r="AO17" s="17">
        <v>0</v>
      </c>
      <c r="AP17" s="17"/>
      <c r="AQ17" s="17">
        <v>1.9161877398994599E-2</v>
      </c>
      <c r="AR17" s="17">
        <v>0</v>
      </c>
      <c r="AS17" s="17"/>
      <c r="AT17" s="17">
        <v>0</v>
      </c>
      <c r="AU17" s="17">
        <v>1.5041124626438E-2</v>
      </c>
    </row>
    <row r="18" spans="2:47" x14ac:dyDescent="0.35">
      <c r="B18" s="18" t="s">
        <v>70</v>
      </c>
      <c r="C18" s="19">
        <v>0.30021530430381799</v>
      </c>
      <c r="D18" s="19">
        <v>0.30517705922375299</v>
      </c>
      <c r="E18" s="19">
        <v>0.29883270249298299</v>
      </c>
      <c r="F18" s="19"/>
      <c r="G18" s="19">
        <v>0.13899404205711599</v>
      </c>
      <c r="H18" s="19">
        <v>0.29546066308569502</v>
      </c>
      <c r="I18" s="19">
        <v>0.16188126780859</v>
      </c>
      <c r="J18" s="19">
        <v>0.427909486512913</v>
      </c>
      <c r="K18" s="19">
        <v>0.27947077696418399</v>
      </c>
      <c r="L18" s="19">
        <v>0.387855207428485</v>
      </c>
      <c r="M18" s="19"/>
      <c r="N18" s="19">
        <v>0.23305748630890699</v>
      </c>
      <c r="O18" s="19">
        <v>0.236882026377919</v>
      </c>
      <c r="P18" s="19">
        <v>0.37753196163136898</v>
      </c>
      <c r="Q18" s="19">
        <v>0.34368067647120798</v>
      </c>
      <c r="R18" s="19"/>
      <c r="S18" s="19">
        <v>0.23771672149789599</v>
      </c>
      <c r="T18" s="19">
        <v>0.23090255178917601</v>
      </c>
      <c r="U18" s="19">
        <v>0.35486184720849101</v>
      </c>
      <c r="V18" s="19">
        <v>0.505550553685431</v>
      </c>
      <c r="W18" s="19">
        <v>0.28504960004541202</v>
      </c>
      <c r="X18" s="19">
        <v>0.11336819782228</v>
      </c>
      <c r="Y18" s="19">
        <v>0.32739976025571699</v>
      </c>
      <c r="Z18" s="19">
        <v>0.38787939340294197</v>
      </c>
      <c r="AA18" s="19">
        <v>0.28946448928413399</v>
      </c>
      <c r="AB18" s="19"/>
      <c r="AC18" s="19">
        <v>0.34649709955764402</v>
      </c>
      <c r="AD18" s="19">
        <v>0.23893944473236201</v>
      </c>
      <c r="AE18" s="19">
        <v>0.41134791658875403</v>
      </c>
      <c r="AF18" s="19"/>
      <c r="AG18" s="19">
        <v>0.307580458504846</v>
      </c>
      <c r="AH18" s="19">
        <v>0.28011726730407599</v>
      </c>
      <c r="AI18" s="19">
        <v>5.6990812366974099E-2</v>
      </c>
      <c r="AJ18" s="19">
        <v>0.15114231519419</v>
      </c>
      <c r="AK18" s="19">
        <v>0.48166139494087601</v>
      </c>
      <c r="AL18" s="19"/>
      <c r="AM18" s="19">
        <v>0.20640783272793201</v>
      </c>
      <c r="AN18" s="19">
        <v>0.26956856355676601</v>
      </c>
      <c r="AO18" s="19">
        <v>0.23523463289930799</v>
      </c>
      <c r="AP18" s="19"/>
      <c r="AQ18" s="19">
        <v>0.29398812259938101</v>
      </c>
      <c r="AR18" s="19">
        <v>0.31118965080427202</v>
      </c>
      <c r="AS18" s="19"/>
      <c r="AT18" s="19">
        <v>0.24599213675609399</v>
      </c>
      <c r="AU18" s="19">
        <v>0.31270590934346099</v>
      </c>
    </row>
    <row r="19" spans="2:47" x14ac:dyDescent="0.35">
      <c r="B19" s="16" t="s">
        <v>289</v>
      </c>
    </row>
    <row r="20" spans="2:47" x14ac:dyDescent="0.35">
      <c r="B20" t="s">
        <v>77</v>
      </c>
    </row>
    <row r="21" spans="2:47" x14ac:dyDescent="0.35">
      <c r="B21" t="s">
        <v>78</v>
      </c>
    </row>
    <row r="23" spans="2:47" x14ac:dyDescent="0.35">
      <c r="B23"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U23"/>
  <sheetViews>
    <sheetView showGridLines="0" topLeftCell="A12" workbookViewId="0">
      <pane xSplit="2" topLeftCell="C1" activePane="topRight" state="frozen"/>
      <selection activeCell="AF8" sqref="AF8"/>
      <selection pane="topRight" activeCell="C16" sqref="C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258</v>
      </c>
      <c r="D7" s="10">
        <v>127</v>
      </c>
      <c r="E7" s="10">
        <v>131</v>
      </c>
      <c r="F7" s="10"/>
      <c r="G7" s="10">
        <v>36</v>
      </c>
      <c r="H7" s="10">
        <v>34</v>
      </c>
      <c r="I7" s="10">
        <v>44</v>
      </c>
      <c r="J7" s="10">
        <v>43</v>
      </c>
      <c r="K7" s="10">
        <v>41</v>
      </c>
      <c r="L7" s="10">
        <v>60</v>
      </c>
      <c r="M7" s="10"/>
      <c r="N7" s="10">
        <v>77</v>
      </c>
      <c r="O7" s="10">
        <v>75</v>
      </c>
      <c r="P7" s="10">
        <v>52</v>
      </c>
      <c r="Q7" s="10">
        <v>52</v>
      </c>
      <c r="R7" s="10"/>
      <c r="S7" s="10">
        <v>44</v>
      </c>
      <c r="T7" s="10">
        <v>50</v>
      </c>
      <c r="U7" s="10">
        <v>24</v>
      </c>
      <c r="V7" s="10">
        <v>24</v>
      </c>
      <c r="W7" s="10">
        <v>25</v>
      </c>
      <c r="X7" s="10">
        <v>12</v>
      </c>
      <c r="Y7" s="10">
        <v>24</v>
      </c>
      <c r="Z7" s="10">
        <v>14</v>
      </c>
      <c r="AA7" s="10">
        <v>41</v>
      </c>
      <c r="AB7" s="10"/>
      <c r="AC7" s="10">
        <v>103</v>
      </c>
      <c r="AD7" s="10">
        <v>99</v>
      </c>
      <c r="AE7" s="10">
        <v>30</v>
      </c>
      <c r="AF7" s="10"/>
      <c r="AG7" s="10">
        <v>106</v>
      </c>
      <c r="AH7" s="10">
        <v>66</v>
      </c>
      <c r="AI7" s="10">
        <v>22</v>
      </c>
      <c r="AJ7" s="10">
        <v>5</v>
      </c>
      <c r="AK7" s="10">
        <v>34</v>
      </c>
      <c r="AL7" s="10"/>
      <c r="AM7" s="10">
        <v>60</v>
      </c>
      <c r="AN7" s="10">
        <v>94</v>
      </c>
      <c r="AO7" s="10">
        <v>20</v>
      </c>
      <c r="AP7" s="10"/>
      <c r="AQ7" s="10">
        <v>171</v>
      </c>
      <c r="AR7" s="10">
        <v>86</v>
      </c>
      <c r="AS7" s="10"/>
      <c r="AT7" s="10">
        <v>64</v>
      </c>
      <c r="AU7" s="10">
        <v>194</v>
      </c>
    </row>
    <row r="8" spans="2:47" ht="30" customHeight="1" x14ac:dyDescent="0.35">
      <c r="B8" s="11" t="s">
        <v>20</v>
      </c>
      <c r="C8" s="11">
        <v>259</v>
      </c>
      <c r="D8" s="11">
        <v>136</v>
      </c>
      <c r="E8" s="11">
        <v>123</v>
      </c>
      <c r="F8" s="11"/>
      <c r="G8" s="11">
        <v>33</v>
      </c>
      <c r="H8" s="11">
        <v>41</v>
      </c>
      <c r="I8" s="11">
        <v>47</v>
      </c>
      <c r="J8" s="11">
        <v>41</v>
      </c>
      <c r="K8" s="11">
        <v>40</v>
      </c>
      <c r="L8" s="11">
        <v>55</v>
      </c>
      <c r="M8" s="11"/>
      <c r="N8" s="11">
        <v>72</v>
      </c>
      <c r="O8" s="11">
        <v>72</v>
      </c>
      <c r="P8" s="11">
        <v>53</v>
      </c>
      <c r="Q8" s="11">
        <v>60</v>
      </c>
      <c r="R8" s="11"/>
      <c r="S8" s="11">
        <v>43</v>
      </c>
      <c r="T8" s="11">
        <v>47</v>
      </c>
      <c r="U8" s="11">
        <v>22</v>
      </c>
      <c r="V8" s="11">
        <v>21</v>
      </c>
      <c r="W8" s="11">
        <v>24</v>
      </c>
      <c r="X8" s="11">
        <v>28</v>
      </c>
      <c r="Y8" s="11">
        <v>25</v>
      </c>
      <c r="Z8" s="11">
        <v>11</v>
      </c>
      <c r="AA8" s="11">
        <v>38</v>
      </c>
      <c r="AB8" s="11"/>
      <c r="AC8" s="11">
        <v>105</v>
      </c>
      <c r="AD8" s="11">
        <v>97</v>
      </c>
      <c r="AE8" s="11">
        <v>32</v>
      </c>
      <c r="AF8" s="11"/>
      <c r="AG8" s="11">
        <v>114</v>
      </c>
      <c r="AH8" s="11">
        <v>60</v>
      </c>
      <c r="AI8" s="11">
        <v>22</v>
      </c>
      <c r="AJ8" s="11">
        <v>4</v>
      </c>
      <c r="AK8" s="11">
        <v>35</v>
      </c>
      <c r="AL8" s="11"/>
      <c r="AM8" s="11">
        <v>66</v>
      </c>
      <c r="AN8" s="11">
        <v>92</v>
      </c>
      <c r="AO8" s="11">
        <v>20</v>
      </c>
      <c r="AP8" s="11"/>
      <c r="AQ8" s="11">
        <v>173</v>
      </c>
      <c r="AR8" s="11">
        <v>85</v>
      </c>
      <c r="AS8" s="11"/>
      <c r="AT8" s="11">
        <v>70</v>
      </c>
      <c r="AU8" s="11">
        <v>189</v>
      </c>
    </row>
    <row r="9" spans="2:47" ht="87" x14ac:dyDescent="0.35">
      <c r="B9" s="18" t="s">
        <v>519</v>
      </c>
      <c r="C9" s="17">
        <v>4.3029532300010297E-2</v>
      </c>
      <c r="D9" s="17">
        <v>3.2464734095559999E-2</v>
      </c>
      <c r="E9" s="17">
        <v>5.4697250102121397E-2</v>
      </c>
      <c r="F9" s="17"/>
      <c r="G9" s="17">
        <v>0.115213734416939</v>
      </c>
      <c r="H9" s="17">
        <v>4.6570874620778697E-2</v>
      </c>
      <c r="I9" s="17">
        <v>2.6005149419517599E-2</v>
      </c>
      <c r="J9" s="17">
        <v>1.6170741885486999E-2</v>
      </c>
      <c r="K9" s="17">
        <v>2.2595964601401598E-2</v>
      </c>
      <c r="L9" s="17">
        <v>4.620293482131E-2</v>
      </c>
      <c r="M9" s="17"/>
      <c r="N9" s="17">
        <v>5.9308250031769802E-2</v>
      </c>
      <c r="O9" s="17">
        <v>2.9832470092695899E-2</v>
      </c>
      <c r="P9" s="17">
        <v>0</v>
      </c>
      <c r="Q9" s="17">
        <v>7.9131046057867693E-2</v>
      </c>
      <c r="R9" s="17"/>
      <c r="S9" s="17">
        <v>0.140175493985186</v>
      </c>
      <c r="T9" s="17">
        <v>4.5903071334558301E-2</v>
      </c>
      <c r="U9" s="17">
        <v>0</v>
      </c>
      <c r="V9" s="17">
        <v>2.8663854241702199E-2</v>
      </c>
      <c r="W9" s="17">
        <v>0</v>
      </c>
      <c r="X9" s="17">
        <v>0</v>
      </c>
      <c r="Y9" s="17">
        <v>3.7474880697546502E-2</v>
      </c>
      <c r="Z9" s="17">
        <v>6.1599086400427501E-2</v>
      </c>
      <c r="AA9" s="17">
        <v>1.7763079367171301E-2</v>
      </c>
      <c r="AB9" s="17"/>
      <c r="AC9" s="17">
        <v>2.3864739697532399E-2</v>
      </c>
      <c r="AD9" s="17">
        <v>3.8463324234120203E-2</v>
      </c>
      <c r="AE9" s="17">
        <v>5.3049391234660799E-2</v>
      </c>
      <c r="AF9" s="17"/>
      <c r="AG9" s="17">
        <v>3.8606371935451397E-2</v>
      </c>
      <c r="AH9" s="17">
        <v>5.8910100745639599E-2</v>
      </c>
      <c r="AI9" s="17">
        <v>4.2835502076430901E-2</v>
      </c>
      <c r="AJ9" s="17">
        <v>0</v>
      </c>
      <c r="AK9" s="17">
        <v>2.6084835334983101E-2</v>
      </c>
      <c r="AL9" s="17"/>
      <c r="AM9" s="17">
        <v>5.2482873635671903E-2</v>
      </c>
      <c r="AN9" s="17">
        <v>5.3700103151342701E-2</v>
      </c>
      <c r="AO9" s="17">
        <v>4.6539946024176902E-2</v>
      </c>
      <c r="AP9" s="17"/>
      <c r="AQ9" s="17">
        <v>3.75185572469484E-2</v>
      </c>
      <c r="AR9" s="17">
        <v>5.4665405707481698E-2</v>
      </c>
      <c r="AS9" s="17"/>
      <c r="AT9" s="17">
        <v>3.2551656014039698E-2</v>
      </c>
      <c r="AU9" s="17">
        <v>4.6895144508984903E-2</v>
      </c>
    </row>
    <row r="10" spans="2:47" ht="87" x14ac:dyDescent="0.35">
      <c r="B10" s="18" t="s">
        <v>520</v>
      </c>
      <c r="C10" s="17">
        <v>8.3394432139308305E-2</v>
      </c>
      <c r="D10" s="17">
        <v>0.118890790419796</v>
      </c>
      <c r="E10" s="17">
        <v>4.4192406373695703E-2</v>
      </c>
      <c r="F10" s="17"/>
      <c r="G10" s="17">
        <v>0.123898464128872</v>
      </c>
      <c r="H10" s="17">
        <v>0.180995835889975</v>
      </c>
      <c r="I10" s="17">
        <v>6.2607106256690304E-2</v>
      </c>
      <c r="J10" s="17">
        <v>8.7813408672036797E-2</v>
      </c>
      <c r="K10" s="17">
        <v>1.8552923745263999E-2</v>
      </c>
      <c r="L10" s="17">
        <v>4.72838306955174E-2</v>
      </c>
      <c r="M10" s="17"/>
      <c r="N10" s="17">
        <v>0.15083875487984899</v>
      </c>
      <c r="O10" s="17">
        <v>5.3796491614136299E-2</v>
      </c>
      <c r="P10" s="17">
        <v>6.7877361149830895E-2</v>
      </c>
      <c r="Q10" s="17">
        <v>5.4475447398778402E-2</v>
      </c>
      <c r="R10" s="17"/>
      <c r="S10" s="17">
        <v>8.70111950321526E-2</v>
      </c>
      <c r="T10" s="17">
        <v>0.122318607308275</v>
      </c>
      <c r="U10" s="17">
        <v>0.10361535743346199</v>
      </c>
      <c r="V10" s="17">
        <v>8.8380823718598095E-2</v>
      </c>
      <c r="W10" s="17">
        <v>7.9643641762099496E-2</v>
      </c>
      <c r="X10" s="17">
        <v>0.11008569977568</v>
      </c>
      <c r="Y10" s="17">
        <v>0</v>
      </c>
      <c r="Z10" s="17">
        <v>0.130432071263474</v>
      </c>
      <c r="AA10" s="17">
        <v>4.0549714665483301E-2</v>
      </c>
      <c r="AB10" s="17"/>
      <c r="AC10" s="17">
        <v>9.0601299904679203E-2</v>
      </c>
      <c r="AD10" s="17">
        <v>0.10745499896147601</v>
      </c>
      <c r="AE10" s="17">
        <v>0</v>
      </c>
      <c r="AF10" s="17"/>
      <c r="AG10" s="17">
        <v>8.5925142100719901E-2</v>
      </c>
      <c r="AH10" s="17">
        <v>0.15172389505471601</v>
      </c>
      <c r="AI10" s="17">
        <v>3.99504880177948E-2</v>
      </c>
      <c r="AJ10" s="17">
        <v>0.27527751317257398</v>
      </c>
      <c r="AK10" s="17">
        <v>0</v>
      </c>
      <c r="AL10" s="17"/>
      <c r="AM10" s="17">
        <v>8.2488137727850894E-2</v>
      </c>
      <c r="AN10" s="17">
        <v>0.121908347718292</v>
      </c>
      <c r="AO10" s="17">
        <v>0</v>
      </c>
      <c r="AP10" s="17"/>
      <c r="AQ10" s="17">
        <v>8.5570068218363701E-2</v>
      </c>
      <c r="AR10" s="17">
        <v>7.9727481099812494E-2</v>
      </c>
      <c r="AS10" s="17"/>
      <c r="AT10" s="17">
        <v>0.12809670930063</v>
      </c>
      <c r="AU10" s="17">
        <v>6.6902381303096198E-2</v>
      </c>
    </row>
    <row r="11" spans="2:47" ht="87" x14ac:dyDescent="0.35">
      <c r="B11" s="18" t="s">
        <v>521</v>
      </c>
      <c r="C11" s="17">
        <v>0.138331950315429</v>
      </c>
      <c r="D11" s="17">
        <v>0.17464153741482899</v>
      </c>
      <c r="E11" s="17">
        <v>9.8231798131877199E-2</v>
      </c>
      <c r="F11" s="17"/>
      <c r="G11" s="17">
        <v>0.26126297259900999</v>
      </c>
      <c r="H11" s="17">
        <v>0.177725613601076</v>
      </c>
      <c r="I11" s="17">
        <v>0.130448508307378</v>
      </c>
      <c r="J11" s="17">
        <v>0.109392623174181</v>
      </c>
      <c r="K11" s="17">
        <v>9.8827068964373002E-2</v>
      </c>
      <c r="L11" s="17">
        <v>9.12153724443419E-2</v>
      </c>
      <c r="M11" s="17"/>
      <c r="N11" s="17">
        <v>0.13831061222150701</v>
      </c>
      <c r="O11" s="17">
        <v>9.7555428946563397E-2</v>
      </c>
      <c r="P11" s="17">
        <v>0.157753606403088</v>
      </c>
      <c r="Q11" s="17">
        <v>0.17479837682611599</v>
      </c>
      <c r="R11" s="17"/>
      <c r="S11" s="17">
        <v>0.22464390971007001</v>
      </c>
      <c r="T11" s="17">
        <v>7.9937215828996294E-2</v>
      </c>
      <c r="U11" s="17">
        <v>0.200240303382301</v>
      </c>
      <c r="V11" s="17">
        <v>0.124753236466736</v>
      </c>
      <c r="W11" s="17">
        <v>3.5338072290485099E-2</v>
      </c>
      <c r="X11" s="17">
        <v>6.5094590657823095E-2</v>
      </c>
      <c r="Y11" s="17">
        <v>0.183914123248623</v>
      </c>
      <c r="Z11" s="17">
        <v>6.6979640765054305E-2</v>
      </c>
      <c r="AA11" s="17">
        <v>0.19263790340522799</v>
      </c>
      <c r="AB11" s="17"/>
      <c r="AC11" s="17">
        <v>0.118085172366616</v>
      </c>
      <c r="AD11" s="17">
        <v>0.16696843188029101</v>
      </c>
      <c r="AE11" s="17">
        <v>8.5502259936732203E-2</v>
      </c>
      <c r="AF11" s="17"/>
      <c r="AG11" s="17">
        <v>0.1488336038817</v>
      </c>
      <c r="AH11" s="17">
        <v>0.167202285419177</v>
      </c>
      <c r="AI11" s="17">
        <v>0.10845379078787901</v>
      </c>
      <c r="AJ11" s="17">
        <v>0</v>
      </c>
      <c r="AK11" s="17">
        <v>0.118919501975554</v>
      </c>
      <c r="AL11" s="17"/>
      <c r="AM11" s="17">
        <v>0.13999445518060399</v>
      </c>
      <c r="AN11" s="17">
        <v>0.157962071756928</v>
      </c>
      <c r="AO11" s="17">
        <v>0.16630777216388301</v>
      </c>
      <c r="AP11" s="17"/>
      <c r="AQ11" s="17">
        <v>9.6046827275434399E-2</v>
      </c>
      <c r="AR11" s="17">
        <v>0.225841869057954</v>
      </c>
      <c r="AS11" s="17"/>
      <c r="AT11" s="17">
        <v>7.6175398399060804E-2</v>
      </c>
      <c r="AU11" s="17">
        <v>0.16126342224713999</v>
      </c>
    </row>
    <row r="12" spans="2:47" ht="101.5" x14ac:dyDescent="0.35">
      <c r="B12" s="18" t="s">
        <v>522</v>
      </c>
      <c r="C12" s="17">
        <v>0.107318187812424</v>
      </c>
      <c r="D12" s="17">
        <v>0.10004100191819899</v>
      </c>
      <c r="E12" s="17">
        <v>0.115355080686682</v>
      </c>
      <c r="F12" s="17"/>
      <c r="G12" s="17">
        <v>3.9166780948959298E-2</v>
      </c>
      <c r="H12" s="17">
        <v>6.8774775926383605E-2</v>
      </c>
      <c r="I12" s="17">
        <v>6.37552105821175E-2</v>
      </c>
      <c r="J12" s="17">
        <v>0.179984114438695</v>
      </c>
      <c r="K12" s="17">
        <v>0.17859809593467901</v>
      </c>
      <c r="L12" s="17">
        <v>0.10846527279287101</v>
      </c>
      <c r="M12" s="17"/>
      <c r="N12" s="17">
        <v>9.0126104503836305E-2</v>
      </c>
      <c r="O12" s="17">
        <v>0.15654139420942401</v>
      </c>
      <c r="P12" s="17">
        <v>7.3980656006799997E-2</v>
      </c>
      <c r="Q12" s="17">
        <v>0.101655865692514</v>
      </c>
      <c r="R12" s="17"/>
      <c r="S12" s="17">
        <v>5.94399194598242E-2</v>
      </c>
      <c r="T12" s="17">
        <v>0.194071661620448</v>
      </c>
      <c r="U12" s="17">
        <v>7.6428924050175803E-2</v>
      </c>
      <c r="V12" s="17">
        <v>3.5370368986356503E-2</v>
      </c>
      <c r="W12" s="17">
        <v>0.27228835019940401</v>
      </c>
      <c r="X12" s="17">
        <v>6.7206693687972094E-2</v>
      </c>
      <c r="Y12" s="17">
        <v>3.7071113242795502E-2</v>
      </c>
      <c r="Z12" s="17">
        <v>0.20365693707121901</v>
      </c>
      <c r="AA12" s="17">
        <v>5.6772509829977197E-2</v>
      </c>
      <c r="AB12" s="17"/>
      <c r="AC12" s="17">
        <v>0.12824820237474799</v>
      </c>
      <c r="AD12" s="17">
        <v>0.11629765277404799</v>
      </c>
      <c r="AE12" s="17">
        <v>5.0851479155274201E-2</v>
      </c>
      <c r="AF12" s="17"/>
      <c r="AG12" s="17">
        <v>0.11308653434589699</v>
      </c>
      <c r="AH12" s="17">
        <v>0.119888545505837</v>
      </c>
      <c r="AI12" s="17">
        <v>0.14350372489791199</v>
      </c>
      <c r="AJ12" s="17">
        <v>0.20928002800096299</v>
      </c>
      <c r="AK12" s="17">
        <v>8.8864440466078304E-2</v>
      </c>
      <c r="AL12" s="17"/>
      <c r="AM12" s="17">
        <v>6.5942758473316196E-2</v>
      </c>
      <c r="AN12" s="17">
        <v>0.13662049293511</v>
      </c>
      <c r="AO12" s="17">
        <v>0.1559140266198</v>
      </c>
      <c r="AP12" s="17"/>
      <c r="AQ12" s="17">
        <v>0.10612800938307</v>
      </c>
      <c r="AR12" s="17">
        <v>0.110736064286183</v>
      </c>
      <c r="AS12" s="17"/>
      <c r="AT12" s="17">
        <v>0.11173987049603799</v>
      </c>
      <c r="AU12" s="17">
        <v>0.105686892490787</v>
      </c>
    </row>
    <row r="13" spans="2:47" ht="87" x14ac:dyDescent="0.35">
      <c r="B13" s="18" t="s">
        <v>523</v>
      </c>
      <c r="C13" s="17">
        <v>0.19961110178594901</v>
      </c>
      <c r="D13" s="17">
        <v>0.124662410290896</v>
      </c>
      <c r="E13" s="17">
        <v>0.28238411505878103</v>
      </c>
      <c r="F13" s="17"/>
      <c r="G13" s="17">
        <v>8.8816425634007906E-2</v>
      </c>
      <c r="H13" s="17">
        <v>0.162025875536537</v>
      </c>
      <c r="I13" s="17">
        <v>0.20757726100566201</v>
      </c>
      <c r="J13" s="17">
        <v>0.123912039506563</v>
      </c>
      <c r="K13" s="17">
        <v>0.26341736451008402</v>
      </c>
      <c r="L13" s="17">
        <v>0.29849504357784801</v>
      </c>
      <c r="M13" s="17"/>
      <c r="N13" s="17">
        <v>0.15285554135419199</v>
      </c>
      <c r="O13" s="17">
        <v>0.26768115696054801</v>
      </c>
      <c r="P13" s="17">
        <v>0.228100166599156</v>
      </c>
      <c r="Q13" s="17">
        <v>0.15459613294982399</v>
      </c>
      <c r="R13" s="17"/>
      <c r="S13" s="17">
        <v>6.1414766726311402E-2</v>
      </c>
      <c r="T13" s="17">
        <v>0.18738191954094099</v>
      </c>
      <c r="U13" s="17">
        <v>0.26226459927039097</v>
      </c>
      <c r="V13" s="17">
        <v>0.22493787239096899</v>
      </c>
      <c r="W13" s="17">
        <v>0.10886679559824899</v>
      </c>
      <c r="X13" s="17">
        <v>0.285343403268772</v>
      </c>
      <c r="Y13" s="17">
        <v>0.18361215639765499</v>
      </c>
      <c r="Z13" s="17">
        <v>0.301610018689145</v>
      </c>
      <c r="AA13" s="17">
        <v>0.29673513823069397</v>
      </c>
      <c r="AB13" s="17"/>
      <c r="AC13" s="17">
        <v>0.212271210189307</v>
      </c>
      <c r="AD13" s="17">
        <v>0.199197866315377</v>
      </c>
      <c r="AE13" s="17">
        <v>0.25404304777210801</v>
      </c>
      <c r="AF13" s="17"/>
      <c r="AG13" s="17">
        <v>0.255077911342102</v>
      </c>
      <c r="AH13" s="17">
        <v>0.156942834973163</v>
      </c>
      <c r="AI13" s="17">
        <v>9.2011944128713802E-2</v>
      </c>
      <c r="AJ13" s="17">
        <v>0</v>
      </c>
      <c r="AK13" s="17">
        <v>0.27825821689959201</v>
      </c>
      <c r="AL13" s="17"/>
      <c r="AM13" s="17">
        <v>0.25782140182824698</v>
      </c>
      <c r="AN13" s="17">
        <v>0.20890726932253101</v>
      </c>
      <c r="AO13" s="17">
        <v>8.9589014999048602E-2</v>
      </c>
      <c r="AP13" s="17"/>
      <c r="AQ13" s="17">
        <v>0.24028937536439601</v>
      </c>
      <c r="AR13" s="17">
        <v>0.118497828903534</v>
      </c>
      <c r="AS13" s="17"/>
      <c r="AT13" s="17">
        <v>0.23779391901222299</v>
      </c>
      <c r="AU13" s="17">
        <v>0.18552428109686001</v>
      </c>
    </row>
    <row r="14" spans="2:47" ht="101.5" x14ac:dyDescent="0.35">
      <c r="B14" s="18" t="s">
        <v>524</v>
      </c>
      <c r="C14" s="17">
        <v>2.1188458232096301E-2</v>
      </c>
      <c r="D14" s="17">
        <v>2.5846577742915398E-2</v>
      </c>
      <c r="E14" s="17">
        <v>1.6044051032927099E-2</v>
      </c>
      <c r="F14" s="17"/>
      <c r="G14" s="17">
        <v>0</v>
      </c>
      <c r="H14" s="17">
        <v>2.11642912242841E-2</v>
      </c>
      <c r="I14" s="17">
        <v>0</v>
      </c>
      <c r="J14" s="17">
        <v>6.5936689801858794E-2</v>
      </c>
      <c r="K14" s="17">
        <v>2.7035266216871301E-2</v>
      </c>
      <c r="L14" s="17">
        <v>1.44822598538468E-2</v>
      </c>
      <c r="M14" s="17"/>
      <c r="N14" s="17">
        <v>1.10513987261819E-2</v>
      </c>
      <c r="O14" s="17">
        <v>2.66207704362285E-2</v>
      </c>
      <c r="P14" s="17">
        <v>3.14590101969216E-2</v>
      </c>
      <c r="Q14" s="17">
        <v>1.83495873249232E-2</v>
      </c>
      <c r="R14" s="17"/>
      <c r="S14" s="17">
        <v>1.83121814574779E-2</v>
      </c>
      <c r="T14" s="17">
        <v>0</v>
      </c>
      <c r="U14" s="17">
        <v>3.6511149713559697E-2</v>
      </c>
      <c r="V14" s="17">
        <v>0</v>
      </c>
      <c r="W14" s="17">
        <v>3.4724352172169903E-2</v>
      </c>
      <c r="X14" s="17">
        <v>0</v>
      </c>
      <c r="Y14" s="17">
        <v>4.4292761901526298E-2</v>
      </c>
      <c r="Z14" s="17">
        <v>0</v>
      </c>
      <c r="AA14" s="17">
        <v>5.1620964395107299E-2</v>
      </c>
      <c r="AB14" s="17"/>
      <c r="AC14" s="17">
        <v>3.3347329026932E-2</v>
      </c>
      <c r="AD14" s="17">
        <v>9.0151940301154403E-3</v>
      </c>
      <c r="AE14" s="17">
        <v>3.4171763908647498E-2</v>
      </c>
      <c r="AF14" s="17"/>
      <c r="AG14" s="17">
        <v>2.3914306494595E-2</v>
      </c>
      <c r="AH14" s="17">
        <v>4.63064898002871E-2</v>
      </c>
      <c r="AI14" s="17">
        <v>0</v>
      </c>
      <c r="AJ14" s="17">
        <v>0</v>
      </c>
      <c r="AK14" s="17">
        <v>0</v>
      </c>
      <c r="AL14" s="17"/>
      <c r="AM14" s="17">
        <v>1.66063733268625E-2</v>
      </c>
      <c r="AN14" s="17">
        <v>2.0636965310207801E-2</v>
      </c>
      <c r="AO14" s="17">
        <v>0</v>
      </c>
      <c r="AP14" s="17"/>
      <c r="AQ14" s="17">
        <v>2.70871945465396E-2</v>
      </c>
      <c r="AR14" s="17">
        <v>9.35465246453656E-3</v>
      </c>
      <c r="AS14" s="17"/>
      <c r="AT14" s="17">
        <v>1.1864108231983301E-2</v>
      </c>
      <c r="AU14" s="17">
        <v>2.4628498963389402E-2</v>
      </c>
    </row>
    <row r="15" spans="2:47" ht="87" x14ac:dyDescent="0.35">
      <c r="B15" s="18" t="s">
        <v>525</v>
      </c>
      <c r="C15" s="17">
        <v>2.0006380855608501E-2</v>
      </c>
      <c r="D15" s="17">
        <v>2.99065570129151E-2</v>
      </c>
      <c r="E15" s="17">
        <v>9.0726687903858808E-3</v>
      </c>
      <c r="F15" s="17"/>
      <c r="G15" s="17">
        <v>3.8808235872723702E-2</v>
      </c>
      <c r="H15" s="17">
        <v>0</v>
      </c>
      <c r="I15" s="17">
        <v>0</v>
      </c>
      <c r="J15" s="17">
        <v>4.7764161982775902E-2</v>
      </c>
      <c r="K15" s="17">
        <v>0</v>
      </c>
      <c r="L15" s="17">
        <v>3.4795101136256001E-2</v>
      </c>
      <c r="M15" s="17"/>
      <c r="N15" s="17">
        <v>3.84462478739113E-2</v>
      </c>
      <c r="O15" s="17">
        <v>0</v>
      </c>
      <c r="P15" s="17">
        <v>4.5396082351659497E-2</v>
      </c>
      <c r="Q15" s="17">
        <v>0</v>
      </c>
      <c r="R15" s="17"/>
      <c r="S15" s="17">
        <v>0</v>
      </c>
      <c r="T15" s="17">
        <v>6.8750958171524698E-2</v>
      </c>
      <c r="U15" s="17">
        <v>0</v>
      </c>
      <c r="V15" s="17">
        <v>0</v>
      </c>
      <c r="W15" s="17">
        <v>0</v>
      </c>
      <c r="X15" s="17">
        <v>7.1119764255688597E-2</v>
      </c>
      <c r="Y15" s="17">
        <v>0</v>
      </c>
      <c r="Z15" s="17">
        <v>0</v>
      </c>
      <c r="AA15" s="17">
        <v>0</v>
      </c>
      <c r="AB15" s="17"/>
      <c r="AC15" s="17">
        <v>3.6830008630154301E-2</v>
      </c>
      <c r="AD15" s="17">
        <v>1.33356301087921E-2</v>
      </c>
      <c r="AE15" s="17">
        <v>0</v>
      </c>
      <c r="AF15" s="17"/>
      <c r="AG15" s="17">
        <v>2.71459663220599E-2</v>
      </c>
      <c r="AH15" s="17">
        <v>0</v>
      </c>
      <c r="AI15" s="17">
        <v>0</v>
      </c>
      <c r="AJ15" s="17">
        <v>0</v>
      </c>
      <c r="AK15" s="17">
        <v>2.2686102882379901E-2</v>
      </c>
      <c r="AL15" s="17"/>
      <c r="AM15" s="17">
        <v>1.6923841089187E-2</v>
      </c>
      <c r="AN15" s="17">
        <v>8.6850862709572409E-3</v>
      </c>
      <c r="AO15" s="17">
        <v>0</v>
      </c>
      <c r="AP15" s="17"/>
      <c r="AQ15" s="17">
        <v>2.9907266585613799E-2</v>
      </c>
      <c r="AR15" s="17">
        <v>0</v>
      </c>
      <c r="AS15" s="17"/>
      <c r="AT15" s="17">
        <v>2.8213140527106498E-2</v>
      </c>
      <c r="AU15" s="17">
        <v>1.69786537173582E-2</v>
      </c>
    </row>
    <row r="16" spans="2:47" ht="87" x14ac:dyDescent="0.35">
      <c r="B16" s="18" t="s">
        <v>526</v>
      </c>
      <c r="C16" s="17">
        <v>4.41688656647029E-3</v>
      </c>
      <c r="D16" s="17">
        <v>8.4162561139805199E-3</v>
      </c>
      <c r="E16" s="17">
        <v>0</v>
      </c>
      <c r="F16" s="17"/>
      <c r="G16" s="17">
        <v>0</v>
      </c>
      <c r="H16" s="17">
        <v>0</v>
      </c>
      <c r="I16" s="17">
        <v>0</v>
      </c>
      <c r="J16" s="17">
        <v>0</v>
      </c>
      <c r="K16" s="17">
        <v>2.82593085745017E-2</v>
      </c>
      <c r="L16" s="17">
        <v>0</v>
      </c>
      <c r="M16" s="17"/>
      <c r="N16" s="17">
        <v>0</v>
      </c>
      <c r="O16" s="17">
        <v>0</v>
      </c>
      <c r="P16" s="17">
        <v>2.1487806850897202E-2</v>
      </c>
      <c r="Q16" s="17">
        <v>0</v>
      </c>
      <c r="R16" s="17"/>
      <c r="S16" s="17">
        <v>0</v>
      </c>
      <c r="T16" s="17">
        <v>0</v>
      </c>
      <c r="U16" s="17">
        <v>0</v>
      </c>
      <c r="V16" s="17">
        <v>0</v>
      </c>
      <c r="W16" s="17">
        <v>0</v>
      </c>
      <c r="X16" s="17">
        <v>0</v>
      </c>
      <c r="Y16" s="17">
        <v>4.6298150576784498E-2</v>
      </c>
      <c r="Z16" s="17">
        <v>0</v>
      </c>
      <c r="AA16" s="17">
        <v>0</v>
      </c>
      <c r="AB16" s="17"/>
      <c r="AC16" s="17">
        <v>1.0854797036125199E-2</v>
      </c>
      <c r="AD16" s="17">
        <v>0</v>
      </c>
      <c r="AE16" s="17">
        <v>0</v>
      </c>
      <c r="AF16" s="17"/>
      <c r="AG16" s="17">
        <v>1.00631543020561E-2</v>
      </c>
      <c r="AH16" s="17">
        <v>0</v>
      </c>
      <c r="AI16" s="17">
        <v>0</v>
      </c>
      <c r="AJ16" s="17">
        <v>0</v>
      </c>
      <c r="AK16" s="17">
        <v>0</v>
      </c>
      <c r="AL16" s="17"/>
      <c r="AM16" s="17">
        <v>0</v>
      </c>
      <c r="AN16" s="17">
        <v>0</v>
      </c>
      <c r="AO16" s="17">
        <v>0</v>
      </c>
      <c r="AP16" s="17"/>
      <c r="AQ16" s="17">
        <v>6.6027436434017402E-3</v>
      </c>
      <c r="AR16" s="17">
        <v>0</v>
      </c>
      <c r="AS16" s="17"/>
      <c r="AT16" s="17">
        <v>0</v>
      </c>
      <c r="AU16" s="17">
        <v>6.0464124523470402E-3</v>
      </c>
    </row>
    <row r="17" spans="2:47" ht="87" x14ac:dyDescent="0.35">
      <c r="B17" s="18" t="s">
        <v>527</v>
      </c>
      <c r="C17" s="17">
        <v>8.7746587240797296E-3</v>
      </c>
      <c r="D17" s="17">
        <v>8.3190548289272404E-3</v>
      </c>
      <c r="E17" s="17">
        <v>9.2778257108322697E-3</v>
      </c>
      <c r="F17" s="17"/>
      <c r="G17" s="17">
        <v>3.3751281035736498E-2</v>
      </c>
      <c r="H17" s="17">
        <v>2.74951481513056E-2</v>
      </c>
      <c r="I17" s="17">
        <v>0</v>
      </c>
      <c r="J17" s="17">
        <v>0</v>
      </c>
      <c r="K17" s="17">
        <v>0</v>
      </c>
      <c r="L17" s="17">
        <v>0</v>
      </c>
      <c r="M17" s="17"/>
      <c r="N17" s="17">
        <v>0</v>
      </c>
      <c r="O17" s="17">
        <v>1.5657177261696201E-2</v>
      </c>
      <c r="P17" s="17">
        <v>0</v>
      </c>
      <c r="Q17" s="17">
        <v>1.9123245322268799E-2</v>
      </c>
      <c r="R17" s="17"/>
      <c r="S17" s="17">
        <v>5.2291183015911E-2</v>
      </c>
      <c r="T17" s="17">
        <v>0</v>
      </c>
      <c r="U17" s="17">
        <v>0</v>
      </c>
      <c r="V17" s="17">
        <v>0</v>
      </c>
      <c r="W17" s="17">
        <v>0</v>
      </c>
      <c r="X17" s="17">
        <v>0</v>
      </c>
      <c r="Y17" s="17">
        <v>0</v>
      </c>
      <c r="Z17" s="17">
        <v>0</v>
      </c>
      <c r="AA17" s="17">
        <v>0</v>
      </c>
      <c r="AB17" s="17"/>
      <c r="AC17" s="17">
        <v>0</v>
      </c>
      <c r="AD17" s="17">
        <v>1.1711901563061899E-2</v>
      </c>
      <c r="AE17" s="17">
        <v>0</v>
      </c>
      <c r="AF17" s="17"/>
      <c r="AG17" s="17">
        <v>0</v>
      </c>
      <c r="AH17" s="17">
        <v>1.90940866471364E-2</v>
      </c>
      <c r="AI17" s="17">
        <v>0</v>
      </c>
      <c r="AJ17" s="17">
        <v>0</v>
      </c>
      <c r="AK17" s="17">
        <v>0</v>
      </c>
      <c r="AL17" s="17"/>
      <c r="AM17" s="17">
        <v>0</v>
      </c>
      <c r="AN17" s="17">
        <v>1.2466241652735299E-2</v>
      </c>
      <c r="AO17" s="17">
        <v>5.7053131374477803E-2</v>
      </c>
      <c r="AP17" s="17"/>
      <c r="AQ17" s="17">
        <v>6.5906309285710101E-3</v>
      </c>
      <c r="AR17" s="17">
        <v>1.3309594293432999E-2</v>
      </c>
      <c r="AS17" s="17"/>
      <c r="AT17" s="17">
        <v>0</v>
      </c>
      <c r="AU17" s="17">
        <v>1.2011901364442299E-2</v>
      </c>
    </row>
    <row r="18" spans="2:47" x14ac:dyDescent="0.35">
      <c r="B18" s="18" t="s">
        <v>70</v>
      </c>
      <c r="C18" s="19">
        <v>0.37392841126862397</v>
      </c>
      <c r="D18" s="19">
        <v>0.376811080161982</v>
      </c>
      <c r="E18" s="19">
        <v>0.370744804112697</v>
      </c>
      <c r="F18" s="19"/>
      <c r="G18" s="19">
        <v>0.29908210536375202</v>
      </c>
      <c r="H18" s="19">
        <v>0.31524758504966</v>
      </c>
      <c r="I18" s="19">
        <v>0.50960676442863495</v>
      </c>
      <c r="J18" s="19">
        <v>0.369026220538403</v>
      </c>
      <c r="K18" s="19">
        <v>0.362714007452825</v>
      </c>
      <c r="L18" s="19">
        <v>0.35906018467800899</v>
      </c>
      <c r="M18" s="19"/>
      <c r="N18" s="19">
        <v>0.35906309040875301</v>
      </c>
      <c r="O18" s="19">
        <v>0.352315110478708</v>
      </c>
      <c r="P18" s="19">
        <v>0.37394531044164703</v>
      </c>
      <c r="Q18" s="19">
        <v>0.39787029842770799</v>
      </c>
      <c r="R18" s="19"/>
      <c r="S18" s="19">
        <v>0.35671135061306802</v>
      </c>
      <c r="T18" s="19">
        <v>0.30163656619525703</v>
      </c>
      <c r="U18" s="19">
        <v>0.32093966615010999</v>
      </c>
      <c r="V18" s="19">
        <v>0.49789384419563798</v>
      </c>
      <c r="W18" s="19">
        <v>0.46913878797759201</v>
      </c>
      <c r="X18" s="19">
        <v>0.40114984835406498</v>
      </c>
      <c r="Y18" s="19">
        <v>0.46733681393506898</v>
      </c>
      <c r="Z18" s="19">
        <v>0.23572224581068099</v>
      </c>
      <c r="AA18" s="19">
        <v>0.34392069010633902</v>
      </c>
      <c r="AB18" s="19"/>
      <c r="AC18" s="19">
        <v>0.34589724077390599</v>
      </c>
      <c r="AD18" s="19">
        <v>0.337555000132717</v>
      </c>
      <c r="AE18" s="19">
        <v>0.52238205799257698</v>
      </c>
      <c r="AF18" s="19"/>
      <c r="AG18" s="19">
        <v>0.29734700927541902</v>
      </c>
      <c r="AH18" s="19">
        <v>0.279931761854044</v>
      </c>
      <c r="AI18" s="19">
        <v>0.57324455009126996</v>
      </c>
      <c r="AJ18" s="19">
        <v>0.515442458826462</v>
      </c>
      <c r="AK18" s="19">
        <v>0.46518690244141297</v>
      </c>
      <c r="AL18" s="19"/>
      <c r="AM18" s="19">
        <v>0.36774015873825999</v>
      </c>
      <c r="AN18" s="19">
        <v>0.27911342188189697</v>
      </c>
      <c r="AO18" s="19">
        <v>0.48459610881861398</v>
      </c>
      <c r="AP18" s="19"/>
      <c r="AQ18" s="19">
        <v>0.36425932680766099</v>
      </c>
      <c r="AR18" s="19">
        <v>0.38786710418706499</v>
      </c>
      <c r="AS18" s="19"/>
      <c r="AT18" s="19">
        <v>0.37356519801891902</v>
      </c>
      <c r="AU18" s="19">
        <v>0.37406241185559402</v>
      </c>
    </row>
    <row r="19" spans="2:47" x14ac:dyDescent="0.35">
      <c r="B19" s="16" t="s">
        <v>289</v>
      </c>
    </row>
    <row r="20" spans="2:47" x14ac:dyDescent="0.35">
      <c r="B20" t="s">
        <v>77</v>
      </c>
    </row>
    <row r="21" spans="2:47" x14ac:dyDescent="0.35">
      <c r="B21" t="s">
        <v>78</v>
      </c>
    </row>
    <row r="23" spans="2:47" x14ac:dyDescent="0.35">
      <c r="B23"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U22"/>
  <sheetViews>
    <sheetView showGridLines="0" topLeftCell="A12" workbookViewId="0">
      <pane xSplit="2" topLeftCell="C1" activePane="topRight" state="frozen"/>
      <selection activeCell="AF8" sqref="AF8"/>
      <selection pane="topRight" activeCell="D18" sqref="D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257</v>
      </c>
      <c r="D7" s="10">
        <v>115</v>
      </c>
      <c r="E7" s="10">
        <v>142</v>
      </c>
      <c r="F7" s="10"/>
      <c r="G7" s="10">
        <v>26</v>
      </c>
      <c r="H7" s="10">
        <v>48</v>
      </c>
      <c r="I7" s="10">
        <v>45</v>
      </c>
      <c r="J7" s="10">
        <v>41</v>
      </c>
      <c r="K7" s="10">
        <v>38</v>
      </c>
      <c r="L7" s="10">
        <v>59</v>
      </c>
      <c r="M7" s="10"/>
      <c r="N7" s="10">
        <v>83</v>
      </c>
      <c r="O7" s="10">
        <v>72</v>
      </c>
      <c r="P7" s="10">
        <v>52</v>
      </c>
      <c r="Q7" s="10">
        <v>49</v>
      </c>
      <c r="R7" s="10"/>
      <c r="S7" s="10">
        <v>49</v>
      </c>
      <c r="T7" s="10">
        <v>42</v>
      </c>
      <c r="U7" s="10">
        <v>25</v>
      </c>
      <c r="V7" s="10">
        <v>29</v>
      </c>
      <c r="W7" s="10">
        <v>20</v>
      </c>
      <c r="X7" s="10">
        <v>21</v>
      </c>
      <c r="Y7" s="10">
        <v>25</v>
      </c>
      <c r="Z7" s="10">
        <v>18</v>
      </c>
      <c r="AA7" s="10">
        <v>28</v>
      </c>
      <c r="AB7" s="10"/>
      <c r="AC7" s="10">
        <v>97</v>
      </c>
      <c r="AD7" s="10">
        <v>111</v>
      </c>
      <c r="AE7" s="10">
        <v>31</v>
      </c>
      <c r="AF7" s="10"/>
      <c r="AG7" s="10">
        <v>105</v>
      </c>
      <c r="AH7" s="10">
        <v>68</v>
      </c>
      <c r="AI7" s="10">
        <v>19</v>
      </c>
      <c r="AJ7" s="10">
        <v>2</v>
      </c>
      <c r="AK7" s="10">
        <v>40</v>
      </c>
      <c r="AL7" s="10"/>
      <c r="AM7" s="10">
        <v>63</v>
      </c>
      <c r="AN7" s="10">
        <v>99</v>
      </c>
      <c r="AO7" s="10">
        <v>14</v>
      </c>
      <c r="AP7" s="10"/>
      <c r="AQ7" s="10">
        <v>177</v>
      </c>
      <c r="AR7" s="10">
        <v>79</v>
      </c>
      <c r="AS7" s="10"/>
      <c r="AT7" s="10">
        <v>63</v>
      </c>
      <c r="AU7" s="10">
        <v>194</v>
      </c>
    </row>
    <row r="8" spans="2:47" ht="30" customHeight="1" x14ac:dyDescent="0.35">
      <c r="B8" s="11" t="s">
        <v>20</v>
      </c>
      <c r="C8" s="11">
        <v>269</v>
      </c>
      <c r="D8" s="11">
        <v>125</v>
      </c>
      <c r="E8" s="11">
        <v>144</v>
      </c>
      <c r="F8" s="11"/>
      <c r="G8" s="11">
        <v>26</v>
      </c>
      <c r="H8" s="11">
        <v>54</v>
      </c>
      <c r="I8" s="11">
        <v>50</v>
      </c>
      <c r="J8" s="11">
        <v>42</v>
      </c>
      <c r="K8" s="11">
        <v>40</v>
      </c>
      <c r="L8" s="11">
        <v>58</v>
      </c>
      <c r="M8" s="11"/>
      <c r="N8" s="11">
        <v>80</v>
      </c>
      <c r="O8" s="11">
        <v>74</v>
      </c>
      <c r="P8" s="11">
        <v>54</v>
      </c>
      <c r="Q8" s="11">
        <v>59</v>
      </c>
      <c r="R8" s="11"/>
      <c r="S8" s="11">
        <v>43</v>
      </c>
      <c r="T8" s="11">
        <v>42</v>
      </c>
      <c r="U8" s="11">
        <v>26</v>
      </c>
      <c r="V8" s="11">
        <v>29</v>
      </c>
      <c r="W8" s="11">
        <v>19</v>
      </c>
      <c r="X8" s="11">
        <v>42</v>
      </c>
      <c r="Y8" s="11">
        <v>26</v>
      </c>
      <c r="Z8" s="11">
        <v>14</v>
      </c>
      <c r="AA8" s="11">
        <v>28</v>
      </c>
      <c r="AB8" s="11"/>
      <c r="AC8" s="11">
        <v>103</v>
      </c>
      <c r="AD8" s="11">
        <v>111</v>
      </c>
      <c r="AE8" s="11">
        <v>36</v>
      </c>
      <c r="AF8" s="11"/>
      <c r="AG8" s="11">
        <v>111</v>
      </c>
      <c r="AH8" s="11">
        <v>69</v>
      </c>
      <c r="AI8" s="11">
        <v>18</v>
      </c>
      <c r="AJ8" s="11">
        <v>2</v>
      </c>
      <c r="AK8" s="11">
        <v>47</v>
      </c>
      <c r="AL8" s="11"/>
      <c r="AM8" s="11">
        <v>70</v>
      </c>
      <c r="AN8" s="11">
        <v>98</v>
      </c>
      <c r="AO8" s="11">
        <v>13</v>
      </c>
      <c r="AP8" s="11"/>
      <c r="AQ8" s="11">
        <v>191</v>
      </c>
      <c r="AR8" s="11">
        <v>77</v>
      </c>
      <c r="AS8" s="11"/>
      <c r="AT8" s="11">
        <v>73</v>
      </c>
      <c r="AU8" s="11">
        <v>196</v>
      </c>
    </row>
    <row r="9" spans="2:47" ht="101.5" x14ac:dyDescent="0.35">
      <c r="B9" s="18" t="s">
        <v>528</v>
      </c>
      <c r="C9" s="17">
        <v>0.122322994115402</v>
      </c>
      <c r="D9" s="17">
        <v>0.19145880694219899</v>
      </c>
      <c r="E9" s="17">
        <v>6.2272899747475997E-2</v>
      </c>
      <c r="F9" s="17"/>
      <c r="G9" s="17">
        <v>0.221374612286137</v>
      </c>
      <c r="H9" s="17">
        <v>0.14568324376835301</v>
      </c>
      <c r="I9" s="17">
        <v>6.1078287246414099E-2</v>
      </c>
      <c r="J9" s="17">
        <v>0.19450883805261299</v>
      </c>
      <c r="K9" s="17">
        <v>9.3855738642297404E-2</v>
      </c>
      <c r="L9" s="17">
        <v>7.7620254167482194E-2</v>
      </c>
      <c r="M9" s="17"/>
      <c r="N9" s="17">
        <v>0.11415905151594</v>
      </c>
      <c r="O9" s="17">
        <v>0.12303626166817</v>
      </c>
      <c r="P9" s="17">
        <v>0.18760181797366099</v>
      </c>
      <c r="Q9" s="17">
        <v>7.4903642374562707E-2</v>
      </c>
      <c r="R9" s="17"/>
      <c r="S9" s="17">
        <v>9.24008355489878E-2</v>
      </c>
      <c r="T9" s="17">
        <v>0.15781788166313701</v>
      </c>
      <c r="U9" s="17">
        <v>0.120112703609026</v>
      </c>
      <c r="V9" s="17">
        <v>0.19956978035140199</v>
      </c>
      <c r="W9" s="17">
        <v>8.3498890451685404E-2</v>
      </c>
      <c r="X9" s="17">
        <v>4.2057314590897101E-2</v>
      </c>
      <c r="Y9" s="17">
        <v>0.141028821428097</v>
      </c>
      <c r="Z9" s="17">
        <v>0.11384384820146901</v>
      </c>
      <c r="AA9" s="17">
        <v>0.17289653600798999</v>
      </c>
      <c r="AB9" s="17"/>
      <c r="AC9" s="17">
        <v>0.13440230199573799</v>
      </c>
      <c r="AD9" s="17">
        <v>0.105570347060048</v>
      </c>
      <c r="AE9" s="17">
        <v>7.0427085488779503E-2</v>
      </c>
      <c r="AF9" s="17"/>
      <c r="AG9" s="17">
        <v>7.5005464057377305E-2</v>
      </c>
      <c r="AH9" s="17">
        <v>0.21248264023889499</v>
      </c>
      <c r="AI9" s="17">
        <v>4.52981184144816E-2</v>
      </c>
      <c r="AJ9" s="17">
        <v>0</v>
      </c>
      <c r="AK9" s="17">
        <v>0.147150536353092</v>
      </c>
      <c r="AL9" s="17"/>
      <c r="AM9" s="17">
        <v>4.9627505293424599E-2</v>
      </c>
      <c r="AN9" s="17">
        <v>0.16617481236117601</v>
      </c>
      <c r="AO9" s="17">
        <v>7.3335592248262901E-2</v>
      </c>
      <c r="AP9" s="17"/>
      <c r="AQ9" s="17">
        <v>9.5095514811516998E-2</v>
      </c>
      <c r="AR9" s="17">
        <v>0.190804614061653</v>
      </c>
      <c r="AS9" s="17"/>
      <c r="AT9" s="17">
        <v>0.112484676208399</v>
      </c>
      <c r="AU9" s="17">
        <v>0.12600399867841999</v>
      </c>
    </row>
    <row r="10" spans="2:47" ht="101.5" x14ac:dyDescent="0.35">
      <c r="B10" s="18" t="s">
        <v>529</v>
      </c>
      <c r="C10" s="17">
        <v>7.9633151335479893E-2</v>
      </c>
      <c r="D10" s="17">
        <v>6.0061264209132201E-2</v>
      </c>
      <c r="E10" s="17">
        <v>9.6632932213734701E-2</v>
      </c>
      <c r="F10" s="17"/>
      <c r="G10" s="17">
        <v>0.112878189074869</v>
      </c>
      <c r="H10" s="17">
        <v>0.10427145070558699</v>
      </c>
      <c r="I10" s="17">
        <v>3.3879003114493302E-2</v>
      </c>
      <c r="J10" s="17">
        <v>7.4386088245289195E-2</v>
      </c>
      <c r="K10" s="17">
        <v>0.12103599018247201</v>
      </c>
      <c r="L10" s="17">
        <v>5.7020138794901899E-2</v>
      </c>
      <c r="M10" s="17"/>
      <c r="N10" s="17">
        <v>5.7845081316692901E-2</v>
      </c>
      <c r="O10" s="17">
        <v>4.8837155551564003E-2</v>
      </c>
      <c r="P10" s="17">
        <v>6.38278062718797E-2</v>
      </c>
      <c r="Q10" s="17">
        <v>0.163758535684981</v>
      </c>
      <c r="R10" s="17"/>
      <c r="S10" s="17">
        <v>0.128476433271209</v>
      </c>
      <c r="T10" s="17">
        <v>1.43033866350238E-2</v>
      </c>
      <c r="U10" s="17">
        <v>0.13269449125010099</v>
      </c>
      <c r="V10" s="17">
        <v>0.15423169171467599</v>
      </c>
      <c r="W10" s="17">
        <v>0.20832019474811</v>
      </c>
      <c r="X10" s="17">
        <v>0</v>
      </c>
      <c r="Y10" s="17">
        <v>3.5530350628060002E-2</v>
      </c>
      <c r="Z10" s="17">
        <v>0.177222516151675</v>
      </c>
      <c r="AA10" s="17">
        <v>0</v>
      </c>
      <c r="AB10" s="17"/>
      <c r="AC10" s="17">
        <v>7.4979108474033093E-2</v>
      </c>
      <c r="AD10" s="17">
        <v>9.59222699240177E-2</v>
      </c>
      <c r="AE10" s="17">
        <v>0</v>
      </c>
      <c r="AF10" s="17"/>
      <c r="AG10" s="17">
        <v>7.9048852906692696E-2</v>
      </c>
      <c r="AH10" s="17">
        <v>0.11977688633109999</v>
      </c>
      <c r="AI10" s="17">
        <v>4.5896556027523197E-2</v>
      </c>
      <c r="AJ10" s="17">
        <v>0</v>
      </c>
      <c r="AK10" s="17">
        <v>1.6859693584164798E-2</v>
      </c>
      <c r="AL10" s="17"/>
      <c r="AM10" s="17">
        <v>0.139839034791824</v>
      </c>
      <c r="AN10" s="17">
        <v>9.0082946745081396E-2</v>
      </c>
      <c r="AO10" s="17">
        <v>0.16279772528369099</v>
      </c>
      <c r="AP10" s="17"/>
      <c r="AQ10" s="17">
        <v>6.6565038653471395E-2</v>
      </c>
      <c r="AR10" s="17">
        <v>0.11273626326193401</v>
      </c>
      <c r="AS10" s="17"/>
      <c r="AT10" s="17">
        <v>6.5395004198194495E-2</v>
      </c>
      <c r="AU10" s="17">
        <v>8.4960351073959897E-2</v>
      </c>
    </row>
    <row r="11" spans="2:47" ht="101.5" x14ac:dyDescent="0.35">
      <c r="B11" s="18" t="s">
        <v>530</v>
      </c>
      <c r="C11" s="17">
        <v>0.19012658379932901</v>
      </c>
      <c r="D11" s="17">
        <v>0.16972624973650499</v>
      </c>
      <c r="E11" s="17">
        <v>0.20784593843653901</v>
      </c>
      <c r="F11" s="17"/>
      <c r="G11" s="17">
        <v>0.23164925637800499</v>
      </c>
      <c r="H11" s="17">
        <v>0.28256570652424601</v>
      </c>
      <c r="I11" s="17">
        <v>0.24782088351995801</v>
      </c>
      <c r="J11" s="17">
        <v>0.163093185690073</v>
      </c>
      <c r="K11" s="17">
        <v>0.11770109297748201</v>
      </c>
      <c r="L11" s="17">
        <v>0.106067476044314</v>
      </c>
      <c r="M11" s="17"/>
      <c r="N11" s="17">
        <v>0.19173889002552599</v>
      </c>
      <c r="O11" s="17">
        <v>0.28664377618416298</v>
      </c>
      <c r="P11" s="17">
        <v>0.15259354531866601</v>
      </c>
      <c r="Q11" s="17">
        <v>0.105032509607438</v>
      </c>
      <c r="R11" s="17"/>
      <c r="S11" s="17">
        <v>0.20465431627816399</v>
      </c>
      <c r="T11" s="17">
        <v>0.228662206113662</v>
      </c>
      <c r="U11" s="17">
        <v>6.5849876418548905E-2</v>
      </c>
      <c r="V11" s="17">
        <v>8.8508121356977804E-2</v>
      </c>
      <c r="W11" s="17">
        <v>0.24443458662682799</v>
      </c>
      <c r="X11" s="17">
        <v>0.33853166291076803</v>
      </c>
      <c r="Y11" s="17">
        <v>9.0506605458727199E-2</v>
      </c>
      <c r="Z11" s="17">
        <v>0.156860199838252</v>
      </c>
      <c r="AA11" s="17">
        <v>0.17754027203627701</v>
      </c>
      <c r="AB11" s="17"/>
      <c r="AC11" s="17">
        <v>8.5135457831934006E-2</v>
      </c>
      <c r="AD11" s="17">
        <v>0.28388559024638899</v>
      </c>
      <c r="AE11" s="17">
        <v>0.20015294070995099</v>
      </c>
      <c r="AF11" s="17"/>
      <c r="AG11" s="17">
        <v>0.13861167084333501</v>
      </c>
      <c r="AH11" s="17">
        <v>0.232322432950819</v>
      </c>
      <c r="AI11" s="17">
        <v>0.32064734779852699</v>
      </c>
      <c r="AJ11" s="17">
        <v>0</v>
      </c>
      <c r="AK11" s="17">
        <v>0.18414951562363299</v>
      </c>
      <c r="AL11" s="17"/>
      <c r="AM11" s="17">
        <v>0.175328512571512</v>
      </c>
      <c r="AN11" s="17">
        <v>0.249858972547568</v>
      </c>
      <c r="AO11" s="17">
        <v>0.28275080437489403</v>
      </c>
      <c r="AP11" s="17"/>
      <c r="AQ11" s="17">
        <v>0.191179796993457</v>
      </c>
      <c r="AR11" s="17">
        <v>0.189662850631412</v>
      </c>
      <c r="AS11" s="17"/>
      <c r="AT11" s="17">
        <v>0.19924877737220401</v>
      </c>
      <c r="AU11" s="17">
        <v>0.18671351700438499</v>
      </c>
    </row>
    <row r="12" spans="2:47" ht="101.5" x14ac:dyDescent="0.35">
      <c r="B12" s="18" t="s">
        <v>531</v>
      </c>
      <c r="C12" s="17">
        <v>0.10883825735127201</v>
      </c>
      <c r="D12" s="17">
        <v>0.122272091364859</v>
      </c>
      <c r="E12" s="17">
        <v>9.7169876417356596E-2</v>
      </c>
      <c r="F12" s="17"/>
      <c r="G12" s="17">
        <v>9.3348506575425205E-2</v>
      </c>
      <c r="H12" s="17">
        <v>0.10122757691822799</v>
      </c>
      <c r="I12" s="17">
        <v>9.4138041399033506E-2</v>
      </c>
      <c r="J12" s="17">
        <v>0.14796229087988599</v>
      </c>
      <c r="K12" s="17">
        <v>0.137554961841276</v>
      </c>
      <c r="L12" s="17">
        <v>8.7708684095205797E-2</v>
      </c>
      <c r="M12" s="17"/>
      <c r="N12" s="17">
        <v>7.8973988288272595E-2</v>
      </c>
      <c r="O12" s="17">
        <v>9.5304747772622794E-2</v>
      </c>
      <c r="P12" s="17">
        <v>0.17444676802581799</v>
      </c>
      <c r="Q12" s="17">
        <v>0.108200978070029</v>
      </c>
      <c r="R12" s="17"/>
      <c r="S12" s="17">
        <v>7.5434425566607399E-2</v>
      </c>
      <c r="T12" s="17">
        <v>3.71914504473689E-2</v>
      </c>
      <c r="U12" s="17">
        <v>0.104445369908799</v>
      </c>
      <c r="V12" s="17">
        <v>5.7342048622411899E-2</v>
      </c>
      <c r="W12" s="17">
        <v>0.134286822449182</v>
      </c>
      <c r="X12" s="17">
        <v>0.11908264064792599</v>
      </c>
      <c r="Y12" s="17">
        <v>0.221960686183721</v>
      </c>
      <c r="Z12" s="17">
        <v>9.3970193651226594E-2</v>
      </c>
      <c r="AA12" s="17">
        <v>0.192870607567249</v>
      </c>
      <c r="AB12" s="17"/>
      <c r="AC12" s="17">
        <v>0.104426555631871</v>
      </c>
      <c r="AD12" s="17">
        <v>0.104710209739455</v>
      </c>
      <c r="AE12" s="17">
        <v>0.12061987543826901</v>
      </c>
      <c r="AF12" s="17"/>
      <c r="AG12" s="17">
        <v>0.107341687537965</v>
      </c>
      <c r="AH12" s="17">
        <v>0.11150526065073001</v>
      </c>
      <c r="AI12" s="17">
        <v>0</v>
      </c>
      <c r="AJ12" s="17">
        <v>0.433787968366312</v>
      </c>
      <c r="AK12" s="17">
        <v>0.12292819228991</v>
      </c>
      <c r="AL12" s="17"/>
      <c r="AM12" s="17">
        <v>0.13363984093006501</v>
      </c>
      <c r="AN12" s="17">
        <v>0.112193988123222</v>
      </c>
      <c r="AO12" s="17">
        <v>0</v>
      </c>
      <c r="AP12" s="17"/>
      <c r="AQ12" s="17">
        <v>0.123089699602509</v>
      </c>
      <c r="AR12" s="17">
        <v>7.4932141475105393E-2</v>
      </c>
      <c r="AS12" s="17"/>
      <c r="AT12" s="17">
        <v>0.15659298538291999</v>
      </c>
      <c r="AU12" s="17">
        <v>9.0970835963612301E-2</v>
      </c>
    </row>
    <row r="13" spans="2:47" ht="87" x14ac:dyDescent="0.35">
      <c r="B13" s="18" t="s">
        <v>532</v>
      </c>
      <c r="C13" s="17">
        <v>0.12850349048470799</v>
      </c>
      <c r="D13" s="17">
        <v>0.10304182959784</v>
      </c>
      <c r="E13" s="17">
        <v>0.15061902043227701</v>
      </c>
      <c r="F13" s="17"/>
      <c r="G13" s="17">
        <v>4.1829329783879501E-2</v>
      </c>
      <c r="H13" s="17">
        <v>9.4875692122915495E-2</v>
      </c>
      <c r="I13" s="17">
        <v>0.161720437278769</v>
      </c>
      <c r="J13" s="17">
        <v>0.11205367323038801</v>
      </c>
      <c r="K13" s="17">
        <v>9.1799077129240902E-2</v>
      </c>
      <c r="L13" s="17">
        <v>0.20596728478291701</v>
      </c>
      <c r="M13" s="17"/>
      <c r="N13" s="17">
        <v>0.14651751597714399</v>
      </c>
      <c r="O13" s="17">
        <v>7.2703643375056304E-2</v>
      </c>
      <c r="P13" s="17">
        <v>0.16035673803575301</v>
      </c>
      <c r="Q13" s="17">
        <v>0.14701018856893999</v>
      </c>
      <c r="R13" s="17"/>
      <c r="S13" s="17">
        <v>0.105136292555848</v>
      </c>
      <c r="T13" s="17">
        <v>9.5394928270516696E-2</v>
      </c>
      <c r="U13" s="17">
        <v>0.208671175905665</v>
      </c>
      <c r="V13" s="17">
        <v>0.15922988167548899</v>
      </c>
      <c r="W13" s="17">
        <v>9.5736240613956997E-2</v>
      </c>
      <c r="X13" s="17">
        <v>0.14432672011293499</v>
      </c>
      <c r="Y13" s="17">
        <v>0.172743083082148</v>
      </c>
      <c r="Z13" s="17">
        <v>0.122626765901711</v>
      </c>
      <c r="AA13" s="17">
        <v>6.96127029026197E-2</v>
      </c>
      <c r="AB13" s="17"/>
      <c r="AC13" s="17">
        <v>0.202622230640778</v>
      </c>
      <c r="AD13" s="17">
        <v>7.1317324526040393E-2</v>
      </c>
      <c r="AE13" s="17">
        <v>0.12544036050790799</v>
      </c>
      <c r="AF13" s="17"/>
      <c r="AG13" s="17">
        <v>0.18359009062273501</v>
      </c>
      <c r="AH13" s="17">
        <v>7.6242038281254906E-2</v>
      </c>
      <c r="AI13" s="17">
        <v>3.9627248799017897E-2</v>
      </c>
      <c r="AJ13" s="17">
        <v>0</v>
      </c>
      <c r="AK13" s="17">
        <v>0.15807118701015599</v>
      </c>
      <c r="AL13" s="17"/>
      <c r="AM13" s="17">
        <v>0.152332848535214</v>
      </c>
      <c r="AN13" s="17">
        <v>7.62802362443388E-2</v>
      </c>
      <c r="AO13" s="17">
        <v>0</v>
      </c>
      <c r="AP13" s="17"/>
      <c r="AQ13" s="17">
        <v>0.14299492576320599</v>
      </c>
      <c r="AR13" s="17">
        <v>9.4226383273331604E-2</v>
      </c>
      <c r="AS13" s="17"/>
      <c r="AT13" s="17">
        <v>0.16982454687165499</v>
      </c>
      <c r="AU13" s="17">
        <v>0.113043225981483</v>
      </c>
    </row>
    <row r="14" spans="2:47" ht="101.5" x14ac:dyDescent="0.35">
      <c r="B14" s="18" t="s">
        <v>533</v>
      </c>
      <c r="C14" s="17">
        <v>3.0098093457608201E-2</v>
      </c>
      <c r="D14" s="17">
        <v>3.0497986591085598E-2</v>
      </c>
      <c r="E14" s="17">
        <v>2.97507536431105E-2</v>
      </c>
      <c r="F14" s="17"/>
      <c r="G14" s="17">
        <v>2.4682781021712001E-2</v>
      </c>
      <c r="H14" s="17">
        <v>1.61828261952611E-2</v>
      </c>
      <c r="I14" s="17">
        <v>1.9194831926751501E-2</v>
      </c>
      <c r="J14" s="17">
        <v>0.114125044930078</v>
      </c>
      <c r="K14" s="17">
        <v>2.2231607175233599E-2</v>
      </c>
      <c r="L14" s="17">
        <v>0</v>
      </c>
      <c r="M14" s="17"/>
      <c r="N14" s="17">
        <v>3.6409741251365903E-2</v>
      </c>
      <c r="O14" s="17">
        <v>4.5628078244416601E-2</v>
      </c>
      <c r="P14" s="17">
        <v>3.2966865013464103E-2</v>
      </c>
      <c r="Q14" s="17">
        <v>0</v>
      </c>
      <c r="R14" s="17"/>
      <c r="S14" s="17">
        <v>3.6650640906295003E-2</v>
      </c>
      <c r="T14" s="17">
        <v>0</v>
      </c>
      <c r="U14" s="17">
        <v>0</v>
      </c>
      <c r="V14" s="17">
        <v>3.09804152655829E-2</v>
      </c>
      <c r="W14" s="17">
        <v>4.5049640154433697E-2</v>
      </c>
      <c r="X14" s="17">
        <v>9.1136132571270206E-2</v>
      </c>
      <c r="Y14" s="17">
        <v>3.5095593929765599E-2</v>
      </c>
      <c r="Z14" s="17">
        <v>0</v>
      </c>
      <c r="AA14" s="17">
        <v>0</v>
      </c>
      <c r="AB14" s="17"/>
      <c r="AC14" s="17">
        <v>3.5435333976085198E-2</v>
      </c>
      <c r="AD14" s="17">
        <v>8.6036842127124105E-3</v>
      </c>
      <c r="AE14" s="17">
        <v>7.7794407092749401E-2</v>
      </c>
      <c r="AF14" s="17"/>
      <c r="AG14" s="17">
        <v>4.1401349442460503E-2</v>
      </c>
      <c r="AH14" s="17">
        <v>9.2108487803301605E-3</v>
      </c>
      <c r="AI14" s="17">
        <v>0</v>
      </c>
      <c r="AJ14" s="17">
        <v>0</v>
      </c>
      <c r="AK14" s="17">
        <v>4.1672325827486E-2</v>
      </c>
      <c r="AL14" s="17"/>
      <c r="AM14" s="17">
        <v>6.6204291159929707E-2</v>
      </c>
      <c r="AN14" s="17">
        <v>1.54740439419358E-2</v>
      </c>
      <c r="AO14" s="17">
        <v>0</v>
      </c>
      <c r="AP14" s="17"/>
      <c r="AQ14" s="17">
        <v>2.9933853482272298E-2</v>
      </c>
      <c r="AR14" s="17">
        <v>1.9625773782293798E-2</v>
      </c>
      <c r="AS14" s="17"/>
      <c r="AT14" s="17">
        <v>3.9454614595830301E-2</v>
      </c>
      <c r="AU14" s="17">
        <v>2.6597353053676501E-2</v>
      </c>
    </row>
    <row r="15" spans="2:47" ht="87" x14ac:dyDescent="0.35">
      <c r="B15" s="18" t="s">
        <v>534</v>
      </c>
      <c r="C15" s="17">
        <v>9.0808586694411698E-3</v>
      </c>
      <c r="D15" s="17">
        <v>6.4564149277847697E-3</v>
      </c>
      <c r="E15" s="17">
        <v>1.1360402192630899E-2</v>
      </c>
      <c r="F15" s="17"/>
      <c r="G15" s="17">
        <v>3.1450668478878202E-2</v>
      </c>
      <c r="H15" s="17">
        <v>3.04950021633058E-2</v>
      </c>
      <c r="I15" s="17">
        <v>0</v>
      </c>
      <c r="J15" s="17">
        <v>0</v>
      </c>
      <c r="K15" s="17">
        <v>0</v>
      </c>
      <c r="L15" s="17">
        <v>0</v>
      </c>
      <c r="M15" s="17"/>
      <c r="N15" s="17">
        <v>1.0038018244284E-2</v>
      </c>
      <c r="O15" s="17">
        <v>2.2082465910396101E-2</v>
      </c>
      <c r="P15" s="17">
        <v>0</v>
      </c>
      <c r="Q15" s="17">
        <v>0</v>
      </c>
      <c r="R15" s="17"/>
      <c r="S15" s="17">
        <v>1.85729432520901E-2</v>
      </c>
      <c r="T15" s="17">
        <v>0</v>
      </c>
      <c r="U15" s="17">
        <v>3.2698520724560802E-2</v>
      </c>
      <c r="V15" s="17">
        <v>2.7876378519109499E-2</v>
      </c>
      <c r="W15" s="17">
        <v>0</v>
      </c>
      <c r="X15" s="17">
        <v>0</v>
      </c>
      <c r="Y15" s="17">
        <v>0</v>
      </c>
      <c r="Z15" s="17">
        <v>0</v>
      </c>
      <c r="AA15" s="17">
        <v>0</v>
      </c>
      <c r="AB15" s="17"/>
      <c r="AC15" s="17">
        <v>0</v>
      </c>
      <c r="AD15" s="17">
        <v>1.47613172674126E-2</v>
      </c>
      <c r="AE15" s="17">
        <v>2.1844345277381001E-2</v>
      </c>
      <c r="AF15" s="17"/>
      <c r="AG15" s="17">
        <v>0</v>
      </c>
      <c r="AH15" s="17">
        <v>2.39323125179162E-2</v>
      </c>
      <c r="AI15" s="17">
        <v>0</v>
      </c>
      <c r="AJ15" s="17">
        <v>0</v>
      </c>
      <c r="AK15" s="17">
        <v>1.6859693584164798E-2</v>
      </c>
      <c r="AL15" s="17"/>
      <c r="AM15" s="17">
        <v>1.14417071415546E-2</v>
      </c>
      <c r="AN15" s="17">
        <v>1.6772416142014301E-2</v>
      </c>
      <c r="AO15" s="17">
        <v>0</v>
      </c>
      <c r="AP15" s="17"/>
      <c r="AQ15" s="17">
        <v>4.3981410447888596E-3</v>
      </c>
      <c r="AR15" s="17">
        <v>2.0724576756420601E-2</v>
      </c>
      <c r="AS15" s="17"/>
      <c r="AT15" s="17">
        <v>0</v>
      </c>
      <c r="AU15" s="17">
        <v>1.24784600190114E-2</v>
      </c>
    </row>
    <row r="16" spans="2:47" ht="87" x14ac:dyDescent="0.35">
      <c r="B16" s="18" t="s">
        <v>535</v>
      </c>
      <c r="C16" s="17">
        <v>1.07296352454672E-2</v>
      </c>
      <c r="D16" s="17">
        <v>2.3082689172167201E-2</v>
      </c>
      <c r="E16" s="17">
        <v>0</v>
      </c>
      <c r="F16" s="17"/>
      <c r="G16" s="17">
        <v>0</v>
      </c>
      <c r="H16" s="17">
        <v>0</v>
      </c>
      <c r="I16" s="17">
        <v>5.7739193646656202E-2</v>
      </c>
      <c r="J16" s="17">
        <v>0</v>
      </c>
      <c r="K16" s="17">
        <v>0</v>
      </c>
      <c r="L16" s="17">
        <v>0</v>
      </c>
      <c r="M16" s="17"/>
      <c r="N16" s="17">
        <v>0</v>
      </c>
      <c r="O16" s="17">
        <v>1.7126567803732302E-2</v>
      </c>
      <c r="P16" s="17">
        <v>0</v>
      </c>
      <c r="Q16" s="17">
        <v>2.7345234608544999E-2</v>
      </c>
      <c r="R16" s="17"/>
      <c r="S16" s="17">
        <v>0</v>
      </c>
      <c r="T16" s="17">
        <v>3.8698839432248403E-2</v>
      </c>
      <c r="U16" s="17">
        <v>0</v>
      </c>
      <c r="V16" s="17">
        <v>0</v>
      </c>
      <c r="W16" s="17">
        <v>0</v>
      </c>
      <c r="X16" s="17">
        <v>0</v>
      </c>
      <c r="Y16" s="17">
        <v>4.8333863335588201E-2</v>
      </c>
      <c r="Z16" s="17">
        <v>0</v>
      </c>
      <c r="AA16" s="17">
        <v>0</v>
      </c>
      <c r="AB16" s="17"/>
      <c r="AC16" s="17">
        <v>1.2258134441348901E-2</v>
      </c>
      <c r="AD16" s="17">
        <v>0</v>
      </c>
      <c r="AE16" s="17">
        <v>4.4369813515192799E-2</v>
      </c>
      <c r="AF16" s="17"/>
      <c r="AG16" s="17">
        <v>0</v>
      </c>
      <c r="AH16" s="17">
        <v>1.84395307669389E-2</v>
      </c>
      <c r="AI16" s="17">
        <v>0</v>
      </c>
      <c r="AJ16" s="17">
        <v>0</v>
      </c>
      <c r="AK16" s="17">
        <v>3.42450849752532E-2</v>
      </c>
      <c r="AL16" s="17"/>
      <c r="AM16" s="17">
        <v>0</v>
      </c>
      <c r="AN16" s="17">
        <v>0</v>
      </c>
      <c r="AO16" s="17">
        <v>0</v>
      </c>
      <c r="AP16" s="17"/>
      <c r="AQ16" s="17">
        <v>1.5131632502403101E-2</v>
      </c>
      <c r="AR16" s="17">
        <v>0</v>
      </c>
      <c r="AS16" s="17"/>
      <c r="AT16" s="17">
        <v>3.9407014141336301E-2</v>
      </c>
      <c r="AU16" s="17">
        <v>0</v>
      </c>
    </row>
    <row r="17" spans="2:47" x14ac:dyDescent="0.35">
      <c r="B17" s="18" t="s">
        <v>70</v>
      </c>
      <c r="C17" s="19">
        <v>0.320666935541293</v>
      </c>
      <c r="D17" s="19">
        <v>0.29340266745842702</v>
      </c>
      <c r="E17" s="19">
        <v>0.34434817691687603</v>
      </c>
      <c r="F17" s="19"/>
      <c r="G17" s="19">
        <v>0.24278665640109401</v>
      </c>
      <c r="H17" s="19">
        <v>0.224698501602103</v>
      </c>
      <c r="I17" s="19">
        <v>0.324429321867924</v>
      </c>
      <c r="J17" s="19">
        <v>0.19387087897167199</v>
      </c>
      <c r="K17" s="19">
        <v>0.41582153205199801</v>
      </c>
      <c r="L17" s="19">
        <v>0.46561616211517998</v>
      </c>
      <c r="M17" s="19"/>
      <c r="N17" s="19">
        <v>0.36431771338077501</v>
      </c>
      <c r="O17" s="19">
        <v>0.28863730348987898</v>
      </c>
      <c r="P17" s="19">
        <v>0.22820645936075901</v>
      </c>
      <c r="Q17" s="19">
        <v>0.37374891108550401</v>
      </c>
      <c r="R17" s="19"/>
      <c r="S17" s="19">
        <v>0.33867411262079899</v>
      </c>
      <c r="T17" s="19">
        <v>0.42793130743804297</v>
      </c>
      <c r="U17" s="19">
        <v>0.3355278621833</v>
      </c>
      <c r="V17" s="19">
        <v>0.28226168249435202</v>
      </c>
      <c r="W17" s="19">
        <v>0.188673624955805</v>
      </c>
      <c r="X17" s="19">
        <v>0.26486552916620298</v>
      </c>
      <c r="Y17" s="19">
        <v>0.25480099595389399</v>
      </c>
      <c r="Z17" s="19">
        <v>0.33547647625566601</v>
      </c>
      <c r="AA17" s="19">
        <v>0.38707988148586397</v>
      </c>
      <c r="AB17" s="19"/>
      <c r="AC17" s="19">
        <v>0.35074087700821099</v>
      </c>
      <c r="AD17" s="19">
        <v>0.31522925702392501</v>
      </c>
      <c r="AE17" s="19">
        <v>0.339351171969768</v>
      </c>
      <c r="AF17" s="19"/>
      <c r="AG17" s="19">
        <v>0.37500088458943498</v>
      </c>
      <c r="AH17" s="19">
        <v>0.196088049482016</v>
      </c>
      <c r="AI17" s="19">
        <v>0.54853072896045096</v>
      </c>
      <c r="AJ17" s="19">
        <v>0.56621203163368805</v>
      </c>
      <c r="AK17" s="19">
        <v>0.278063770752141</v>
      </c>
      <c r="AL17" s="19"/>
      <c r="AM17" s="19">
        <v>0.27158625957647498</v>
      </c>
      <c r="AN17" s="19">
        <v>0.27316258389466302</v>
      </c>
      <c r="AO17" s="19">
        <v>0.48111587809315098</v>
      </c>
      <c r="AP17" s="19"/>
      <c r="AQ17" s="19">
        <v>0.331611397146375</v>
      </c>
      <c r="AR17" s="19">
        <v>0.29728739675784999</v>
      </c>
      <c r="AS17" s="19"/>
      <c r="AT17" s="19">
        <v>0.21759238122946001</v>
      </c>
      <c r="AU17" s="19">
        <v>0.35923225822545102</v>
      </c>
    </row>
    <row r="18" spans="2:47" x14ac:dyDescent="0.35">
      <c r="B18" s="16" t="s">
        <v>289</v>
      </c>
    </row>
    <row r="19" spans="2:47" x14ac:dyDescent="0.35">
      <c r="B19" t="s">
        <v>77</v>
      </c>
    </row>
    <row r="20" spans="2:47" x14ac:dyDescent="0.35">
      <c r="B20" t="s">
        <v>78</v>
      </c>
    </row>
    <row r="22" spans="2:47" x14ac:dyDescent="0.35">
      <c r="B2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U32"/>
  <sheetViews>
    <sheetView showGridLines="0" topLeftCell="A13" workbookViewId="0">
      <pane xSplit="2" topLeftCell="C1" activePane="topRight" state="frozen"/>
      <selection activeCell="AF8" sqref="AF8"/>
      <selection pane="topRight" activeCell="C30" sqref="C3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537</v>
      </c>
      <c r="C9" s="17">
        <v>0.47839524651929999</v>
      </c>
      <c r="D9" s="17">
        <v>0.43006749134392203</v>
      </c>
      <c r="E9" s="17">
        <v>0.52154123324174195</v>
      </c>
      <c r="F9" s="17"/>
      <c r="G9" s="17">
        <v>0.38303374180393401</v>
      </c>
      <c r="H9" s="17">
        <v>0.43361262420617502</v>
      </c>
      <c r="I9" s="17">
        <v>0.45197248279871199</v>
      </c>
      <c r="J9" s="17">
        <v>0.51403630703710301</v>
      </c>
      <c r="K9" s="17">
        <v>0.47582535752397598</v>
      </c>
      <c r="L9" s="17">
        <v>0.54839806702677296</v>
      </c>
      <c r="M9" s="17"/>
      <c r="N9" s="17">
        <v>0.48579056896890599</v>
      </c>
      <c r="O9" s="17">
        <v>0.51906923998113697</v>
      </c>
      <c r="P9" s="17">
        <v>0.464067764439069</v>
      </c>
      <c r="Q9" s="17">
        <v>0.44263244763878301</v>
      </c>
      <c r="R9" s="17"/>
      <c r="S9" s="17">
        <v>0.43191201191629702</v>
      </c>
      <c r="T9" s="17">
        <v>0.54401281540925694</v>
      </c>
      <c r="U9" s="17">
        <v>0.54576022014560099</v>
      </c>
      <c r="V9" s="17">
        <v>0.49890900553272699</v>
      </c>
      <c r="W9" s="17">
        <v>0.52499689325888699</v>
      </c>
      <c r="X9" s="17">
        <v>0.45884926268839199</v>
      </c>
      <c r="Y9" s="17">
        <v>0.45423617070531003</v>
      </c>
      <c r="Z9" s="17">
        <v>0.44248354142256102</v>
      </c>
      <c r="AA9" s="17">
        <v>0.39851668095716303</v>
      </c>
      <c r="AB9" s="17"/>
      <c r="AC9" s="17">
        <v>0.47424230047992899</v>
      </c>
      <c r="AD9" s="17">
        <v>0.49386384101615599</v>
      </c>
      <c r="AE9" s="17">
        <v>0.41225557750990099</v>
      </c>
      <c r="AF9" s="17"/>
      <c r="AG9" s="17">
        <v>0.50812106608580898</v>
      </c>
      <c r="AH9" s="17">
        <v>0.45103880031766203</v>
      </c>
      <c r="AI9" s="17">
        <v>0.44099882195511803</v>
      </c>
      <c r="AJ9" s="17">
        <v>0.73217881489082803</v>
      </c>
      <c r="AK9" s="17">
        <v>0.43905642342197498</v>
      </c>
      <c r="AL9" s="17"/>
      <c r="AM9" s="17">
        <v>0.45221849166276401</v>
      </c>
      <c r="AN9" s="17">
        <v>0.45170261134227002</v>
      </c>
      <c r="AO9" s="17">
        <v>0.53342433157022895</v>
      </c>
      <c r="AP9" s="17"/>
      <c r="AQ9" s="17">
        <v>0.48617055764294898</v>
      </c>
      <c r="AR9" s="17">
        <v>0.46454031078723801</v>
      </c>
      <c r="AS9" s="17"/>
      <c r="AT9" s="17">
        <v>0.49236048268447502</v>
      </c>
      <c r="AU9" s="17">
        <v>0.47396748645148501</v>
      </c>
    </row>
    <row r="10" spans="2:47" ht="43.5" x14ac:dyDescent="0.35">
      <c r="B10" s="18" t="s">
        <v>538</v>
      </c>
      <c r="C10" s="17">
        <v>0.43858938525982399</v>
      </c>
      <c r="D10" s="17">
        <v>0.38205041866949901</v>
      </c>
      <c r="E10" s="17">
        <v>0.48925339966611803</v>
      </c>
      <c r="F10" s="17"/>
      <c r="G10" s="17">
        <v>0.44240777169735301</v>
      </c>
      <c r="H10" s="17">
        <v>0.390607852697685</v>
      </c>
      <c r="I10" s="17">
        <v>0.35333424408507302</v>
      </c>
      <c r="J10" s="17">
        <v>0.47509356466444502</v>
      </c>
      <c r="K10" s="17">
        <v>0.44488367214402702</v>
      </c>
      <c r="L10" s="17">
        <v>0.50105013958585098</v>
      </c>
      <c r="M10" s="17"/>
      <c r="N10" s="17">
        <v>0.49265876411439602</v>
      </c>
      <c r="O10" s="17">
        <v>0.426616301191799</v>
      </c>
      <c r="P10" s="17">
        <v>0.43024543876300497</v>
      </c>
      <c r="Q10" s="17">
        <v>0.40143943956119499</v>
      </c>
      <c r="R10" s="17"/>
      <c r="S10" s="17">
        <v>0.39312188747753102</v>
      </c>
      <c r="T10" s="17">
        <v>0.48787127238053601</v>
      </c>
      <c r="U10" s="17">
        <v>0.52720686933568695</v>
      </c>
      <c r="V10" s="17">
        <v>0.46817436763153902</v>
      </c>
      <c r="W10" s="17">
        <v>0.38859423370075002</v>
      </c>
      <c r="X10" s="17">
        <v>0.47775533530349901</v>
      </c>
      <c r="Y10" s="17">
        <v>0.35888055463942597</v>
      </c>
      <c r="Z10" s="17">
        <v>0.356456727222564</v>
      </c>
      <c r="AA10" s="17">
        <v>0.42947165670903398</v>
      </c>
      <c r="AB10" s="17"/>
      <c r="AC10" s="17">
        <v>0.41199771684569297</v>
      </c>
      <c r="AD10" s="17">
        <v>0.46405890275468897</v>
      </c>
      <c r="AE10" s="17">
        <v>0.39481535532420098</v>
      </c>
      <c r="AF10" s="17"/>
      <c r="AG10" s="17">
        <v>0.43551628648966101</v>
      </c>
      <c r="AH10" s="17">
        <v>0.44078410363695902</v>
      </c>
      <c r="AI10" s="17">
        <v>0.46057333111612297</v>
      </c>
      <c r="AJ10" s="17">
        <v>0.26665424435373303</v>
      </c>
      <c r="AK10" s="17">
        <v>0.46564731832193901</v>
      </c>
      <c r="AL10" s="17"/>
      <c r="AM10" s="17">
        <v>0.42686931225892799</v>
      </c>
      <c r="AN10" s="17">
        <v>0.42796869019553602</v>
      </c>
      <c r="AO10" s="17">
        <v>0.44673186196618098</v>
      </c>
      <c r="AP10" s="17"/>
      <c r="AQ10" s="17">
        <v>0.45984722594059602</v>
      </c>
      <c r="AR10" s="17">
        <v>0.39629660947587197</v>
      </c>
      <c r="AS10" s="17"/>
      <c r="AT10" s="17">
        <v>0.43980961118045497</v>
      </c>
      <c r="AU10" s="17">
        <v>0.43820250547195799</v>
      </c>
    </row>
    <row r="11" spans="2:47" x14ac:dyDescent="0.35">
      <c r="B11" s="18" t="s">
        <v>539</v>
      </c>
      <c r="C11" s="17">
        <v>0.42682360387958801</v>
      </c>
      <c r="D11" s="17">
        <v>0.39713301157339198</v>
      </c>
      <c r="E11" s="17">
        <v>0.454682877958827</v>
      </c>
      <c r="F11" s="17"/>
      <c r="G11" s="17">
        <v>0.34036619949126701</v>
      </c>
      <c r="H11" s="17">
        <v>0.40771620301594702</v>
      </c>
      <c r="I11" s="17">
        <v>0.33373435442056398</v>
      </c>
      <c r="J11" s="17">
        <v>0.42083393101383099</v>
      </c>
      <c r="K11" s="17">
        <v>0.424213757073098</v>
      </c>
      <c r="L11" s="17">
        <v>0.55091664486034397</v>
      </c>
      <c r="M11" s="17"/>
      <c r="N11" s="17">
        <v>0.41576975748873901</v>
      </c>
      <c r="O11" s="17">
        <v>0.39142643827777102</v>
      </c>
      <c r="P11" s="17">
        <v>0.45560152224640399</v>
      </c>
      <c r="Q11" s="17">
        <v>0.45127226866836001</v>
      </c>
      <c r="R11" s="17"/>
      <c r="S11" s="17">
        <v>0.409801047413692</v>
      </c>
      <c r="T11" s="17">
        <v>0.43059458710159298</v>
      </c>
      <c r="U11" s="17">
        <v>0.48240578861521299</v>
      </c>
      <c r="V11" s="17">
        <v>0.42383131660670098</v>
      </c>
      <c r="W11" s="17">
        <v>0.48384053464141702</v>
      </c>
      <c r="X11" s="17">
        <v>0.32675407396510198</v>
      </c>
      <c r="Y11" s="17">
        <v>0.38660453144010298</v>
      </c>
      <c r="Z11" s="17">
        <v>0.488461272422133</v>
      </c>
      <c r="AA11" s="17">
        <v>0.451821966308324</v>
      </c>
      <c r="AB11" s="17"/>
      <c r="AC11" s="17">
        <v>0.46377770536934798</v>
      </c>
      <c r="AD11" s="17">
        <v>0.406583103532974</v>
      </c>
      <c r="AE11" s="17">
        <v>0.43270289170056297</v>
      </c>
      <c r="AF11" s="17"/>
      <c r="AG11" s="17">
        <v>0.45200765612300198</v>
      </c>
      <c r="AH11" s="17">
        <v>0.40741313882421698</v>
      </c>
      <c r="AI11" s="17">
        <v>0.41626038696093798</v>
      </c>
      <c r="AJ11" s="17">
        <v>0.324781744297932</v>
      </c>
      <c r="AK11" s="17">
        <v>0.42947084566308502</v>
      </c>
      <c r="AL11" s="17"/>
      <c r="AM11" s="17">
        <v>0.38807539316397999</v>
      </c>
      <c r="AN11" s="17">
        <v>0.41051045147867399</v>
      </c>
      <c r="AO11" s="17">
        <v>0.40215849220429301</v>
      </c>
      <c r="AP11" s="17"/>
      <c r="AQ11" s="17">
        <v>0.46167372327279499</v>
      </c>
      <c r="AR11" s="17">
        <v>0.356005487189752</v>
      </c>
      <c r="AS11" s="17"/>
      <c r="AT11" s="17">
        <v>0.39866447882470002</v>
      </c>
      <c r="AU11" s="17">
        <v>0.43575161970316301</v>
      </c>
    </row>
    <row r="12" spans="2:47" x14ac:dyDescent="0.35">
      <c r="B12" s="18" t="s">
        <v>540</v>
      </c>
      <c r="C12" s="17">
        <v>0.37346320725437898</v>
      </c>
      <c r="D12" s="17">
        <v>0.30540411446496302</v>
      </c>
      <c r="E12" s="17">
        <v>0.43463923827754303</v>
      </c>
      <c r="F12" s="17"/>
      <c r="G12" s="17">
        <v>0.402239883802683</v>
      </c>
      <c r="H12" s="17">
        <v>0.35340007390633799</v>
      </c>
      <c r="I12" s="17">
        <v>0.30095299263596997</v>
      </c>
      <c r="J12" s="17">
        <v>0.42817617433428301</v>
      </c>
      <c r="K12" s="17">
        <v>0.392285401259031</v>
      </c>
      <c r="L12" s="17">
        <v>0.37386200053180202</v>
      </c>
      <c r="M12" s="17"/>
      <c r="N12" s="17">
        <v>0.39105988916223899</v>
      </c>
      <c r="O12" s="17">
        <v>0.41677806284513302</v>
      </c>
      <c r="P12" s="17">
        <v>0.37853941043162498</v>
      </c>
      <c r="Q12" s="17">
        <v>0.30572880524476997</v>
      </c>
      <c r="R12" s="17"/>
      <c r="S12" s="17">
        <v>0.34627788508027202</v>
      </c>
      <c r="T12" s="17">
        <v>0.385500046205422</v>
      </c>
      <c r="U12" s="17">
        <v>0.448120760707232</v>
      </c>
      <c r="V12" s="17">
        <v>0.386246258156213</v>
      </c>
      <c r="W12" s="17">
        <v>0.358675302650106</v>
      </c>
      <c r="X12" s="17">
        <v>0.35583336635852297</v>
      </c>
      <c r="Y12" s="17">
        <v>0.295305742862015</v>
      </c>
      <c r="Z12" s="17">
        <v>0.49568503287527399</v>
      </c>
      <c r="AA12" s="17">
        <v>0.35904862609934901</v>
      </c>
      <c r="AB12" s="17"/>
      <c r="AC12" s="17">
        <v>0.34040711893611397</v>
      </c>
      <c r="AD12" s="17">
        <v>0.38556784736142902</v>
      </c>
      <c r="AE12" s="17">
        <v>0.42381573500083403</v>
      </c>
      <c r="AF12" s="17"/>
      <c r="AG12" s="17">
        <v>0.35802297677883799</v>
      </c>
      <c r="AH12" s="17">
        <v>0.40024340652181101</v>
      </c>
      <c r="AI12" s="17">
        <v>0.393764321584404</v>
      </c>
      <c r="AJ12" s="17">
        <v>0.39170454153129203</v>
      </c>
      <c r="AK12" s="17">
        <v>0.39612678629433001</v>
      </c>
      <c r="AL12" s="17"/>
      <c r="AM12" s="17">
        <v>0.314454105665952</v>
      </c>
      <c r="AN12" s="17">
        <v>0.394850575840205</v>
      </c>
      <c r="AO12" s="17">
        <v>0.43235901669168297</v>
      </c>
      <c r="AP12" s="17"/>
      <c r="AQ12" s="17">
        <v>0.37773034827898</v>
      </c>
      <c r="AR12" s="17">
        <v>0.36401315430518999</v>
      </c>
      <c r="AS12" s="17"/>
      <c r="AT12" s="17">
        <v>0.338441671437541</v>
      </c>
      <c r="AU12" s="17">
        <v>0.38456699067553102</v>
      </c>
    </row>
    <row r="13" spans="2:47" ht="43.5" x14ac:dyDescent="0.35">
      <c r="B13" s="18" t="s">
        <v>541</v>
      </c>
      <c r="C13" s="17">
        <v>0.34410275329076501</v>
      </c>
      <c r="D13" s="17">
        <v>0.28975540637951303</v>
      </c>
      <c r="E13" s="17">
        <v>0.39235702858051102</v>
      </c>
      <c r="F13" s="17"/>
      <c r="G13" s="17">
        <v>0.31007983828172098</v>
      </c>
      <c r="H13" s="17">
        <v>0.366927986294451</v>
      </c>
      <c r="I13" s="17">
        <v>0.31611186155166199</v>
      </c>
      <c r="J13" s="17">
        <v>0.38609835096788903</v>
      </c>
      <c r="K13" s="17">
        <v>0.34967956670610001</v>
      </c>
      <c r="L13" s="17">
        <v>0.32845280709922398</v>
      </c>
      <c r="M13" s="17"/>
      <c r="N13" s="17">
        <v>0.35123916706707897</v>
      </c>
      <c r="O13" s="17">
        <v>0.36498373515458898</v>
      </c>
      <c r="P13" s="17">
        <v>0.31393474898474</v>
      </c>
      <c r="Q13" s="17">
        <v>0.34141145524262101</v>
      </c>
      <c r="R13" s="17"/>
      <c r="S13" s="17">
        <v>0.33634102897274498</v>
      </c>
      <c r="T13" s="17">
        <v>0.34558076160048001</v>
      </c>
      <c r="U13" s="17">
        <v>0.373502439751349</v>
      </c>
      <c r="V13" s="17">
        <v>0.36199286766823002</v>
      </c>
      <c r="W13" s="17">
        <v>0.40050791421482901</v>
      </c>
      <c r="X13" s="17">
        <v>0.39344376018578098</v>
      </c>
      <c r="Y13" s="17">
        <v>0.248380046850532</v>
      </c>
      <c r="Z13" s="17">
        <v>0.34003118535158</v>
      </c>
      <c r="AA13" s="17">
        <v>0.30983402525779302</v>
      </c>
      <c r="AB13" s="17"/>
      <c r="AC13" s="17">
        <v>0.30761395942897002</v>
      </c>
      <c r="AD13" s="17">
        <v>0.37174406193863002</v>
      </c>
      <c r="AE13" s="17">
        <v>0.32229425899175601</v>
      </c>
      <c r="AF13" s="17"/>
      <c r="AG13" s="17">
        <v>0.30514433845349298</v>
      </c>
      <c r="AH13" s="17">
        <v>0.409659824043698</v>
      </c>
      <c r="AI13" s="17">
        <v>0.32139980872938201</v>
      </c>
      <c r="AJ13" s="17">
        <v>0.28534769555018502</v>
      </c>
      <c r="AK13" s="17">
        <v>0.34261227586230503</v>
      </c>
      <c r="AL13" s="17"/>
      <c r="AM13" s="17">
        <v>0.30510974702664601</v>
      </c>
      <c r="AN13" s="17">
        <v>0.40494502702467</v>
      </c>
      <c r="AO13" s="17">
        <v>0.26575962194263397</v>
      </c>
      <c r="AP13" s="17"/>
      <c r="AQ13" s="17">
        <v>0.36596178990253397</v>
      </c>
      <c r="AR13" s="17">
        <v>0.29740435615168098</v>
      </c>
      <c r="AS13" s="17"/>
      <c r="AT13" s="17">
        <v>0.34393993091021502</v>
      </c>
      <c r="AU13" s="17">
        <v>0.34415437708188501</v>
      </c>
    </row>
    <row r="14" spans="2:47" x14ac:dyDescent="0.35">
      <c r="B14" s="18" t="s">
        <v>542</v>
      </c>
      <c r="C14" s="17">
        <v>0.33759086798314297</v>
      </c>
      <c r="D14" s="17">
        <v>0.290257806234969</v>
      </c>
      <c r="E14" s="17">
        <v>0.37926760908983798</v>
      </c>
      <c r="F14" s="17"/>
      <c r="G14" s="17">
        <v>0.54900889412645404</v>
      </c>
      <c r="H14" s="17">
        <v>0.37435521382687198</v>
      </c>
      <c r="I14" s="17">
        <v>0.31834455740553702</v>
      </c>
      <c r="J14" s="17">
        <v>0.42895182636655399</v>
      </c>
      <c r="K14" s="17">
        <v>0.25097388843146201</v>
      </c>
      <c r="L14" s="17">
        <v>0.22310682204608401</v>
      </c>
      <c r="M14" s="17"/>
      <c r="N14" s="17">
        <v>0.36161236256276102</v>
      </c>
      <c r="O14" s="17">
        <v>0.39302622284791999</v>
      </c>
      <c r="P14" s="17">
        <v>0.27803319476566202</v>
      </c>
      <c r="Q14" s="17">
        <v>0.30664970058010099</v>
      </c>
      <c r="R14" s="17"/>
      <c r="S14" s="17">
        <v>0.34114187167341897</v>
      </c>
      <c r="T14" s="17">
        <v>0.35527812484439097</v>
      </c>
      <c r="U14" s="17">
        <v>0.32848604380546698</v>
      </c>
      <c r="V14" s="17">
        <v>0.27251063688567301</v>
      </c>
      <c r="W14" s="17">
        <v>0.40585254495025103</v>
      </c>
      <c r="X14" s="17">
        <v>0.29984780360003299</v>
      </c>
      <c r="Y14" s="17">
        <v>0.29228157056392601</v>
      </c>
      <c r="Z14" s="17">
        <v>0.37634421823972197</v>
      </c>
      <c r="AA14" s="17">
        <v>0.37838346631577002</v>
      </c>
      <c r="AB14" s="17"/>
      <c r="AC14" s="17">
        <v>0.24488170609436499</v>
      </c>
      <c r="AD14" s="17">
        <v>0.36102953361499301</v>
      </c>
      <c r="AE14" s="17">
        <v>0.434666534786533</v>
      </c>
      <c r="AF14" s="17"/>
      <c r="AG14" s="17">
        <v>0.25732961321507403</v>
      </c>
      <c r="AH14" s="17">
        <v>0.43682799900258301</v>
      </c>
      <c r="AI14" s="17">
        <v>0.36388375828867497</v>
      </c>
      <c r="AJ14" s="17">
        <v>0.29030888214846601</v>
      </c>
      <c r="AK14" s="17">
        <v>0.34554821187129198</v>
      </c>
      <c r="AL14" s="17"/>
      <c r="AM14" s="17">
        <v>0.24713228173395399</v>
      </c>
      <c r="AN14" s="17">
        <v>0.41229740225287398</v>
      </c>
      <c r="AO14" s="17">
        <v>0.31071417728306899</v>
      </c>
      <c r="AP14" s="17"/>
      <c r="AQ14" s="17">
        <v>0.31519533265968402</v>
      </c>
      <c r="AR14" s="17">
        <v>0.38353949949606803</v>
      </c>
      <c r="AS14" s="17"/>
      <c r="AT14" s="17">
        <v>0.36483520765810701</v>
      </c>
      <c r="AU14" s="17">
        <v>0.32895289023181801</v>
      </c>
    </row>
    <row r="15" spans="2:47" ht="87" x14ac:dyDescent="0.35">
      <c r="B15" s="18" t="s">
        <v>543</v>
      </c>
      <c r="C15" s="17">
        <v>0.32916143760158201</v>
      </c>
      <c r="D15" s="17">
        <v>0.28260235691500502</v>
      </c>
      <c r="E15" s="17">
        <v>0.37008281660514197</v>
      </c>
      <c r="F15" s="17"/>
      <c r="G15" s="17">
        <v>0.35166449264212701</v>
      </c>
      <c r="H15" s="17">
        <v>0.32400265013142099</v>
      </c>
      <c r="I15" s="17">
        <v>0.30257386941331799</v>
      </c>
      <c r="J15" s="17">
        <v>0.32878441006227099</v>
      </c>
      <c r="K15" s="17">
        <v>0.350907515399213</v>
      </c>
      <c r="L15" s="17">
        <v>0.326891754563776</v>
      </c>
      <c r="M15" s="17"/>
      <c r="N15" s="17">
        <v>0.34882762496568198</v>
      </c>
      <c r="O15" s="17">
        <v>0.30606264120034299</v>
      </c>
      <c r="P15" s="17">
        <v>0.31787364478422703</v>
      </c>
      <c r="Q15" s="17">
        <v>0.341810626850378</v>
      </c>
      <c r="R15" s="17"/>
      <c r="S15" s="17">
        <v>0.31895682637799699</v>
      </c>
      <c r="T15" s="17">
        <v>0.35251651012008101</v>
      </c>
      <c r="U15" s="17">
        <v>0.35365579338727199</v>
      </c>
      <c r="V15" s="17">
        <v>0.24463777506738499</v>
      </c>
      <c r="W15" s="17">
        <v>0.44293540075819998</v>
      </c>
      <c r="X15" s="17">
        <v>0.34754505941598501</v>
      </c>
      <c r="Y15" s="17">
        <v>0.33006740656216199</v>
      </c>
      <c r="Z15" s="17">
        <v>0.33106999872859499</v>
      </c>
      <c r="AA15" s="17">
        <v>0.27279337913421597</v>
      </c>
      <c r="AB15" s="17"/>
      <c r="AC15" s="17">
        <v>0.27721693738367997</v>
      </c>
      <c r="AD15" s="17">
        <v>0.371739659870434</v>
      </c>
      <c r="AE15" s="17">
        <v>0.26823092406108701</v>
      </c>
      <c r="AF15" s="17"/>
      <c r="AG15" s="17">
        <v>0.31701765973989099</v>
      </c>
      <c r="AH15" s="17">
        <v>0.37184880934826697</v>
      </c>
      <c r="AI15" s="17">
        <v>0.25997017026581098</v>
      </c>
      <c r="AJ15" s="17">
        <v>0.218605206238841</v>
      </c>
      <c r="AK15" s="17">
        <v>0.30219834528730399</v>
      </c>
      <c r="AL15" s="17"/>
      <c r="AM15" s="17">
        <v>0.27030403866424701</v>
      </c>
      <c r="AN15" s="17">
        <v>0.37929444870469298</v>
      </c>
      <c r="AO15" s="17">
        <v>0.33294501112263603</v>
      </c>
      <c r="AP15" s="17"/>
      <c r="AQ15" s="17">
        <v>0.343244396615763</v>
      </c>
      <c r="AR15" s="17">
        <v>0.30133915503888298</v>
      </c>
      <c r="AS15" s="17"/>
      <c r="AT15" s="17">
        <v>0.33918852597363403</v>
      </c>
      <c r="AU15" s="17">
        <v>0.32598229039883497</v>
      </c>
    </row>
    <row r="16" spans="2:47" ht="58" x14ac:dyDescent="0.35">
      <c r="B16" s="18" t="s">
        <v>544</v>
      </c>
      <c r="C16" s="17">
        <v>0.32083728745120199</v>
      </c>
      <c r="D16" s="17">
        <v>0.25260496357698697</v>
      </c>
      <c r="E16" s="17">
        <v>0.381973309275569</v>
      </c>
      <c r="F16" s="17"/>
      <c r="G16" s="17">
        <v>0.43071808382793803</v>
      </c>
      <c r="H16" s="17">
        <v>0.32809593857944103</v>
      </c>
      <c r="I16" s="17">
        <v>0.29959737793262498</v>
      </c>
      <c r="J16" s="17">
        <v>0.360464948983658</v>
      </c>
      <c r="K16" s="17">
        <v>0.27712601787105801</v>
      </c>
      <c r="L16" s="17">
        <v>0.28258207077984798</v>
      </c>
      <c r="M16" s="17"/>
      <c r="N16" s="17">
        <v>0.32169806451251598</v>
      </c>
      <c r="O16" s="17">
        <v>0.35051303597162897</v>
      </c>
      <c r="P16" s="17">
        <v>0.28315629141062598</v>
      </c>
      <c r="Q16" s="17">
        <v>0.32209772840388901</v>
      </c>
      <c r="R16" s="17"/>
      <c r="S16" s="17">
        <v>0.37174273163443999</v>
      </c>
      <c r="T16" s="17">
        <v>0.30950882169114102</v>
      </c>
      <c r="U16" s="17">
        <v>0.284976146965222</v>
      </c>
      <c r="V16" s="17">
        <v>0.20967685649638301</v>
      </c>
      <c r="W16" s="17">
        <v>0.29492164883464</v>
      </c>
      <c r="X16" s="17">
        <v>0.36917881647391898</v>
      </c>
      <c r="Y16" s="17">
        <v>0.31482034586021201</v>
      </c>
      <c r="Z16" s="17">
        <v>0.42022457081634101</v>
      </c>
      <c r="AA16" s="17">
        <v>0.341523514307153</v>
      </c>
      <c r="AB16" s="17"/>
      <c r="AC16" s="17">
        <v>0.26268141220166202</v>
      </c>
      <c r="AD16" s="17">
        <v>0.34419798214768899</v>
      </c>
      <c r="AE16" s="17">
        <v>0.34568425871036201</v>
      </c>
      <c r="AF16" s="17"/>
      <c r="AG16" s="17">
        <v>0.285565219538638</v>
      </c>
      <c r="AH16" s="17">
        <v>0.378384139748209</v>
      </c>
      <c r="AI16" s="17">
        <v>0.27461693606943699</v>
      </c>
      <c r="AJ16" s="17">
        <v>0.170863747115412</v>
      </c>
      <c r="AK16" s="17">
        <v>0.342509378783804</v>
      </c>
      <c r="AL16" s="17"/>
      <c r="AM16" s="17">
        <v>0.27497708330167397</v>
      </c>
      <c r="AN16" s="17">
        <v>0.354628743688641</v>
      </c>
      <c r="AO16" s="17">
        <v>0.31170367908174501</v>
      </c>
      <c r="AP16" s="17"/>
      <c r="AQ16" s="17">
        <v>0.32840992006921399</v>
      </c>
      <c r="AR16" s="17">
        <v>0.306606992011631</v>
      </c>
      <c r="AS16" s="17"/>
      <c r="AT16" s="17">
        <v>0.32997974284319398</v>
      </c>
      <c r="AU16" s="17">
        <v>0.31793861832540599</v>
      </c>
    </row>
    <row r="17" spans="2:47" ht="29" x14ac:dyDescent="0.35">
      <c r="B17" s="18" t="s">
        <v>545</v>
      </c>
      <c r="C17" s="17">
        <v>0.317933612963963</v>
      </c>
      <c r="D17" s="17">
        <v>0.24295089102818099</v>
      </c>
      <c r="E17" s="17">
        <v>0.385364540988967</v>
      </c>
      <c r="F17" s="17"/>
      <c r="G17" s="17">
        <v>0.33665505340545199</v>
      </c>
      <c r="H17" s="17">
        <v>0.28825218191796997</v>
      </c>
      <c r="I17" s="17">
        <v>0.31777187983073202</v>
      </c>
      <c r="J17" s="17">
        <v>0.39358624019024502</v>
      </c>
      <c r="K17" s="17">
        <v>0.26738967993988999</v>
      </c>
      <c r="L17" s="17">
        <v>0.31139186198061403</v>
      </c>
      <c r="M17" s="17"/>
      <c r="N17" s="17">
        <v>0.33069235174928702</v>
      </c>
      <c r="O17" s="17">
        <v>0.35501929797068099</v>
      </c>
      <c r="P17" s="17">
        <v>0.29271339557876502</v>
      </c>
      <c r="Q17" s="17">
        <v>0.28776197393082298</v>
      </c>
      <c r="R17" s="17"/>
      <c r="S17" s="17">
        <v>0.30458182120486199</v>
      </c>
      <c r="T17" s="17">
        <v>0.35516917921810898</v>
      </c>
      <c r="U17" s="17">
        <v>0.34457380363990803</v>
      </c>
      <c r="V17" s="17">
        <v>0.295631874000092</v>
      </c>
      <c r="W17" s="17">
        <v>0.33181888168282397</v>
      </c>
      <c r="X17" s="17">
        <v>0.294481158143652</v>
      </c>
      <c r="Y17" s="17">
        <v>0.23141714957665199</v>
      </c>
      <c r="Z17" s="17">
        <v>0.42985420989303502</v>
      </c>
      <c r="AA17" s="17">
        <v>0.31861034782338099</v>
      </c>
      <c r="AB17" s="17"/>
      <c r="AC17" s="17">
        <v>0.24571006223166</v>
      </c>
      <c r="AD17" s="17">
        <v>0.37042006950213002</v>
      </c>
      <c r="AE17" s="17">
        <v>0.37632970796013998</v>
      </c>
      <c r="AF17" s="17"/>
      <c r="AG17" s="17">
        <v>0.287632837341597</v>
      </c>
      <c r="AH17" s="17">
        <v>0.39722785755652101</v>
      </c>
      <c r="AI17" s="17">
        <v>0.31009266175343603</v>
      </c>
      <c r="AJ17" s="17">
        <v>0.11323285769458501</v>
      </c>
      <c r="AK17" s="17">
        <v>0.28918502152070302</v>
      </c>
      <c r="AL17" s="17"/>
      <c r="AM17" s="17">
        <v>0.24485844151224401</v>
      </c>
      <c r="AN17" s="17">
        <v>0.390920055038184</v>
      </c>
      <c r="AO17" s="17">
        <v>0.234182877351305</v>
      </c>
      <c r="AP17" s="17"/>
      <c r="AQ17" s="17">
        <v>0.33533835772994403</v>
      </c>
      <c r="AR17" s="17">
        <v>0.28043076763944003</v>
      </c>
      <c r="AS17" s="17"/>
      <c r="AT17" s="17">
        <v>0.33559953265539599</v>
      </c>
      <c r="AU17" s="17">
        <v>0.312332529470223</v>
      </c>
    </row>
    <row r="18" spans="2:47" ht="43.5" x14ac:dyDescent="0.35">
      <c r="B18" s="18" t="s">
        <v>546</v>
      </c>
      <c r="C18" s="17">
        <v>0.21970472549709999</v>
      </c>
      <c r="D18" s="17">
        <v>0.20101117579518099</v>
      </c>
      <c r="E18" s="17">
        <v>0.23649648769995399</v>
      </c>
      <c r="F18" s="17"/>
      <c r="G18" s="17">
        <v>0.21938404528993</v>
      </c>
      <c r="H18" s="17">
        <v>0.22341633797729701</v>
      </c>
      <c r="I18" s="17">
        <v>0.22844431213261501</v>
      </c>
      <c r="J18" s="17">
        <v>0.25805676435647101</v>
      </c>
      <c r="K18" s="17">
        <v>0.19349425800810099</v>
      </c>
      <c r="L18" s="17">
        <v>0.20137250707595</v>
      </c>
      <c r="M18" s="17"/>
      <c r="N18" s="17">
        <v>0.25239153249236801</v>
      </c>
      <c r="O18" s="17">
        <v>0.261731149979684</v>
      </c>
      <c r="P18" s="17">
        <v>0.19201290021244199</v>
      </c>
      <c r="Q18" s="17">
        <v>0.163983480096038</v>
      </c>
      <c r="R18" s="17"/>
      <c r="S18" s="17">
        <v>0.18056011768727101</v>
      </c>
      <c r="T18" s="17">
        <v>0.25320144197269401</v>
      </c>
      <c r="U18" s="17">
        <v>0.20314112897261499</v>
      </c>
      <c r="V18" s="17">
        <v>0.23144659661323499</v>
      </c>
      <c r="W18" s="17">
        <v>0.26501225299870701</v>
      </c>
      <c r="X18" s="17">
        <v>0.20192327243083799</v>
      </c>
      <c r="Y18" s="17">
        <v>0.14741117468455001</v>
      </c>
      <c r="Z18" s="17">
        <v>0.26725993634177903</v>
      </c>
      <c r="AA18" s="17">
        <v>0.249153981608839</v>
      </c>
      <c r="AB18" s="17"/>
      <c r="AC18" s="17">
        <v>0.20084900661423299</v>
      </c>
      <c r="AD18" s="17">
        <v>0.24296293793798401</v>
      </c>
      <c r="AE18" s="17">
        <v>0.18605063975339101</v>
      </c>
      <c r="AF18" s="17"/>
      <c r="AG18" s="17">
        <v>0.1895463784602</v>
      </c>
      <c r="AH18" s="17">
        <v>0.27903746204804603</v>
      </c>
      <c r="AI18" s="17">
        <v>0.28027466564738301</v>
      </c>
      <c r="AJ18" s="17">
        <v>4.8569959264958398E-2</v>
      </c>
      <c r="AK18" s="17">
        <v>0.186738295628366</v>
      </c>
      <c r="AL18" s="17"/>
      <c r="AM18" s="17">
        <v>0.1749214356506</v>
      </c>
      <c r="AN18" s="17">
        <v>0.27098197009286101</v>
      </c>
      <c r="AO18" s="17">
        <v>0.14539689041816001</v>
      </c>
      <c r="AP18" s="17"/>
      <c r="AQ18" s="17">
        <v>0.23244246442602101</v>
      </c>
      <c r="AR18" s="17">
        <v>0.19414402822475599</v>
      </c>
      <c r="AS18" s="17"/>
      <c r="AT18" s="17">
        <v>0.28016785237602998</v>
      </c>
      <c r="AU18" s="17">
        <v>0.20053453635004201</v>
      </c>
    </row>
    <row r="19" spans="2:47" ht="43.5" x14ac:dyDescent="0.35">
      <c r="B19" s="18" t="s">
        <v>547</v>
      </c>
      <c r="C19" s="17">
        <v>0.20698050308670199</v>
      </c>
      <c r="D19" s="17">
        <v>0.22400876044856499</v>
      </c>
      <c r="E19" s="17">
        <v>0.191866992817329</v>
      </c>
      <c r="F19" s="17"/>
      <c r="G19" s="17">
        <v>0.129338876830315</v>
      </c>
      <c r="H19" s="17">
        <v>0.141322147283719</v>
      </c>
      <c r="I19" s="17">
        <v>0.19426026998618801</v>
      </c>
      <c r="J19" s="17">
        <v>0.16767850189872799</v>
      </c>
      <c r="K19" s="17">
        <v>0.22774089498537201</v>
      </c>
      <c r="L19" s="17">
        <v>0.312480123778407</v>
      </c>
      <c r="M19" s="17"/>
      <c r="N19" s="17">
        <v>0.21997773719180899</v>
      </c>
      <c r="O19" s="17">
        <v>0.15945932246278999</v>
      </c>
      <c r="P19" s="17">
        <v>0.23367134497747499</v>
      </c>
      <c r="Q19" s="17">
        <v>0.22127829337145</v>
      </c>
      <c r="R19" s="17"/>
      <c r="S19" s="17">
        <v>0.23423028533079601</v>
      </c>
      <c r="T19" s="17">
        <v>0.25718741023946501</v>
      </c>
      <c r="U19" s="17">
        <v>0.231448982989854</v>
      </c>
      <c r="V19" s="17">
        <v>0.19345183796186399</v>
      </c>
      <c r="W19" s="17">
        <v>0.26746846878772601</v>
      </c>
      <c r="X19" s="17">
        <v>0.14948029850861999</v>
      </c>
      <c r="Y19" s="17">
        <v>0.16095126757561001</v>
      </c>
      <c r="Z19" s="17">
        <v>0.217954670360059</v>
      </c>
      <c r="AA19" s="17">
        <v>0.14049973207725</v>
      </c>
      <c r="AB19" s="17"/>
      <c r="AC19" s="17">
        <v>0.26462554469711802</v>
      </c>
      <c r="AD19" s="17">
        <v>0.187898421047478</v>
      </c>
      <c r="AE19" s="17">
        <v>0.15100464989839699</v>
      </c>
      <c r="AF19" s="17"/>
      <c r="AG19" s="17">
        <v>0.256706419419095</v>
      </c>
      <c r="AH19" s="17">
        <v>0.15407792432937401</v>
      </c>
      <c r="AI19" s="17">
        <v>0.19860535866527401</v>
      </c>
      <c r="AJ19" s="17">
        <v>0.15636776199076699</v>
      </c>
      <c r="AK19" s="17">
        <v>0.18987288062376501</v>
      </c>
      <c r="AL19" s="17"/>
      <c r="AM19" s="17">
        <v>0.253769545291401</v>
      </c>
      <c r="AN19" s="17">
        <v>0.180409401174632</v>
      </c>
      <c r="AO19" s="17">
        <v>8.6882587464251204E-2</v>
      </c>
      <c r="AP19" s="17"/>
      <c r="AQ19" s="17">
        <v>0.22150371920598899</v>
      </c>
      <c r="AR19" s="17">
        <v>0.17761597973483101</v>
      </c>
      <c r="AS19" s="17"/>
      <c r="AT19" s="17">
        <v>0.179211767515355</v>
      </c>
      <c r="AU19" s="17">
        <v>0.21578474363389299</v>
      </c>
    </row>
    <row r="20" spans="2:47" ht="29" x14ac:dyDescent="0.35">
      <c r="B20" s="18" t="s">
        <v>548</v>
      </c>
      <c r="C20" s="17">
        <v>0.20655559013434499</v>
      </c>
      <c r="D20" s="17">
        <v>0.19811209155189999</v>
      </c>
      <c r="E20" s="17">
        <v>0.21140017164832101</v>
      </c>
      <c r="F20" s="17"/>
      <c r="G20" s="17">
        <v>0.32831001400315002</v>
      </c>
      <c r="H20" s="17">
        <v>0.24711729247143999</v>
      </c>
      <c r="I20" s="17">
        <v>0.186711657271416</v>
      </c>
      <c r="J20" s="17">
        <v>0.22700217032296299</v>
      </c>
      <c r="K20" s="17">
        <v>0.19247198650412101</v>
      </c>
      <c r="L20" s="17">
        <v>0.131341684307032</v>
      </c>
      <c r="M20" s="17"/>
      <c r="N20" s="17">
        <v>0.21272440944864901</v>
      </c>
      <c r="O20" s="17">
        <v>0.221137025400614</v>
      </c>
      <c r="P20" s="17">
        <v>0.204749594022894</v>
      </c>
      <c r="Q20" s="17">
        <v>0.18491887327944501</v>
      </c>
      <c r="R20" s="17"/>
      <c r="S20" s="17">
        <v>0.21104913366632599</v>
      </c>
      <c r="T20" s="17">
        <v>0.176965876620027</v>
      </c>
      <c r="U20" s="17">
        <v>0.27644078719138798</v>
      </c>
      <c r="V20" s="17">
        <v>0.14999531761429699</v>
      </c>
      <c r="W20" s="17">
        <v>0.22202626154879901</v>
      </c>
      <c r="X20" s="17">
        <v>0.13969838246899599</v>
      </c>
      <c r="Y20" s="17">
        <v>0.23513305387694</v>
      </c>
      <c r="Z20" s="17">
        <v>0.28902260173427402</v>
      </c>
      <c r="AA20" s="17">
        <v>0.22249642550919699</v>
      </c>
      <c r="AB20" s="17"/>
      <c r="AC20" s="17">
        <v>0.139970291735693</v>
      </c>
      <c r="AD20" s="17">
        <v>0.24750132789052501</v>
      </c>
      <c r="AE20" s="17">
        <v>0.197667520193822</v>
      </c>
      <c r="AF20" s="17"/>
      <c r="AG20" s="17">
        <v>0.16936769347403999</v>
      </c>
      <c r="AH20" s="17">
        <v>0.30575455737331703</v>
      </c>
      <c r="AI20" s="17">
        <v>0.152757365038342</v>
      </c>
      <c r="AJ20" s="17">
        <v>0</v>
      </c>
      <c r="AK20" s="17">
        <v>0.14608126337793101</v>
      </c>
      <c r="AL20" s="17"/>
      <c r="AM20" s="17">
        <v>0.17360860935106301</v>
      </c>
      <c r="AN20" s="17">
        <v>0.27665097612943901</v>
      </c>
      <c r="AO20" s="17">
        <v>0.11548017399638801</v>
      </c>
      <c r="AP20" s="17"/>
      <c r="AQ20" s="17">
        <v>0.18681359839432801</v>
      </c>
      <c r="AR20" s="17">
        <v>0.24894878104934701</v>
      </c>
      <c r="AS20" s="17"/>
      <c r="AT20" s="17">
        <v>0.205647667783696</v>
      </c>
      <c r="AU20" s="17">
        <v>0.20684345224289299</v>
      </c>
    </row>
    <row r="21" spans="2:47" ht="29" x14ac:dyDescent="0.35">
      <c r="B21" s="18" t="s">
        <v>549</v>
      </c>
      <c r="C21" s="17">
        <v>0.18244905705006101</v>
      </c>
      <c r="D21" s="17">
        <v>0.14672117161812701</v>
      </c>
      <c r="E21" s="17">
        <v>0.21268953243284</v>
      </c>
      <c r="F21" s="17"/>
      <c r="G21" s="17">
        <v>0.26145823706652499</v>
      </c>
      <c r="H21" s="17">
        <v>0.206138254622491</v>
      </c>
      <c r="I21" s="17">
        <v>0.25595650768766398</v>
      </c>
      <c r="J21" s="17">
        <v>0.200391799427492</v>
      </c>
      <c r="K21" s="17">
        <v>0.13851480439092401</v>
      </c>
      <c r="L21" s="17">
        <v>9.5327873824300302E-2</v>
      </c>
      <c r="M21" s="17"/>
      <c r="N21" s="17">
        <v>0.21145032862436999</v>
      </c>
      <c r="O21" s="17">
        <v>0.160222506133299</v>
      </c>
      <c r="P21" s="17">
        <v>0.17505476249016899</v>
      </c>
      <c r="Q21" s="17">
        <v>0.182938229516421</v>
      </c>
      <c r="R21" s="17"/>
      <c r="S21" s="17">
        <v>0.200479962172848</v>
      </c>
      <c r="T21" s="17">
        <v>0.18755927298832001</v>
      </c>
      <c r="U21" s="17">
        <v>0.18634975370999701</v>
      </c>
      <c r="V21" s="17">
        <v>0.140611748868642</v>
      </c>
      <c r="W21" s="17">
        <v>0.17384464833140201</v>
      </c>
      <c r="X21" s="17">
        <v>0.18721653915019801</v>
      </c>
      <c r="Y21" s="17">
        <v>0.169095748528967</v>
      </c>
      <c r="Z21" s="17">
        <v>0.26473424950843499</v>
      </c>
      <c r="AA21" s="17">
        <v>0.16786731486735401</v>
      </c>
      <c r="AB21" s="17"/>
      <c r="AC21" s="17">
        <v>0.14576321682242399</v>
      </c>
      <c r="AD21" s="17">
        <v>0.19005052204499201</v>
      </c>
      <c r="AE21" s="17">
        <v>0.205990140958905</v>
      </c>
      <c r="AF21" s="17"/>
      <c r="AG21" s="17">
        <v>0.128900215375474</v>
      </c>
      <c r="AH21" s="17">
        <v>0.26026041500739999</v>
      </c>
      <c r="AI21" s="17">
        <v>0.156871504639227</v>
      </c>
      <c r="AJ21" s="17">
        <v>4.8569959264958398E-2</v>
      </c>
      <c r="AK21" s="17">
        <v>0.16665391319565501</v>
      </c>
      <c r="AL21" s="17"/>
      <c r="AM21" s="17">
        <v>0.108759714504297</v>
      </c>
      <c r="AN21" s="17">
        <v>0.22440767535063599</v>
      </c>
      <c r="AO21" s="17">
        <v>0.18148624849866801</v>
      </c>
      <c r="AP21" s="17"/>
      <c r="AQ21" s="17">
        <v>0.17418175604615599</v>
      </c>
      <c r="AR21" s="17">
        <v>0.198279590404704</v>
      </c>
      <c r="AS21" s="17"/>
      <c r="AT21" s="17">
        <v>0.21345119275159599</v>
      </c>
      <c r="AU21" s="17">
        <v>0.17261964801947499</v>
      </c>
    </row>
    <row r="22" spans="2:47" ht="29" x14ac:dyDescent="0.35">
      <c r="B22" s="18" t="s">
        <v>550</v>
      </c>
      <c r="C22" s="17">
        <v>0.16648532717929601</v>
      </c>
      <c r="D22" s="17">
        <v>0.150047311084167</v>
      </c>
      <c r="E22" s="17">
        <v>0.18096591649006599</v>
      </c>
      <c r="F22" s="17"/>
      <c r="G22" s="17">
        <v>0.16565477256667499</v>
      </c>
      <c r="H22" s="17">
        <v>0.22641957289274101</v>
      </c>
      <c r="I22" s="17">
        <v>0.17310972548011799</v>
      </c>
      <c r="J22" s="17">
        <v>0.149665159608068</v>
      </c>
      <c r="K22" s="17">
        <v>0.17842239687693601</v>
      </c>
      <c r="L22" s="17">
        <v>0.12260158223742</v>
      </c>
      <c r="M22" s="17"/>
      <c r="N22" s="17">
        <v>0.18213478547891099</v>
      </c>
      <c r="O22" s="17">
        <v>0.20027262284457301</v>
      </c>
      <c r="P22" s="17">
        <v>0.14456461253748501</v>
      </c>
      <c r="Q22" s="17">
        <v>0.13586805158225099</v>
      </c>
      <c r="R22" s="17"/>
      <c r="S22" s="17">
        <v>0.13307314266842399</v>
      </c>
      <c r="T22" s="17">
        <v>0.12949144134103799</v>
      </c>
      <c r="U22" s="17">
        <v>0.22415765711699501</v>
      </c>
      <c r="V22" s="17">
        <v>0.125185523886467</v>
      </c>
      <c r="W22" s="17">
        <v>0.223046021108394</v>
      </c>
      <c r="X22" s="17">
        <v>0.15640736611724099</v>
      </c>
      <c r="Y22" s="17">
        <v>0.187865797774808</v>
      </c>
      <c r="Z22" s="17">
        <v>0.30418727647254901</v>
      </c>
      <c r="AA22" s="17">
        <v>0.14565878531079601</v>
      </c>
      <c r="AB22" s="17"/>
      <c r="AC22" s="17">
        <v>0.12816995179062499</v>
      </c>
      <c r="AD22" s="17">
        <v>0.19491229927980999</v>
      </c>
      <c r="AE22" s="17">
        <v>0.173786288685642</v>
      </c>
      <c r="AF22" s="17"/>
      <c r="AG22" s="17">
        <v>0.136362192650585</v>
      </c>
      <c r="AH22" s="17">
        <v>0.24426697131640601</v>
      </c>
      <c r="AI22" s="17">
        <v>0.14582648245875299</v>
      </c>
      <c r="AJ22" s="17">
        <v>0.10139565938282601</v>
      </c>
      <c r="AK22" s="17">
        <v>0.132777176245572</v>
      </c>
      <c r="AL22" s="17"/>
      <c r="AM22" s="17">
        <v>0.10594180312109699</v>
      </c>
      <c r="AN22" s="17">
        <v>0.223567566236509</v>
      </c>
      <c r="AO22" s="17">
        <v>0.15335390711639099</v>
      </c>
      <c r="AP22" s="17"/>
      <c r="AQ22" s="17">
        <v>0.16927613436029201</v>
      </c>
      <c r="AR22" s="17">
        <v>0.156409472512411</v>
      </c>
      <c r="AS22" s="17"/>
      <c r="AT22" s="17">
        <v>0.210217953150548</v>
      </c>
      <c r="AU22" s="17">
        <v>0.15261964151197699</v>
      </c>
    </row>
    <row r="23" spans="2:47" x14ac:dyDescent="0.35">
      <c r="B23" s="18" t="s">
        <v>551</v>
      </c>
      <c r="C23" s="17">
        <v>0.131896210910386</v>
      </c>
      <c r="D23" s="17">
        <v>0.135362139023645</v>
      </c>
      <c r="E23" s="17">
        <v>0.127650403572521</v>
      </c>
      <c r="F23" s="17"/>
      <c r="G23" s="17">
        <v>0.22264889781020999</v>
      </c>
      <c r="H23" s="17">
        <v>0.14964906473857301</v>
      </c>
      <c r="I23" s="17">
        <v>0.11055948880793399</v>
      </c>
      <c r="J23" s="17">
        <v>0.14702100222057099</v>
      </c>
      <c r="K23" s="17">
        <v>7.8887674071914798E-2</v>
      </c>
      <c r="L23" s="17">
        <v>0.11862193773584</v>
      </c>
      <c r="M23" s="17"/>
      <c r="N23" s="17">
        <v>0.16817695430059801</v>
      </c>
      <c r="O23" s="17">
        <v>0.14067238024965001</v>
      </c>
      <c r="P23" s="17">
        <v>0.114294925722722</v>
      </c>
      <c r="Q23" s="17">
        <v>0.10079665139812</v>
      </c>
      <c r="R23" s="17"/>
      <c r="S23" s="17">
        <v>0.10863587904238201</v>
      </c>
      <c r="T23" s="17">
        <v>0.13518772661772199</v>
      </c>
      <c r="U23" s="17">
        <v>0.141198931169216</v>
      </c>
      <c r="V23" s="17">
        <v>0.162254989714676</v>
      </c>
      <c r="W23" s="17">
        <v>0.14953129846639099</v>
      </c>
      <c r="X23" s="17">
        <v>9.6967523930544405E-2</v>
      </c>
      <c r="Y23" s="17">
        <v>0.107340145051265</v>
      </c>
      <c r="Z23" s="17">
        <v>0.101371192687643</v>
      </c>
      <c r="AA23" s="17">
        <v>0.169272298676476</v>
      </c>
      <c r="AB23" s="17"/>
      <c r="AC23" s="17">
        <v>0.11607130078285099</v>
      </c>
      <c r="AD23" s="17">
        <v>0.15358311396256699</v>
      </c>
      <c r="AE23" s="17">
        <v>8.8592679555075701E-2</v>
      </c>
      <c r="AF23" s="17"/>
      <c r="AG23" s="17">
        <v>0.113328158550337</v>
      </c>
      <c r="AH23" s="17">
        <v>0.18285691437822399</v>
      </c>
      <c r="AI23" s="17">
        <v>0.15964090316815499</v>
      </c>
      <c r="AJ23" s="17">
        <v>0.15216441692992799</v>
      </c>
      <c r="AK23" s="17">
        <v>8.40016386370631E-2</v>
      </c>
      <c r="AL23" s="17"/>
      <c r="AM23" s="17">
        <v>9.63284237890287E-2</v>
      </c>
      <c r="AN23" s="17">
        <v>0.166313146362015</v>
      </c>
      <c r="AO23" s="17">
        <v>0.10882942977610099</v>
      </c>
      <c r="AP23" s="17"/>
      <c r="AQ23" s="17">
        <v>0.12824769105499401</v>
      </c>
      <c r="AR23" s="17">
        <v>0.140206670309972</v>
      </c>
      <c r="AS23" s="17"/>
      <c r="AT23" s="17">
        <v>0.12022788628099999</v>
      </c>
      <c r="AU23" s="17">
        <v>0.135595721698547</v>
      </c>
    </row>
    <row r="24" spans="2:47" ht="29" x14ac:dyDescent="0.35">
      <c r="B24" s="18" t="s">
        <v>552</v>
      </c>
      <c r="C24" s="17">
        <v>0.13147709850442199</v>
      </c>
      <c r="D24" s="17">
        <v>0.119296445504374</v>
      </c>
      <c r="E24" s="17">
        <v>0.13952488068142199</v>
      </c>
      <c r="F24" s="17"/>
      <c r="G24" s="17">
        <v>0.21312489633237</v>
      </c>
      <c r="H24" s="17">
        <v>0.173903060939467</v>
      </c>
      <c r="I24" s="17">
        <v>0.15026621532669199</v>
      </c>
      <c r="J24" s="17">
        <v>8.9309147851118695E-2</v>
      </c>
      <c r="K24" s="17">
        <v>0.10983703385660799</v>
      </c>
      <c r="L24" s="17">
        <v>9.5926155741763094E-2</v>
      </c>
      <c r="M24" s="17"/>
      <c r="N24" s="17">
        <v>0.14748495926236699</v>
      </c>
      <c r="O24" s="17">
        <v>0.151232365640495</v>
      </c>
      <c r="P24" s="17">
        <v>0.108919824063321</v>
      </c>
      <c r="Q24" s="17">
        <v>0.115149058659495</v>
      </c>
      <c r="R24" s="17"/>
      <c r="S24" s="17">
        <v>0.15608414405356999</v>
      </c>
      <c r="T24" s="17">
        <v>0.12981006667435599</v>
      </c>
      <c r="U24" s="17">
        <v>0.12657429006765999</v>
      </c>
      <c r="V24" s="17">
        <v>0.120270062670049</v>
      </c>
      <c r="W24" s="17">
        <v>8.5693328056156204E-2</v>
      </c>
      <c r="X24" s="17">
        <v>7.4189679766219499E-2</v>
      </c>
      <c r="Y24" s="17">
        <v>0.10023190417729901</v>
      </c>
      <c r="Z24" s="17">
        <v>0.231809485963583</v>
      </c>
      <c r="AA24" s="17">
        <v>0.180026314609078</v>
      </c>
      <c r="AB24" s="17"/>
      <c r="AC24" s="17">
        <v>9.3351454829129099E-2</v>
      </c>
      <c r="AD24" s="17">
        <v>0.160880524800351</v>
      </c>
      <c r="AE24" s="17">
        <v>0.112311251097373</v>
      </c>
      <c r="AF24" s="17"/>
      <c r="AG24" s="17">
        <v>0.114823854561497</v>
      </c>
      <c r="AH24" s="17">
        <v>0.18460214589820401</v>
      </c>
      <c r="AI24" s="17">
        <v>0.18194690197386901</v>
      </c>
      <c r="AJ24" s="17">
        <v>0</v>
      </c>
      <c r="AK24" s="17">
        <v>6.8921718777536806E-2</v>
      </c>
      <c r="AL24" s="17"/>
      <c r="AM24" s="17">
        <v>0.11653544559109399</v>
      </c>
      <c r="AN24" s="17">
        <v>0.161043421071389</v>
      </c>
      <c r="AO24" s="17">
        <v>0.174364210600926</v>
      </c>
      <c r="AP24" s="17"/>
      <c r="AQ24" s="17">
        <v>0.118038823717905</v>
      </c>
      <c r="AR24" s="17">
        <v>0.16028761309822701</v>
      </c>
      <c r="AS24" s="17"/>
      <c r="AT24" s="17">
        <v>0.102340355291755</v>
      </c>
      <c r="AU24" s="17">
        <v>0.14071507390113799</v>
      </c>
    </row>
    <row r="25" spans="2:47" ht="29" x14ac:dyDescent="0.35">
      <c r="B25" s="18" t="s">
        <v>553</v>
      </c>
      <c r="C25" s="17">
        <v>0.12641823366794999</v>
      </c>
      <c r="D25" s="17">
        <v>0.14059387104582399</v>
      </c>
      <c r="E25" s="17">
        <v>0.11366058344365799</v>
      </c>
      <c r="F25" s="17"/>
      <c r="G25" s="17">
        <v>0.13446586591787099</v>
      </c>
      <c r="H25" s="17">
        <v>0.118330906608098</v>
      </c>
      <c r="I25" s="17">
        <v>0.13588668070905199</v>
      </c>
      <c r="J25" s="17">
        <v>0.117172093954657</v>
      </c>
      <c r="K25" s="17">
        <v>0.101450599191347</v>
      </c>
      <c r="L25" s="17">
        <v>0.14573737418365201</v>
      </c>
      <c r="M25" s="17"/>
      <c r="N25" s="17">
        <v>0.10045404055490501</v>
      </c>
      <c r="O25" s="17">
        <v>0.11726376318446</v>
      </c>
      <c r="P25" s="17">
        <v>0.124325814213834</v>
      </c>
      <c r="Q25" s="17">
        <v>0.16716145799409901</v>
      </c>
      <c r="R25" s="17"/>
      <c r="S25" s="17">
        <v>0.14749041577562799</v>
      </c>
      <c r="T25" s="17">
        <v>0.13823317868526999</v>
      </c>
      <c r="U25" s="17">
        <v>0.132518239652128</v>
      </c>
      <c r="V25" s="17">
        <v>8.7659336975612206E-2</v>
      </c>
      <c r="W25" s="17">
        <v>0.14494467319222301</v>
      </c>
      <c r="X25" s="17">
        <v>5.5127522285588197E-2</v>
      </c>
      <c r="Y25" s="17">
        <v>0.13488214060518</v>
      </c>
      <c r="Z25" s="17">
        <v>0.143843451864438</v>
      </c>
      <c r="AA25" s="17">
        <v>0.14668408772349301</v>
      </c>
      <c r="AB25" s="17"/>
      <c r="AC25" s="17">
        <v>0.15031121258535701</v>
      </c>
      <c r="AD25" s="17">
        <v>0.11817141170461699</v>
      </c>
      <c r="AE25" s="17">
        <v>9.0751953435433394E-2</v>
      </c>
      <c r="AF25" s="17"/>
      <c r="AG25" s="17">
        <v>0.14659423994120299</v>
      </c>
      <c r="AH25" s="17">
        <v>0.119283880989924</v>
      </c>
      <c r="AI25" s="17">
        <v>0.11386838008735101</v>
      </c>
      <c r="AJ25" s="17">
        <v>0.19816122927521601</v>
      </c>
      <c r="AK25" s="17">
        <v>0.108039741207257</v>
      </c>
      <c r="AL25" s="17"/>
      <c r="AM25" s="17">
        <v>0.13458618145805901</v>
      </c>
      <c r="AN25" s="17">
        <v>0.12726706870002999</v>
      </c>
      <c r="AO25" s="17">
        <v>7.3683129106195303E-2</v>
      </c>
      <c r="AP25" s="17"/>
      <c r="AQ25" s="17">
        <v>0.12879434217065699</v>
      </c>
      <c r="AR25" s="17">
        <v>0.122083814096625</v>
      </c>
      <c r="AS25" s="17"/>
      <c r="AT25" s="17">
        <v>0.11277693940194899</v>
      </c>
      <c r="AU25" s="17">
        <v>0.130743286055888</v>
      </c>
    </row>
    <row r="26" spans="2:47" x14ac:dyDescent="0.35">
      <c r="B26" s="18" t="s">
        <v>70</v>
      </c>
      <c r="C26" s="17">
        <v>7.8793864798856902E-2</v>
      </c>
      <c r="D26" s="17">
        <v>9.4948584157272101E-2</v>
      </c>
      <c r="E26" s="17">
        <v>6.4004754165765607E-2</v>
      </c>
      <c r="F26" s="17"/>
      <c r="G26" s="17">
        <v>4.8288311484252701E-2</v>
      </c>
      <c r="H26" s="17">
        <v>6.7087294181191803E-2</v>
      </c>
      <c r="I26" s="17">
        <v>0.106395527920345</v>
      </c>
      <c r="J26" s="17">
        <v>6.6578653870889903E-2</v>
      </c>
      <c r="K26" s="17">
        <v>8.4934095002561702E-2</v>
      </c>
      <c r="L26" s="17">
        <v>8.61854943773568E-2</v>
      </c>
      <c r="M26" s="17"/>
      <c r="N26" s="17">
        <v>6.6390784885990095E-2</v>
      </c>
      <c r="O26" s="17">
        <v>5.9497589031683201E-2</v>
      </c>
      <c r="P26" s="17">
        <v>5.83972629124586E-2</v>
      </c>
      <c r="Q26" s="17">
        <v>0.122981694809596</v>
      </c>
      <c r="R26" s="17"/>
      <c r="S26" s="17">
        <v>4.3958045731873001E-2</v>
      </c>
      <c r="T26" s="17">
        <v>6.0680654752625997E-2</v>
      </c>
      <c r="U26" s="17">
        <v>7.7677040057704094E-2</v>
      </c>
      <c r="V26" s="17">
        <v>8.2168679514808801E-2</v>
      </c>
      <c r="W26" s="17">
        <v>7.0730343615420702E-2</v>
      </c>
      <c r="X26" s="17">
        <v>0.12632040447319601</v>
      </c>
      <c r="Y26" s="17">
        <v>9.4754718107732006E-2</v>
      </c>
      <c r="Z26" s="17">
        <v>9.2611339536348897E-2</v>
      </c>
      <c r="AA26" s="17">
        <v>9.1193246392215793E-2</v>
      </c>
      <c r="AB26" s="17"/>
      <c r="AC26" s="17">
        <v>9.1230268955468902E-2</v>
      </c>
      <c r="AD26" s="17">
        <v>7.5887370283159394E-2</v>
      </c>
      <c r="AE26" s="17">
        <v>4.5456686058911303E-2</v>
      </c>
      <c r="AF26" s="17"/>
      <c r="AG26" s="17">
        <v>7.4885289927967794E-2</v>
      </c>
      <c r="AH26" s="17">
        <v>7.9634476758919603E-2</v>
      </c>
      <c r="AI26" s="17">
        <v>0.10320857189652601</v>
      </c>
      <c r="AJ26" s="17">
        <v>0</v>
      </c>
      <c r="AK26" s="17">
        <v>6.4202567457569706E-2</v>
      </c>
      <c r="AL26" s="17"/>
      <c r="AM26" s="17">
        <v>6.1394485654263101E-2</v>
      </c>
      <c r="AN26" s="17">
        <v>6.8283710943630796E-2</v>
      </c>
      <c r="AO26" s="17">
        <v>6.5055632207400294E-2</v>
      </c>
      <c r="AP26" s="17"/>
      <c r="AQ26" s="17">
        <v>6.9688538978105494E-2</v>
      </c>
      <c r="AR26" s="17">
        <v>9.8262667721131999E-2</v>
      </c>
      <c r="AS26" s="17"/>
      <c r="AT26" s="17">
        <v>8.2905209640182706E-2</v>
      </c>
      <c r="AU26" s="17">
        <v>7.7490338793415298E-2</v>
      </c>
    </row>
    <row r="27" spans="2:47" x14ac:dyDescent="0.35">
      <c r="B27" s="18" t="s">
        <v>72</v>
      </c>
      <c r="C27" s="19">
        <v>2.39045581368292E-2</v>
      </c>
      <c r="D27" s="19">
        <v>3.5878858882049502E-2</v>
      </c>
      <c r="E27" s="19">
        <v>1.2810165736686901E-2</v>
      </c>
      <c r="F27" s="19"/>
      <c r="G27" s="19">
        <v>0</v>
      </c>
      <c r="H27" s="19">
        <v>2.19544208289311E-2</v>
      </c>
      <c r="I27" s="19">
        <v>2.0346677640448299E-2</v>
      </c>
      <c r="J27" s="19">
        <v>1.45683728107223E-2</v>
      </c>
      <c r="K27" s="19">
        <v>4.9050170747642299E-2</v>
      </c>
      <c r="L27" s="19">
        <v>2.80683375387045E-2</v>
      </c>
      <c r="M27" s="19"/>
      <c r="N27" s="19">
        <v>2.8068412679042101E-2</v>
      </c>
      <c r="O27" s="19">
        <v>2.53197175870871E-2</v>
      </c>
      <c r="P27" s="19">
        <v>2.4966540404164999E-2</v>
      </c>
      <c r="Q27" s="19">
        <v>1.73142978029889E-2</v>
      </c>
      <c r="R27" s="19"/>
      <c r="S27" s="19">
        <v>1.6314645866135302E-2</v>
      </c>
      <c r="T27" s="19">
        <v>2.1378316792138901E-2</v>
      </c>
      <c r="U27" s="19">
        <v>3.7554118212106399E-2</v>
      </c>
      <c r="V27" s="19">
        <v>2.5364576663092601E-2</v>
      </c>
      <c r="W27" s="19">
        <v>1.8024705999883098E-2</v>
      </c>
      <c r="X27" s="19">
        <v>3.4302312056478899E-2</v>
      </c>
      <c r="Y27" s="19">
        <v>2.1458753668696699E-2</v>
      </c>
      <c r="Z27" s="19">
        <v>3.0295424866437201E-2</v>
      </c>
      <c r="AA27" s="19">
        <v>1.92071225624065E-2</v>
      </c>
      <c r="AB27" s="19"/>
      <c r="AC27" s="19">
        <v>3.7105168045763998E-2</v>
      </c>
      <c r="AD27" s="19">
        <v>1.86268417123122E-2</v>
      </c>
      <c r="AE27" s="19">
        <v>1.2289509144279599E-2</v>
      </c>
      <c r="AF27" s="19"/>
      <c r="AG27" s="19">
        <v>3.2567353310012301E-2</v>
      </c>
      <c r="AH27" s="19">
        <v>2.0854901936459301E-2</v>
      </c>
      <c r="AI27" s="19">
        <v>2.4611019038610699E-2</v>
      </c>
      <c r="AJ27" s="19">
        <v>8.3337654969824607E-2</v>
      </c>
      <c r="AK27" s="19">
        <v>0</v>
      </c>
      <c r="AL27" s="19"/>
      <c r="AM27" s="19">
        <v>3.9251341759440901E-2</v>
      </c>
      <c r="AN27" s="19">
        <v>1.29640071511257E-2</v>
      </c>
      <c r="AO27" s="19">
        <v>3.8092142330431102E-2</v>
      </c>
      <c r="AP27" s="19"/>
      <c r="AQ27" s="19">
        <v>2.0158042667190099E-2</v>
      </c>
      <c r="AR27" s="19">
        <v>3.1872041594821897E-2</v>
      </c>
      <c r="AS27" s="19"/>
      <c r="AT27" s="19">
        <v>3.8399290284918701E-3</v>
      </c>
      <c r="AU27" s="19">
        <v>3.02661665257337E-2</v>
      </c>
    </row>
    <row r="28" spans="2:47" x14ac:dyDescent="0.35">
      <c r="B28" s="16"/>
    </row>
    <row r="29" spans="2:47" x14ac:dyDescent="0.35">
      <c r="B29" t="s">
        <v>77</v>
      </c>
    </row>
    <row r="30" spans="2:47" x14ac:dyDescent="0.35">
      <c r="B30" t="s">
        <v>78</v>
      </c>
    </row>
    <row r="32" spans="2:47" x14ac:dyDescent="0.35">
      <c r="B32"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U31"/>
  <sheetViews>
    <sheetView showGridLines="0" topLeftCell="A19"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911</v>
      </c>
      <c r="D7" s="10">
        <v>405</v>
      </c>
      <c r="E7" s="10">
        <v>504</v>
      </c>
      <c r="F7" s="10"/>
      <c r="G7" s="10">
        <v>111</v>
      </c>
      <c r="H7" s="10">
        <v>139</v>
      </c>
      <c r="I7" s="10">
        <v>140</v>
      </c>
      <c r="J7" s="10">
        <v>168</v>
      </c>
      <c r="K7" s="10">
        <v>135</v>
      </c>
      <c r="L7" s="10">
        <v>218</v>
      </c>
      <c r="M7" s="10"/>
      <c r="N7" s="10">
        <v>272</v>
      </c>
      <c r="O7" s="10">
        <v>248</v>
      </c>
      <c r="P7" s="10">
        <v>203</v>
      </c>
      <c r="Q7" s="10">
        <v>187</v>
      </c>
      <c r="R7" s="10"/>
      <c r="S7" s="10">
        <v>166</v>
      </c>
      <c r="T7" s="10">
        <v>155</v>
      </c>
      <c r="U7" s="10">
        <v>95</v>
      </c>
      <c r="V7" s="10">
        <v>107</v>
      </c>
      <c r="W7" s="10">
        <v>85</v>
      </c>
      <c r="X7" s="10">
        <v>43</v>
      </c>
      <c r="Y7" s="10">
        <v>84</v>
      </c>
      <c r="Z7" s="10">
        <v>53</v>
      </c>
      <c r="AA7" s="10">
        <v>123</v>
      </c>
      <c r="AB7" s="10"/>
      <c r="AC7" s="10">
        <v>353</v>
      </c>
      <c r="AD7" s="10">
        <v>369</v>
      </c>
      <c r="AE7" s="10">
        <v>105</v>
      </c>
      <c r="AF7" s="10"/>
      <c r="AG7" s="10">
        <v>370</v>
      </c>
      <c r="AH7" s="10">
        <v>251</v>
      </c>
      <c r="AI7" s="10">
        <v>70</v>
      </c>
      <c r="AJ7" s="10">
        <v>13</v>
      </c>
      <c r="AK7" s="10">
        <v>118</v>
      </c>
      <c r="AL7" s="10"/>
      <c r="AM7" s="10">
        <v>204</v>
      </c>
      <c r="AN7" s="10">
        <v>355</v>
      </c>
      <c r="AO7" s="10">
        <v>68</v>
      </c>
      <c r="AP7" s="10"/>
      <c r="AQ7" s="10">
        <v>619</v>
      </c>
      <c r="AR7" s="10">
        <v>290</v>
      </c>
      <c r="AS7" s="10"/>
      <c r="AT7" s="10">
        <v>212</v>
      </c>
      <c r="AU7" s="10">
        <v>699</v>
      </c>
    </row>
    <row r="8" spans="2:47" ht="30" customHeight="1" x14ac:dyDescent="0.35">
      <c r="B8" s="11" t="s">
        <v>20</v>
      </c>
      <c r="C8" s="11">
        <v>904</v>
      </c>
      <c r="D8" s="11">
        <v>422</v>
      </c>
      <c r="E8" s="11">
        <v>480</v>
      </c>
      <c r="F8" s="11"/>
      <c r="G8" s="11">
        <v>101</v>
      </c>
      <c r="H8" s="11">
        <v>156</v>
      </c>
      <c r="I8" s="11">
        <v>144</v>
      </c>
      <c r="J8" s="11">
        <v>156</v>
      </c>
      <c r="K8" s="11">
        <v>139</v>
      </c>
      <c r="L8" s="11">
        <v>209</v>
      </c>
      <c r="M8" s="11"/>
      <c r="N8" s="11">
        <v>245</v>
      </c>
      <c r="O8" s="11">
        <v>239</v>
      </c>
      <c r="P8" s="11">
        <v>203</v>
      </c>
      <c r="Q8" s="11">
        <v>217</v>
      </c>
      <c r="R8" s="11"/>
      <c r="S8" s="11">
        <v>148</v>
      </c>
      <c r="T8" s="11">
        <v>151</v>
      </c>
      <c r="U8" s="11">
        <v>91</v>
      </c>
      <c r="V8" s="11">
        <v>99</v>
      </c>
      <c r="W8" s="11">
        <v>79</v>
      </c>
      <c r="X8" s="11">
        <v>89</v>
      </c>
      <c r="Y8" s="11">
        <v>87</v>
      </c>
      <c r="Z8" s="11">
        <v>43</v>
      </c>
      <c r="AA8" s="11">
        <v>117</v>
      </c>
      <c r="AB8" s="11"/>
      <c r="AC8" s="11">
        <v>360</v>
      </c>
      <c r="AD8" s="11">
        <v>355</v>
      </c>
      <c r="AE8" s="11">
        <v>113</v>
      </c>
      <c r="AF8" s="11"/>
      <c r="AG8" s="11">
        <v>378</v>
      </c>
      <c r="AH8" s="11">
        <v>241</v>
      </c>
      <c r="AI8" s="11">
        <v>63</v>
      </c>
      <c r="AJ8" s="11">
        <v>13</v>
      </c>
      <c r="AK8" s="11">
        <v>127</v>
      </c>
      <c r="AL8" s="11"/>
      <c r="AM8" s="11">
        <v>212</v>
      </c>
      <c r="AN8" s="11">
        <v>341</v>
      </c>
      <c r="AO8" s="11">
        <v>66</v>
      </c>
      <c r="AP8" s="11"/>
      <c r="AQ8" s="11">
        <v>620</v>
      </c>
      <c r="AR8" s="11">
        <v>283</v>
      </c>
      <c r="AS8" s="11"/>
      <c r="AT8" s="11">
        <v>222</v>
      </c>
      <c r="AU8" s="11">
        <v>683</v>
      </c>
    </row>
    <row r="9" spans="2:47" x14ac:dyDescent="0.35">
      <c r="B9" s="18" t="s">
        <v>542</v>
      </c>
      <c r="C9" s="17">
        <v>6.4435019120411094E-2</v>
      </c>
      <c r="D9" s="17">
        <v>6.6954791812316797E-2</v>
      </c>
      <c r="E9" s="17">
        <v>6.2486524987802598E-2</v>
      </c>
      <c r="F9" s="17"/>
      <c r="G9" s="17">
        <v>0.20377709630634999</v>
      </c>
      <c r="H9" s="17">
        <v>9.50591204211889E-2</v>
      </c>
      <c r="I9" s="17">
        <v>6.4565580334095596E-2</v>
      </c>
      <c r="J9" s="17">
        <v>5.5288305588150198E-2</v>
      </c>
      <c r="K9" s="17">
        <v>2.2022553166997302E-2</v>
      </c>
      <c r="L9" s="17">
        <v>9.4575867403336195E-3</v>
      </c>
      <c r="M9" s="17"/>
      <c r="N9" s="17">
        <v>7.1307923676509205E-2</v>
      </c>
      <c r="O9" s="17">
        <v>5.6685577797016502E-2</v>
      </c>
      <c r="P9" s="17">
        <v>5.0449365858469097E-2</v>
      </c>
      <c r="Q9" s="17">
        <v>7.8566999094147105E-2</v>
      </c>
      <c r="R9" s="17"/>
      <c r="S9" s="17">
        <v>9.9108263874649299E-2</v>
      </c>
      <c r="T9" s="17">
        <v>5.9440023680386402E-2</v>
      </c>
      <c r="U9" s="17">
        <v>5.6045545275842698E-2</v>
      </c>
      <c r="V9" s="17">
        <v>6.7774069789569194E-2</v>
      </c>
      <c r="W9" s="17">
        <v>3.1283756731359601E-2</v>
      </c>
      <c r="X9" s="17">
        <v>6.1403270494997698E-2</v>
      </c>
      <c r="Y9" s="17">
        <v>5.5974843823956302E-2</v>
      </c>
      <c r="Z9" s="17">
        <v>5.4827384475716001E-2</v>
      </c>
      <c r="AA9" s="17">
        <v>6.5201151217742295E-2</v>
      </c>
      <c r="AB9" s="17"/>
      <c r="AC9" s="17">
        <v>5.0099309096750498E-2</v>
      </c>
      <c r="AD9" s="17">
        <v>5.0121050316497197E-2</v>
      </c>
      <c r="AE9" s="17">
        <v>7.7686542880713499E-2</v>
      </c>
      <c r="AF9" s="17"/>
      <c r="AG9" s="17">
        <v>4.0325340210903601E-2</v>
      </c>
      <c r="AH9" s="17">
        <v>7.9612526543896597E-2</v>
      </c>
      <c r="AI9" s="17">
        <v>6.0970150706679299E-2</v>
      </c>
      <c r="AJ9" s="17">
        <v>9.6346857382314605E-2</v>
      </c>
      <c r="AK9" s="17">
        <v>7.41974969388767E-2</v>
      </c>
      <c r="AL9" s="17"/>
      <c r="AM9" s="17">
        <v>5.1697023968435001E-2</v>
      </c>
      <c r="AN9" s="17">
        <v>8.4771571494446293E-2</v>
      </c>
      <c r="AO9" s="17">
        <v>4.5712639062998099E-2</v>
      </c>
      <c r="AP9" s="17"/>
      <c r="AQ9" s="17">
        <v>4.6862948072111998E-2</v>
      </c>
      <c r="AR9" s="17">
        <v>0.10331575600248299</v>
      </c>
      <c r="AS9" s="17"/>
      <c r="AT9" s="17">
        <v>6.2820934877111295E-2</v>
      </c>
      <c r="AU9" s="17">
        <v>6.4958825272881202E-2</v>
      </c>
    </row>
    <row r="10" spans="2:47" x14ac:dyDescent="0.35">
      <c r="B10" s="18" t="s">
        <v>551</v>
      </c>
      <c r="C10" s="17">
        <v>4.8558924668244702E-3</v>
      </c>
      <c r="D10" s="17">
        <v>0</v>
      </c>
      <c r="E10" s="17">
        <v>9.1469110183875508E-3</v>
      </c>
      <c r="F10" s="17"/>
      <c r="G10" s="17">
        <v>4.8206249009610704E-3</v>
      </c>
      <c r="H10" s="17">
        <v>0</v>
      </c>
      <c r="I10" s="17">
        <v>5.6422432401621201E-3</v>
      </c>
      <c r="J10" s="17">
        <v>0</v>
      </c>
      <c r="K10" s="17">
        <v>7.0321279921679103E-3</v>
      </c>
      <c r="L10" s="17">
        <v>1.01214499306264E-2</v>
      </c>
      <c r="M10" s="17"/>
      <c r="N10" s="17">
        <v>1.9756784938821399E-3</v>
      </c>
      <c r="O10" s="17">
        <v>4.3461547732877104E-3</v>
      </c>
      <c r="P10" s="17">
        <v>1.41629823317856E-2</v>
      </c>
      <c r="Q10" s="17">
        <v>0</v>
      </c>
      <c r="R10" s="17"/>
      <c r="S10" s="17">
        <v>0</v>
      </c>
      <c r="T10" s="17">
        <v>0</v>
      </c>
      <c r="U10" s="17">
        <v>1.1391006034298899E-2</v>
      </c>
      <c r="V10" s="17">
        <v>8.2231215429558902E-3</v>
      </c>
      <c r="W10" s="17">
        <v>1.3544607677876601E-2</v>
      </c>
      <c r="X10" s="17">
        <v>0</v>
      </c>
      <c r="Y10" s="17">
        <v>0</v>
      </c>
      <c r="Z10" s="17">
        <v>0</v>
      </c>
      <c r="AA10" s="17">
        <v>1.25677416398175E-2</v>
      </c>
      <c r="AB10" s="17"/>
      <c r="AC10" s="17">
        <v>7.0578676266139697E-3</v>
      </c>
      <c r="AD10" s="17">
        <v>5.2130788410074602E-3</v>
      </c>
      <c r="AE10" s="17">
        <v>0</v>
      </c>
      <c r="AF10" s="17"/>
      <c r="AG10" s="17">
        <v>5.4396276641776702E-3</v>
      </c>
      <c r="AH10" s="17">
        <v>6.3101081015290699E-3</v>
      </c>
      <c r="AI10" s="17">
        <v>0</v>
      </c>
      <c r="AJ10" s="17">
        <v>0</v>
      </c>
      <c r="AK10" s="17">
        <v>0</v>
      </c>
      <c r="AL10" s="17"/>
      <c r="AM10" s="17">
        <v>4.62831300368038E-3</v>
      </c>
      <c r="AN10" s="17">
        <v>1.42067647100577E-3</v>
      </c>
      <c r="AO10" s="17">
        <v>0</v>
      </c>
      <c r="AP10" s="17"/>
      <c r="AQ10" s="17">
        <v>7.0848677917725996E-3</v>
      </c>
      <c r="AR10" s="17">
        <v>0</v>
      </c>
      <c r="AS10" s="17"/>
      <c r="AT10" s="17">
        <v>0</v>
      </c>
      <c r="AU10" s="17">
        <v>6.4317373215240798E-3</v>
      </c>
    </row>
    <row r="11" spans="2:47" ht="29" x14ac:dyDescent="0.35">
      <c r="B11" s="18" t="s">
        <v>545</v>
      </c>
      <c r="C11" s="17">
        <v>5.00578840691904E-2</v>
      </c>
      <c r="D11" s="17">
        <v>5.78361711705895E-2</v>
      </c>
      <c r="E11" s="17">
        <v>4.3424702692070501E-2</v>
      </c>
      <c r="F11" s="17"/>
      <c r="G11" s="17">
        <v>3.1136223299887501E-2</v>
      </c>
      <c r="H11" s="17">
        <v>9.3297695547821205E-2</v>
      </c>
      <c r="I11" s="17">
        <v>5.6801385009074501E-2</v>
      </c>
      <c r="J11" s="17">
        <v>4.0413483789935999E-2</v>
      </c>
      <c r="K11" s="17">
        <v>5.3825072921518897E-2</v>
      </c>
      <c r="L11" s="17">
        <v>2.6879638539618798E-2</v>
      </c>
      <c r="M11" s="17"/>
      <c r="N11" s="17">
        <v>5.0967832084548498E-2</v>
      </c>
      <c r="O11" s="17">
        <v>6.1904825668020698E-2</v>
      </c>
      <c r="P11" s="17">
        <v>4.6005665302585298E-2</v>
      </c>
      <c r="Q11" s="17">
        <v>3.99839771207346E-2</v>
      </c>
      <c r="R11" s="17"/>
      <c r="S11" s="17">
        <v>5.8255213424963398E-2</v>
      </c>
      <c r="T11" s="17">
        <v>5.4491034502925202E-2</v>
      </c>
      <c r="U11" s="17">
        <v>3.2735064822351001E-2</v>
      </c>
      <c r="V11" s="17">
        <v>5.9972315054422298E-2</v>
      </c>
      <c r="W11" s="17">
        <v>6.1741900370887601E-2</v>
      </c>
      <c r="X11" s="17">
        <v>6.1292874937043898E-2</v>
      </c>
      <c r="Y11" s="17">
        <v>1.64884324316113E-2</v>
      </c>
      <c r="Z11" s="17">
        <v>2.35758612363808E-2</v>
      </c>
      <c r="AA11" s="17">
        <v>5.7449880361142798E-2</v>
      </c>
      <c r="AB11" s="17"/>
      <c r="AC11" s="17">
        <v>3.7804774787037802E-2</v>
      </c>
      <c r="AD11" s="17">
        <v>6.0841001431389798E-2</v>
      </c>
      <c r="AE11" s="17">
        <v>7.7445599628488002E-2</v>
      </c>
      <c r="AF11" s="17"/>
      <c r="AG11" s="17">
        <v>5.7206450016366803E-2</v>
      </c>
      <c r="AH11" s="17">
        <v>5.2468214320139699E-2</v>
      </c>
      <c r="AI11" s="17">
        <v>6.0248342786654897E-2</v>
      </c>
      <c r="AJ11" s="17">
        <v>0</v>
      </c>
      <c r="AK11" s="17">
        <v>5.1574214426160697E-2</v>
      </c>
      <c r="AL11" s="17"/>
      <c r="AM11" s="17">
        <v>5.0376427270915902E-2</v>
      </c>
      <c r="AN11" s="17">
        <v>5.1190050399033099E-2</v>
      </c>
      <c r="AO11" s="17">
        <v>2.3935178747072499E-2</v>
      </c>
      <c r="AP11" s="17"/>
      <c r="AQ11" s="17">
        <v>4.8074801743918802E-2</v>
      </c>
      <c r="AR11" s="17">
        <v>5.1629529223962599E-2</v>
      </c>
      <c r="AS11" s="17"/>
      <c r="AT11" s="17">
        <v>5.85950416188123E-2</v>
      </c>
      <c r="AU11" s="17">
        <v>4.72873870101546E-2</v>
      </c>
    </row>
    <row r="12" spans="2:47" ht="29" x14ac:dyDescent="0.35">
      <c r="B12" s="18" t="s">
        <v>548</v>
      </c>
      <c r="C12" s="17">
        <v>3.9746839223022502E-2</v>
      </c>
      <c r="D12" s="17">
        <v>4.8230641639091097E-2</v>
      </c>
      <c r="E12" s="17">
        <v>3.2450307781232E-2</v>
      </c>
      <c r="F12" s="17"/>
      <c r="G12" s="17">
        <v>0.111406396578106</v>
      </c>
      <c r="H12" s="17">
        <v>3.8318144547376899E-2</v>
      </c>
      <c r="I12" s="17">
        <v>3.7675731511426697E-2</v>
      </c>
      <c r="J12" s="17">
        <v>4.6109446877473398E-2</v>
      </c>
      <c r="K12" s="17">
        <v>1.5551144004259099E-2</v>
      </c>
      <c r="L12" s="17">
        <v>1.91310548044538E-2</v>
      </c>
      <c r="M12" s="17"/>
      <c r="N12" s="17">
        <v>3.10916830798144E-2</v>
      </c>
      <c r="O12" s="17">
        <v>4.1992542154045499E-2</v>
      </c>
      <c r="P12" s="17">
        <v>6.3453143055741706E-2</v>
      </c>
      <c r="Q12" s="17">
        <v>2.5090307948104299E-2</v>
      </c>
      <c r="R12" s="17"/>
      <c r="S12" s="17">
        <v>4.3438298313920397E-2</v>
      </c>
      <c r="T12" s="17">
        <v>1.9497068844756701E-2</v>
      </c>
      <c r="U12" s="17">
        <v>5.5785646916335301E-2</v>
      </c>
      <c r="V12" s="17">
        <v>3.2150739038673597E-2</v>
      </c>
      <c r="W12" s="17">
        <v>4.46819887948951E-2</v>
      </c>
      <c r="X12" s="17">
        <v>2.1859996574663001E-2</v>
      </c>
      <c r="Y12" s="17">
        <v>6.24857185670257E-2</v>
      </c>
      <c r="Z12" s="17">
        <v>3.7202061798976303E-2</v>
      </c>
      <c r="AA12" s="17">
        <v>4.9273583741760503E-2</v>
      </c>
      <c r="AB12" s="17"/>
      <c r="AC12" s="17">
        <v>3.3432590066906999E-2</v>
      </c>
      <c r="AD12" s="17">
        <v>4.6785209902733702E-2</v>
      </c>
      <c r="AE12" s="17">
        <v>1.06069410128805E-2</v>
      </c>
      <c r="AF12" s="17"/>
      <c r="AG12" s="17">
        <v>4.64088371874233E-2</v>
      </c>
      <c r="AH12" s="17">
        <v>4.4231582975018099E-2</v>
      </c>
      <c r="AI12" s="17">
        <v>3.5736584366698097E-2</v>
      </c>
      <c r="AJ12" s="17">
        <v>0</v>
      </c>
      <c r="AK12" s="17">
        <v>5.1150931386536201E-3</v>
      </c>
      <c r="AL12" s="17"/>
      <c r="AM12" s="17">
        <v>4.91645025470588E-2</v>
      </c>
      <c r="AN12" s="17">
        <v>4.6442164920990098E-2</v>
      </c>
      <c r="AO12" s="17">
        <v>2.23731996404084E-2</v>
      </c>
      <c r="AP12" s="17"/>
      <c r="AQ12" s="17">
        <v>3.6426226756570701E-2</v>
      </c>
      <c r="AR12" s="17">
        <v>4.7255067794045397E-2</v>
      </c>
      <c r="AS12" s="17"/>
      <c r="AT12" s="17">
        <v>3.6446519267714798E-2</v>
      </c>
      <c r="AU12" s="17">
        <v>4.0817866280554303E-2</v>
      </c>
    </row>
    <row r="13" spans="2:47" ht="43.5" x14ac:dyDescent="0.35">
      <c r="B13" s="18" t="s">
        <v>541</v>
      </c>
      <c r="C13" s="17">
        <v>5.2367808503619502E-2</v>
      </c>
      <c r="D13" s="17">
        <v>4.5503619385145799E-2</v>
      </c>
      <c r="E13" s="17">
        <v>5.8622545594581299E-2</v>
      </c>
      <c r="F13" s="17"/>
      <c r="G13" s="17">
        <v>2.0236452540927399E-2</v>
      </c>
      <c r="H13" s="17">
        <v>7.4532602428539194E-2</v>
      </c>
      <c r="I13" s="17">
        <v>5.2230145264807799E-2</v>
      </c>
      <c r="J13" s="17">
        <v>4.4390088391105802E-2</v>
      </c>
      <c r="K13" s="17">
        <v>8.1235745750685401E-2</v>
      </c>
      <c r="L13" s="17">
        <v>3.8052766734714603E-2</v>
      </c>
      <c r="M13" s="17"/>
      <c r="N13" s="17">
        <v>6.5898390647847097E-2</v>
      </c>
      <c r="O13" s="17">
        <v>5.6432645282856499E-2</v>
      </c>
      <c r="P13" s="17">
        <v>5.0120649430217899E-2</v>
      </c>
      <c r="Q13" s="17">
        <v>3.4901009056958997E-2</v>
      </c>
      <c r="R13" s="17"/>
      <c r="S13" s="17">
        <v>4.6924341230893202E-2</v>
      </c>
      <c r="T13" s="17">
        <v>4.1530201159701699E-2</v>
      </c>
      <c r="U13" s="17">
        <v>7.9557112929998605E-2</v>
      </c>
      <c r="V13" s="17">
        <v>4.7810611948347903E-2</v>
      </c>
      <c r="W13" s="17">
        <v>4.3794712446972903E-2</v>
      </c>
      <c r="X13" s="17">
        <v>5.4119898692571201E-2</v>
      </c>
      <c r="Y13" s="17">
        <v>5.7696613446104501E-2</v>
      </c>
      <c r="Z13" s="17">
        <v>3.3471005627876797E-2</v>
      </c>
      <c r="AA13" s="17">
        <v>6.33781309785581E-2</v>
      </c>
      <c r="AB13" s="17"/>
      <c r="AC13" s="17">
        <v>5.63005058383996E-2</v>
      </c>
      <c r="AD13" s="17">
        <v>6.1498014439833701E-2</v>
      </c>
      <c r="AE13" s="17">
        <v>4.0578714058382002E-2</v>
      </c>
      <c r="AF13" s="17"/>
      <c r="AG13" s="17">
        <v>5.3634589156167901E-2</v>
      </c>
      <c r="AH13" s="17">
        <v>6.5098592549751894E-2</v>
      </c>
      <c r="AI13" s="17">
        <v>5.5122685330769999E-2</v>
      </c>
      <c r="AJ13" s="17">
        <v>0</v>
      </c>
      <c r="AK13" s="17">
        <v>3.0559131195072298E-2</v>
      </c>
      <c r="AL13" s="17"/>
      <c r="AM13" s="17">
        <v>4.5699825643028297E-2</v>
      </c>
      <c r="AN13" s="17">
        <v>6.7550726949450302E-2</v>
      </c>
      <c r="AO13" s="17">
        <v>3.8290548008134501E-2</v>
      </c>
      <c r="AP13" s="17"/>
      <c r="AQ13" s="17">
        <v>5.4417518496616198E-2</v>
      </c>
      <c r="AR13" s="17">
        <v>4.8181999605815803E-2</v>
      </c>
      <c r="AS13" s="17"/>
      <c r="AT13" s="17">
        <v>5.4477757173356997E-2</v>
      </c>
      <c r="AU13" s="17">
        <v>5.1683083341848998E-2</v>
      </c>
    </row>
    <row r="14" spans="2:47" x14ac:dyDescent="0.35">
      <c r="B14" s="18" t="s">
        <v>540</v>
      </c>
      <c r="C14" s="17">
        <v>9.5446318009956094E-2</v>
      </c>
      <c r="D14" s="17">
        <v>8.3068723182126505E-2</v>
      </c>
      <c r="E14" s="17">
        <v>0.10672916197744201</v>
      </c>
      <c r="F14" s="17"/>
      <c r="G14" s="17">
        <v>6.5450455152561607E-2</v>
      </c>
      <c r="H14" s="17">
        <v>9.8832470535290498E-2</v>
      </c>
      <c r="I14" s="17">
        <v>0.109210846542679</v>
      </c>
      <c r="J14" s="17">
        <v>0.145878507212302</v>
      </c>
      <c r="K14" s="17">
        <v>7.7508691775931005E-2</v>
      </c>
      <c r="L14" s="17">
        <v>7.2244411191194999E-2</v>
      </c>
      <c r="M14" s="17"/>
      <c r="N14" s="17">
        <v>9.6985824505540094E-2</v>
      </c>
      <c r="O14" s="17">
        <v>0.119364895284329</v>
      </c>
      <c r="P14" s="17">
        <v>0.106387798609789</v>
      </c>
      <c r="Q14" s="17">
        <v>5.7537866802669202E-2</v>
      </c>
      <c r="R14" s="17"/>
      <c r="S14" s="17">
        <v>0.11531020848661901</v>
      </c>
      <c r="T14" s="17">
        <v>7.9334945702981399E-2</v>
      </c>
      <c r="U14" s="17">
        <v>0.11269642352564101</v>
      </c>
      <c r="V14" s="17">
        <v>7.2958887333427494E-2</v>
      </c>
      <c r="W14" s="17">
        <v>7.8616141874135903E-2</v>
      </c>
      <c r="X14" s="17">
        <v>0.144267580588233</v>
      </c>
      <c r="Y14" s="17">
        <v>6.2600295764390704E-2</v>
      </c>
      <c r="Z14" s="17">
        <v>0.11097862593883499</v>
      </c>
      <c r="AA14" s="17">
        <v>8.9717856107104296E-2</v>
      </c>
      <c r="AB14" s="17"/>
      <c r="AC14" s="17">
        <v>8.8298010744868705E-2</v>
      </c>
      <c r="AD14" s="17">
        <v>9.8766448173118304E-2</v>
      </c>
      <c r="AE14" s="17">
        <v>0.13363072691017699</v>
      </c>
      <c r="AF14" s="17"/>
      <c r="AG14" s="17">
        <v>9.1539547128076895E-2</v>
      </c>
      <c r="AH14" s="17">
        <v>9.0507418875017606E-2</v>
      </c>
      <c r="AI14" s="17">
        <v>7.9164382589700003E-2</v>
      </c>
      <c r="AJ14" s="17">
        <v>6.0197874290083601E-2</v>
      </c>
      <c r="AK14" s="17">
        <v>0.127674019565473</v>
      </c>
      <c r="AL14" s="17"/>
      <c r="AM14" s="17">
        <v>9.8761780014285303E-2</v>
      </c>
      <c r="AN14" s="17">
        <v>8.1674703506551802E-2</v>
      </c>
      <c r="AO14" s="17">
        <v>0.104687582368136</v>
      </c>
      <c r="AP14" s="17"/>
      <c r="AQ14" s="17">
        <v>9.9451890920656802E-2</v>
      </c>
      <c r="AR14" s="17">
        <v>8.4456246740797394E-2</v>
      </c>
      <c r="AS14" s="17"/>
      <c r="AT14" s="17">
        <v>9.9428623649583395E-2</v>
      </c>
      <c r="AU14" s="17">
        <v>9.4153971465027006E-2</v>
      </c>
    </row>
    <row r="15" spans="2:47" ht="58" x14ac:dyDescent="0.35">
      <c r="B15" s="18" t="s">
        <v>544</v>
      </c>
      <c r="C15" s="17">
        <v>9.1824071290238896E-2</v>
      </c>
      <c r="D15" s="17">
        <v>7.1773491926982499E-2</v>
      </c>
      <c r="E15" s="17">
        <v>0.107325813967068</v>
      </c>
      <c r="F15" s="17"/>
      <c r="G15" s="17">
        <v>0.12663240618399399</v>
      </c>
      <c r="H15" s="17">
        <v>8.8866394187553197E-2</v>
      </c>
      <c r="I15" s="17">
        <v>0.12642793739122199</v>
      </c>
      <c r="J15" s="17">
        <v>6.4097185809979501E-2</v>
      </c>
      <c r="K15" s="17">
        <v>8.9185899594296E-2</v>
      </c>
      <c r="L15" s="17">
        <v>7.5734921202132793E-2</v>
      </c>
      <c r="M15" s="17"/>
      <c r="N15" s="17">
        <v>8.5583674283696398E-2</v>
      </c>
      <c r="O15" s="17">
        <v>0.103978348057329</v>
      </c>
      <c r="P15" s="17">
        <v>6.0032448231300099E-2</v>
      </c>
      <c r="Q15" s="17">
        <v>0.111053411091701</v>
      </c>
      <c r="R15" s="17"/>
      <c r="S15" s="17">
        <v>7.6441184661037706E-2</v>
      </c>
      <c r="T15" s="17">
        <v>7.4379106121682401E-2</v>
      </c>
      <c r="U15" s="17">
        <v>7.8761500205987794E-2</v>
      </c>
      <c r="V15" s="17">
        <v>7.9850880483891495E-2</v>
      </c>
      <c r="W15" s="17">
        <v>9.0036512058336196E-2</v>
      </c>
      <c r="X15" s="17">
        <v>0.12636387952452599</v>
      </c>
      <c r="Y15" s="17">
        <v>8.1940727877411607E-2</v>
      </c>
      <c r="Z15" s="17">
        <v>0.167683292309316</v>
      </c>
      <c r="AA15" s="17">
        <v>0.10864726374643099</v>
      </c>
      <c r="AB15" s="17"/>
      <c r="AC15" s="17">
        <v>8.6520013933187007E-2</v>
      </c>
      <c r="AD15" s="17">
        <v>8.6974085664497103E-2</v>
      </c>
      <c r="AE15" s="17">
        <v>8.6762121923831204E-2</v>
      </c>
      <c r="AF15" s="17"/>
      <c r="AG15" s="17">
        <v>7.6642387531104805E-2</v>
      </c>
      <c r="AH15" s="17">
        <v>0.11365150022508801</v>
      </c>
      <c r="AI15" s="17">
        <v>0.101135699429642</v>
      </c>
      <c r="AJ15" s="17">
        <v>5.2985659908785197E-2</v>
      </c>
      <c r="AK15" s="17">
        <v>8.3938804786410595E-2</v>
      </c>
      <c r="AL15" s="17"/>
      <c r="AM15" s="17">
        <v>8.5329979279491805E-2</v>
      </c>
      <c r="AN15" s="17">
        <v>0.10809706877658</v>
      </c>
      <c r="AO15" s="17">
        <v>7.8541269127052199E-2</v>
      </c>
      <c r="AP15" s="17"/>
      <c r="AQ15" s="17">
        <v>8.1897904644148006E-2</v>
      </c>
      <c r="AR15" s="17">
        <v>0.11411059714980699</v>
      </c>
      <c r="AS15" s="17"/>
      <c r="AT15" s="17">
        <v>8.3999172508896505E-2</v>
      </c>
      <c r="AU15" s="17">
        <v>9.4363424574391702E-2</v>
      </c>
    </row>
    <row r="16" spans="2:47" x14ac:dyDescent="0.35">
      <c r="B16" s="18" t="s">
        <v>539</v>
      </c>
      <c r="C16" s="17">
        <v>6.5948489623890202E-2</v>
      </c>
      <c r="D16" s="17">
        <v>6.3624040788082106E-2</v>
      </c>
      <c r="E16" s="17">
        <v>6.8266863350197896E-2</v>
      </c>
      <c r="F16" s="17"/>
      <c r="G16" s="17">
        <v>3.25401712935076E-2</v>
      </c>
      <c r="H16" s="17">
        <v>4.9461483486684103E-2</v>
      </c>
      <c r="I16" s="17">
        <v>5.5207542299691402E-2</v>
      </c>
      <c r="J16" s="17">
        <v>8.0567182904504903E-2</v>
      </c>
      <c r="K16" s="17">
        <v>8.1769371980985203E-2</v>
      </c>
      <c r="L16" s="17">
        <v>8.0336867928060399E-2</v>
      </c>
      <c r="M16" s="17"/>
      <c r="N16" s="17">
        <v>5.0261308893257001E-2</v>
      </c>
      <c r="O16" s="17">
        <v>4.4917579075959002E-2</v>
      </c>
      <c r="P16" s="17">
        <v>9.0684090407420398E-2</v>
      </c>
      <c r="Q16" s="17">
        <v>8.4078760923347706E-2</v>
      </c>
      <c r="R16" s="17"/>
      <c r="S16" s="17">
        <v>8.0322815806231199E-2</v>
      </c>
      <c r="T16" s="17">
        <v>6.2766642249247398E-2</v>
      </c>
      <c r="U16" s="17">
        <v>8.3836307942937102E-2</v>
      </c>
      <c r="V16" s="17">
        <v>6.8054686699781805E-2</v>
      </c>
      <c r="W16" s="17">
        <v>7.8818828518855202E-2</v>
      </c>
      <c r="X16" s="17">
        <v>7.57441866608147E-2</v>
      </c>
      <c r="Y16" s="17">
        <v>5.4103263696371098E-2</v>
      </c>
      <c r="Z16" s="17">
        <v>8.1842614406256106E-2</v>
      </c>
      <c r="AA16" s="17">
        <v>2.2779570992030901E-2</v>
      </c>
      <c r="AB16" s="17"/>
      <c r="AC16" s="17">
        <v>7.9965048708871403E-2</v>
      </c>
      <c r="AD16" s="17">
        <v>5.5056415572591201E-2</v>
      </c>
      <c r="AE16" s="17">
        <v>8.7981176295173394E-2</v>
      </c>
      <c r="AF16" s="17"/>
      <c r="AG16" s="17">
        <v>7.0841626955833695E-2</v>
      </c>
      <c r="AH16" s="17">
        <v>4.50356993270895E-2</v>
      </c>
      <c r="AI16" s="17">
        <v>6.83795885720445E-2</v>
      </c>
      <c r="AJ16" s="17">
        <v>0</v>
      </c>
      <c r="AK16" s="17">
        <v>8.7050697685123898E-2</v>
      </c>
      <c r="AL16" s="17"/>
      <c r="AM16" s="17">
        <v>7.0768259552624793E-2</v>
      </c>
      <c r="AN16" s="17">
        <v>7.6662110162639893E-2</v>
      </c>
      <c r="AO16" s="17">
        <v>7.05767228774868E-2</v>
      </c>
      <c r="AP16" s="17"/>
      <c r="AQ16" s="17">
        <v>7.8433308684940403E-2</v>
      </c>
      <c r="AR16" s="17">
        <v>3.8976057010142298E-2</v>
      </c>
      <c r="AS16" s="17"/>
      <c r="AT16" s="17">
        <v>5.8238965966911201E-2</v>
      </c>
      <c r="AU16" s="17">
        <v>6.8450401120085297E-2</v>
      </c>
    </row>
    <row r="17" spans="2:47" ht="29" x14ac:dyDescent="0.35">
      <c r="B17" s="18" t="s">
        <v>553</v>
      </c>
      <c r="C17" s="17">
        <v>2.9017689852197999E-2</v>
      </c>
      <c r="D17" s="17">
        <v>3.9487444910446902E-2</v>
      </c>
      <c r="E17" s="17">
        <v>1.9929903623470201E-2</v>
      </c>
      <c r="F17" s="17"/>
      <c r="G17" s="17">
        <v>8.0222438656781594E-3</v>
      </c>
      <c r="H17" s="17">
        <v>1.6062111643221001E-2</v>
      </c>
      <c r="I17" s="17">
        <v>5.4861089294948102E-2</v>
      </c>
      <c r="J17" s="17">
        <v>3.2049554403748098E-2</v>
      </c>
      <c r="K17" s="17">
        <v>2.7966068543845798E-2</v>
      </c>
      <c r="L17" s="17">
        <v>2.9372451016139899E-2</v>
      </c>
      <c r="M17" s="17"/>
      <c r="N17" s="17">
        <v>2.5629546162097099E-2</v>
      </c>
      <c r="O17" s="17">
        <v>1.5885290883108499E-2</v>
      </c>
      <c r="P17" s="17">
        <v>3.9073767980476903E-2</v>
      </c>
      <c r="Q17" s="17">
        <v>3.80647576710244E-2</v>
      </c>
      <c r="R17" s="17"/>
      <c r="S17" s="17">
        <v>3.1978561661869701E-2</v>
      </c>
      <c r="T17" s="17">
        <v>2.5977935586974601E-2</v>
      </c>
      <c r="U17" s="17">
        <v>6.5723950382054794E-2</v>
      </c>
      <c r="V17" s="17">
        <v>1.7524831595664501E-2</v>
      </c>
      <c r="W17" s="17">
        <v>4.54529342019514E-2</v>
      </c>
      <c r="X17" s="17">
        <v>0</v>
      </c>
      <c r="Y17" s="17">
        <v>3.7351100304373698E-2</v>
      </c>
      <c r="Z17" s="17">
        <v>0</v>
      </c>
      <c r="AA17" s="17">
        <v>2.5645017276718501E-2</v>
      </c>
      <c r="AB17" s="17"/>
      <c r="AC17" s="17">
        <v>4.9464865192820603E-2</v>
      </c>
      <c r="AD17" s="17">
        <v>2.0317688554041001E-2</v>
      </c>
      <c r="AE17" s="17">
        <v>0</v>
      </c>
      <c r="AF17" s="17"/>
      <c r="AG17" s="17">
        <v>4.0270052526109101E-2</v>
      </c>
      <c r="AH17" s="17">
        <v>2.54791162346918E-2</v>
      </c>
      <c r="AI17" s="17">
        <v>3.11442871561265E-2</v>
      </c>
      <c r="AJ17" s="17">
        <v>6.9651470960624406E-2</v>
      </c>
      <c r="AK17" s="17">
        <v>6.3837178349760897E-3</v>
      </c>
      <c r="AL17" s="17"/>
      <c r="AM17" s="17">
        <v>3.60368984741707E-2</v>
      </c>
      <c r="AN17" s="17">
        <v>2.2977517695236101E-2</v>
      </c>
      <c r="AO17" s="17">
        <v>1.8624449975302802E-2</v>
      </c>
      <c r="AP17" s="17"/>
      <c r="AQ17" s="17">
        <v>3.6007587978985602E-2</v>
      </c>
      <c r="AR17" s="17">
        <v>1.3870453498105499E-2</v>
      </c>
      <c r="AS17" s="17"/>
      <c r="AT17" s="17">
        <v>4.0243045983398298E-2</v>
      </c>
      <c r="AU17" s="17">
        <v>2.5374812703995699E-2</v>
      </c>
    </row>
    <row r="18" spans="2:47" ht="43.5" x14ac:dyDescent="0.35">
      <c r="B18" s="18" t="s">
        <v>547</v>
      </c>
      <c r="C18" s="17">
        <v>4.6468780684990801E-2</v>
      </c>
      <c r="D18" s="17">
        <v>6.5420159902238401E-2</v>
      </c>
      <c r="E18" s="17">
        <v>2.9993752484447699E-2</v>
      </c>
      <c r="F18" s="17"/>
      <c r="G18" s="17">
        <v>5.6346984082852401E-2</v>
      </c>
      <c r="H18" s="17">
        <v>4.3432508148923098E-2</v>
      </c>
      <c r="I18" s="17">
        <v>2.03024414724161E-2</v>
      </c>
      <c r="J18" s="17">
        <v>4.2051457296180803E-2</v>
      </c>
      <c r="K18" s="17">
        <v>7.0815897142812195E-2</v>
      </c>
      <c r="L18" s="17">
        <v>4.9113179891446701E-2</v>
      </c>
      <c r="M18" s="17"/>
      <c r="N18" s="17">
        <v>5.6055983341336199E-2</v>
      </c>
      <c r="O18" s="17">
        <v>3.76556856361807E-2</v>
      </c>
      <c r="P18" s="17">
        <v>4.7646127472186203E-2</v>
      </c>
      <c r="Q18" s="17">
        <v>4.4438181646065097E-2</v>
      </c>
      <c r="R18" s="17"/>
      <c r="S18" s="17">
        <v>7.4433643990393802E-2</v>
      </c>
      <c r="T18" s="17">
        <v>8.1741871349609099E-2</v>
      </c>
      <c r="U18" s="17">
        <v>4.2617771385520503E-2</v>
      </c>
      <c r="V18" s="17">
        <v>2.7804919246313901E-2</v>
      </c>
      <c r="W18" s="17">
        <v>3.8773955826321198E-2</v>
      </c>
      <c r="X18" s="17">
        <v>3.8395002520191603E-2</v>
      </c>
      <c r="Y18" s="17">
        <v>1.10143022593918E-2</v>
      </c>
      <c r="Z18" s="17">
        <v>1.2691428288352499E-2</v>
      </c>
      <c r="AA18" s="17">
        <v>3.4632885453443597E-2</v>
      </c>
      <c r="AB18" s="17"/>
      <c r="AC18" s="17">
        <v>5.0735064941706202E-2</v>
      </c>
      <c r="AD18" s="17">
        <v>5.64395805211136E-2</v>
      </c>
      <c r="AE18" s="17">
        <v>1.92951344462018E-2</v>
      </c>
      <c r="AF18" s="17"/>
      <c r="AG18" s="17">
        <v>4.5649731972987301E-2</v>
      </c>
      <c r="AH18" s="17">
        <v>3.2126513804090498E-2</v>
      </c>
      <c r="AI18" s="17">
        <v>9.2694507544114693E-2</v>
      </c>
      <c r="AJ18" s="17">
        <v>0.170583817300382</v>
      </c>
      <c r="AK18" s="17">
        <v>4.04224689667399E-2</v>
      </c>
      <c r="AL18" s="17"/>
      <c r="AM18" s="17">
        <v>5.2439573564018703E-2</v>
      </c>
      <c r="AN18" s="17">
        <v>4.2227320116891197E-2</v>
      </c>
      <c r="AO18" s="17">
        <v>1.19426652928374E-2</v>
      </c>
      <c r="AP18" s="17"/>
      <c r="AQ18" s="17">
        <v>4.1610650527968897E-2</v>
      </c>
      <c r="AR18" s="17">
        <v>5.7385314588462799E-2</v>
      </c>
      <c r="AS18" s="17"/>
      <c r="AT18" s="17">
        <v>4.7221856234619199E-2</v>
      </c>
      <c r="AU18" s="17">
        <v>4.62243909588613E-2</v>
      </c>
    </row>
    <row r="19" spans="2:47" ht="29" x14ac:dyDescent="0.35">
      <c r="B19" s="18" t="s">
        <v>549</v>
      </c>
      <c r="C19" s="17">
        <v>2.6764271914448301E-2</v>
      </c>
      <c r="D19" s="17">
        <v>2.2383603653798701E-2</v>
      </c>
      <c r="E19" s="17">
        <v>3.0728339247764101E-2</v>
      </c>
      <c r="F19" s="17"/>
      <c r="G19" s="17">
        <v>4.3712519352105801E-2</v>
      </c>
      <c r="H19" s="17">
        <v>7.7584918613243098E-3</v>
      </c>
      <c r="I19" s="17">
        <v>5.2022729423330097E-2</v>
      </c>
      <c r="J19" s="17">
        <v>2.23386869689698E-2</v>
      </c>
      <c r="K19" s="17">
        <v>4.01616923226173E-2</v>
      </c>
      <c r="L19" s="17">
        <v>9.6617262305657304E-3</v>
      </c>
      <c r="M19" s="17"/>
      <c r="N19" s="17">
        <v>2.0769178354259898E-2</v>
      </c>
      <c r="O19" s="17">
        <v>2.6004709631944799E-2</v>
      </c>
      <c r="P19" s="17">
        <v>1.32701894514301E-2</v>
      </c>
      <c r="Q19" s="17">
        <v>4.7133124630974403E-2</v>
      </c>
      <c r="R19" s="17"/>
      <c r="S19" s="17">
        <v>3.0708621051416699E-2</v>
      </c>
      <c r="T19" s="17">
        <v>2.8217490938196501E-2</v>
      </c>
      <c r="U19" s="17">
        <v>0</v>
      </c>
      <c r="V19" s="17">
        <v>1.6966094381878599E-2</v>
      </c>
      <c r="W19" s="17">
        <v>3.4531098163028698E-2</v>
      </c>
      <c r="X19" s="17">
        <v>7.3096022934068902E-2</v>
      </c>
      <c r="Y19" s="17">
        <v>1.19246267315607E-2</v>
      </c>
      <c r="Z19" s="17">
        <v>1.9453630935505801E-2</v>
      </c>
      <c r="AA19" s="17">
        <v>2.23305565304204E-2</v>
      </c>
      <c r="AB19" s="17"/>
      <c r="AC19" s="17">
        <v>2.5842992194412901E-2</v>
      </c>
      <c r="AD19" s="17">
        <v>1.6782590097833401E-2</v>
      </c>
      <c r="AE19" s="17">
        <v>4.8673987158329698E-2</v>
      </c>
      <c r="AF19" s="17"/>
      <c r="AG19" s="17">
        <v>1.1349802711122899E-2</v>
      </c>
      <c r="AH19" s="17">
        <v>3.2231643010020301E-2</v>
      </c>
      <c r="AI19" s="17">
        <v>1.6462010406018301E-2</v>
      </c>
      <c r="AJ19" s="17">
        <v>0</v>
      </c>
      <c r="AK19" s="17">
        <v>3.5501921877412301E-2</v>
      </c>
      <c r="AL19" s="17"/>
      <c r="AM19" s="17">
        <v>1.9934734255006501E-2</v>
      </c>
      <c r="AN19" s="17">
        <v>2.36400724321622E-2</v>
      </c>
      <c r="AO19" s="17">
        <v>5.0144465999098498E-2</v>
      </c>
      <c r="AP19" s="17"/>
      <c r="AQ19" s="17">
        <v>2.50221925339844E-2</v>
      </c>
      <c r="AR19" s="17">
        <v>3.07377847139991E-2</v>
      </c>
      <c r="AS19" s="17"/>
      <c r="AT19" s="17">
        <v>2.89961051300884E-2</v>
      </c>
      <c r="AU19" s="17">
        <v>2.60399925129907E-2</v>
      </c>
    </row>
    <row r="20" spans="2:47" ht="29" x14ac:dyDescent="0.35">
      <c r="B20" s="18" t="s">
        <v>537</v>
      </c>
      <c r="C20" s="17">
        <v>0.181785836444398</v>
      </c>
      <c r="D20" s="17">
        <v>0.18102711495466201</v>
      </c>
      <c r="E20" s="17">
        <v>0.181568505352004</v>
      </c>
      <c r="F20" s="17"/>
      <c r="G20" s="17">
        <v>8.02413076594366E-2</v>
      </c>
      <c r="H20" s="17">
        <v>0.106309644114533</v>
      </c>
      <c r="I20" s="17">
        <v>0.11251947580636899</v>
      </c>
      <c r="J20" s="17">
        <v>0.221535984045721</v>
      </c>
      <c r="K20" s="17">
        <v>0.21166157767350999</v>
      </c>
      <c r="L20" s="17">
        <v>0.28546672678743501</v>
      </c>
      <c r="M20" s="17"/>
      <c r="N20" s="17">
        <v>0.196596561177447</v>
      </c>
      <c r="O20" s="17">
        <v>0.19422011924345001</v>
      </c>
      <c r="P20" s="17">
        <v>0.183372287266515</v>
      </c>
      <c r="Q20" s="17">
        <v>0.15065020776264301</v>
      </c>
      <c r="R20" s="17"/>
      <c r="S20" s="17">
        <v>0.143374994563297</v>
      </c>
      <c r="T20" s="17">
        <v>0.18613128272417601</v>
      </c>
      <c r="U20" s="17">
        <v>0.15360884851225701</v>
      </c>
      <c r="V20" s="17">
        <v>0.20614229013002</v>
      </c>
      <c r="W20" s="17">
        <v>0.22821430760044401</v>
      </c>
      <c r="X20" s="17">
        <v>0.172389392364626</v>
      </c>
      <c r="Y20" s="17">
        <v>0.24546014704164901</v>
      </c>
      <c r="Z20" s="17">
        <v>0.21738926219502799</v>
      </c>
      <c r="AA20" s="17">
        <v>0.14109091813355101</v>
      </c>
      <c r="AB20" s="17"/>
      <c r="AC20" s="17">
        <v>0.19965039673888901</v>
      </c>
      <c r="AD20" s="17">
        <v>0.180675453260109</v>
      </c>
      <c r="AE20" s="17">
        <v>0.14597808785354699</v>
      </c>
      <c r="AF20" s="17"/>
      <c r="AG20" s="17">
        <v>0.207983169135212</v>
      </c>
      <c r="AH20" s="17">
        <v>0.166829233681942</v>
      </c>
      <c r="AI20" s="17">
        <v>0.15400972806347801</v>
      </c>
      <c r="AJ20" s="17">
        <v>0.38513340093935</v>
      </c>
      <c r="AK20" s="17">
        <v>0.15868489592295201</v>
      </c>
      <c r="AL20" s="17"/>
      <c r="AM20" s="17">
        <v>0.168763346479118</v>
      </c>
      <c r="AN20" s="17">
        <v>0.16733073791283001</v>
      </c>
      <c r="AO20" s="17">
        <v>0.228929120705782</v>
      </c>
      <c r="AP20" s="17"/>
      <c r="AQ20" s="17">
        <v>0.185383600864477</v>
      </c>
      <c r="AR20" s="17">
        <v>0.17496311732254</v>
      </c>
      <c r="AS20" s="17"/>
      <c r="AT20" s="17">
        <v>0.18745764937393999</v>
      </c>
      <c r="AU20" s="17">
        <v>0.179945207294782</v>
      </c>
    </row>
    <row r="21" spans="2:47" ht="43.5" x14ac:dyDescent="0.35">
      <c r="B21" s="18" t="s">
        <v>546</v>
      </c>
      <c r="C21" s="17">
        <v>1.89761751747528E-2</v>
      </c>
      <c r="D21" s="17">
        <v>1.5959718888046801E-2</v>
      </c>
      <c r="E21" s="17">
        <v>2.17080382831152E-2</v>
      </c>
      <c r="F21" s="17"/>
      <c r="G21" s="17">
        <v>1.2588811254231801E-2</v>
      </c>
      <c r="H21" s="17">
        <v>2.9301813564125801E-2</v>
      </c>
      <c r="I21" s="17">
        <v>2.4842741381994101E-2</v>
      </c>
      <c r="J21" s="17">
        <v>9.8759869862114196E-3</v>
      </c>
      <c r="K21" s="17">
        <v>1.08081339405266E-2</v>
      </c>
      <c r="L21" s="17">
        <v>2.25193057569987E-2</v>
      </c>
      <c r="M21" s="17"/>
      <c r="N21" s="17">
        <v>2.6688029795168999E-2</v>
      </c>
      <c r="O21" s="17">
        <v>2.6379966890878102E-2</v>
      </c>
      <c r="P21" s="17">
        <v>2.1291190552308301E-2</v>
      </c>
      <c r="Q21" s="17">
        <v>0</v>
      </c>
      <c r="R21" s="17"/>
      <c r="S21" s="17">
        <v>1.5006274830817901E-2</v>
      </c>
      <c r="T21" s="17">
        <v>1.8675903410196398E-2</v>
      </c>
      <c r="U21" s="17">
        <v>0</v>
      </c>
      <c r="V21" s="17">
        <v>4.5080762479808897E-2</v>
      </c>
      <c r="W21" s="17">
        <v>2.0199374728709502E-2</v>
      </c>
      <c r="X21" s="17">
        <v>4.5077793817873801E-2</v>
      </c>
      <c r="Y21" s="17">
        <v>0</v>
      </c>
      <c r="Z21" s="17">
        <v>0</v>
      </c>
      <c r="AA21" s="17">
        <v>1.7564398734553201E-2</v>
      </c>
      <c r="AB21" s="17"/>
      <c r="AC21" s="17">
        <v>1.7905021638447E-2</v>
      </c>
      <c r="AD21" s="17">
        <v>1.8545027152623201E-2</v>
      </c>
      <c r="AE21" s="17">
        <v>3.6650060322396899E-2</v>
      </c>
      <c r="AF21" s="17"/>
      <c r="AG21" s="17">
        <v>1.34428783552757E-2</v>
      </c>
      <c r="AH21" s="17">
        <v>1.9571792951018099E-2</v>
      </c>
      <c r="AI21" s="17">
        <v>2.5427041295026698E-2</v>
      </c>
      <c r="AJ21" s="17">
        <v>0</v>
      </c>
      <c r="AK21" s="17">
        <v>3.8334728016053601E-2</v>
      </c>
      <c r="AL21" s="17"/>
      <c r="AM21" s="17">
        <v>1.37808262993245E-2</v>
      </c>
      <c r="AN21" s="17">
        <v>2.6973620809955499E-2</v>
      </c>
      <c r="AO21" s="17">
        <v>2.45334908705011E-2</v>
      </c>
      <c r="AP21" s="17"/>
      <c r="AQ21" s="17">
        <v>1.8351756563579801E-2</v>
      </c>
      <c r="AR21" s="17">
        <v>2.0455170050585399E-2</v>
      </c>
      <c r="AS21" s="17"/>
      <c r="AT21" s="17">
        <v>1.9732879490851001E-2</v>
      </c>
      <c r="AU21" s="17">
        <v>1.8730607833383699E-2</v>
      </c>
    </row>
    <row r="22" spans="2:47" ht="29" x14ac:dyDescent="0.35">
      <c r="B22" s="18" t="s">
        <v>552</v>
      </c>
      <c r="C22" s="17">
        <v>8.1346552509531395E-3</v>
      </c>
      <c r="D22" s="17">
        <v>7.9799097415229996E-3</v>
      </c>
      <c r="E22" s="17">
        <v>8.3045516547714804E-3</v>
      </c>
      <c r="F22" s="17"/>
      <c r="G22" s="17">
        <v>0</v>
      </c>
      <c r="H22" s="17">
        <v>2.87935018108233E-2</v>
      </c>
      <c r="I22" s="17">
        <v>6.6399756306804603E-3</v>
      </c>
      <c r="J22" s="17">
        <v>0</v>
      </c>
      <c r="K22" s="17">
        <v>0</v>
      </c>
      <c r="L22" s="17">
        <v>9.1532415130801403E-3</v>
      </c>
      <c r="M22" s="17"/>
      <c r="N22" s="17">
        <v>3.9076653341935602E-3</v>
      </c>
      <c r="O22" s="17">
        <v>1.27596244624662E-2</v>
      </c>
      <c r="P22" s="17">
        <v>1.1902176849395299E-2</v>
      </c>
      <c r="Q22" s="17">
        <v>4.3378952444202397E-3</v>
      </c>
      <c r="R22" s="17"/>
      <c r="S22" s="17">
        <v>2.78404680779686E-2</v>
      </c>
      <c r="T22" s="17">
        <v>0</v>
      </c>
      <c r="U22" s="17">
        <v>0</v>
      </c>
      <c r="V22" s="17">
        <v>0</v>
      </c>
      <c r="W22" s="17">
        <v>0</v>
      </c>
      <c r="X22" s="17">
        <v>2.3367116773618399E-2</v>
      </c>
      <c r="Y22" s="17">
        <v>0</v>
      </c>
      <c r="Z22" s="17">
        <v>2.6677388544210302E-2</v>
      </c>
      <c r="AA22" s="17">
        <v>0</v>
      </c>
      <c r="AB22" s="17"/>
      <c r="AC22" s="17">
        <v>1.4325541174258501E-2</v>
      </c>
      <c r="AD22" s="17">
        <v>6.2006401358215401E-3</v>
      </c>
      <c r="AE22" s="17">
        <v>0</v>
      </c>
      <c r="AF22" s="17"/>
      <c r="AG22" s="17">
        <v>1.14424778155938E-2</v>
      </c>
      <c r="AH22" s="17">
        <v>1.25809782048311E-2</v>
      </c>
      <c r="AI22" s="17">
        <v>0</v>
      </c>
      <c r="AJ22" s="17">
        <v>0</v>
      </c>
      <c r="AK22" s="17">
        <v>0</v>
      </c>
      <c r="AL22" s="17"/>
      <c r="AM22" s="17">
        <v>1.44333075978305E-2</v>
      </c>
      <c r="AN22" s="17">
        <v>8.8975453216887206E-3</v>
      </c>
      <c r="AO22" s="17">
        <v>0</v>
      </c>
      <c r="AP22" s="17"/>
      <c r="AQ22" s="17">
        <v>7.9792929079561606E-3</v>
      </c>
      <c r="AR22" s="17">
        <v>8.5225642690967204E-3</v>
      </c>
      <c r="AS22" s="17"/>
      <c r="AT22" s="17">
        <v>9.3747807620094201E-3</v>
      </c>
      <c r="AU22" s="17">
        <v>7.7322070050063396E-3</v>
      </c>
    </row>
    <row r="23" spans="2:47" ht="29" x14ac:dyDescent="0.35">
      <c r="B23" s="18" t="s">
        <v>550</v>
      </c>
      <c r="C23" s="17">
        <v>1.9329211259331701E-2</v>
      </c>
      <c r="D23" s="17">
        <v>2.25482137651133E-2</v>
      </c>
      <c r="E23" s="17">
        <v>1.6578342522085399E-2</v>
      </c>
      <c r="F23" s="17"/>
      <c r="G23" s="17">
        <v>6.6669241887440701E-3</v>
      </c>
      <c r="H23" s="17">
        <v>1.9318299929169402E-2</v>
      </c>
      <c r="I23" s="17">
        <v>3.9008817690153602E-2</v>
      </c>
      <c r="J23" s="17">
        <v>1.0839630117795601E-2</v>
      </c>
      <c r="K23" s="17">
        <v>1.3227359346179799E-2</v>
      </c>
      <c r="L23" s="17">
        <v>2.2223486015586699E-2</v>
      </c>
      <c r="M23" s="17"/>
      <c r="N23" s="17">
        <v>2.4765145796815699E-2</v>
      </c>
      <c r="O23" s="17">
        <v>3.1954896456803002E-2</v>
      </c>
      <c r="P23" s="17">
        <v>1.4016400620096899E-2</v>
      </c>
      <c r="Q23" s="17">
        <v>4.3077412789326603E-3</v>
      </c>
      <c r="R23" s="17"/>
      <c r="S23" s="17">
        <v>1.16106105986261E-2</v>
      </c>
      <c r="T23" s="17">
        <v>2.7087993658800501E-2</v>
      </c>
      <c r="U23" s="17">
        <v>3.0206902085078698E-2</v>
      </c>
      <c r="V23" s="17">
        <v>7.6082996300748003E-3</v>
      </c>
      <c r="W23" s="17">
        <v>1.8704893156976599E-2</v>
      </c>
      <c r="X23" s="17">
        <v>0</v>
      </c>
      <c r="Y23" s="17">
        <v>3.3819991089387803E-2</v>
      </c>
      <c r="Z23" s="17">
        <v>3.76903053747921E-2</v>
      </c>
      <c r="AA23" s="17">
        <v>1.8119782441126199E-2</v>
      </c>
      <c r="AB23" s="17"/>
      <c r="AC23" s="17">
        <v>1.52588653948464E-2</v>
      </c>
      <c r="AD23" s="17">
        <v>2.69731113358859E-2</v>
      </c>
      <c r="AE23" s="17">
        <v>1.5398503318733299E-2</v>
      </c>
      <c r="AF23" s="17"/>
      <c r="AG23" s="17">
        <v>2.7565134961483499E-2</v>
      </c>
      <c r="AH23" s="17">
        <v>1.82973524627888E-2</v>
      </c>
      <c r="AI23" s="17">
        <v>1.45434749420323E-2</v>
      </c>
      <c r="AJ23" s="17">
        <v>0</v>
      </c>
      <c r="AK23" s="17">
        <v>1.3667910767864E-2</v>
      </c>
      <c r="AL23" s="17"/>
      <c r="AM23" s="17">
        <v>2.71862758654909E-2</v>
      </c>
      <c r="AN23" s="17">
        <v>1.2987446709310801E-2</v>
      </c>
      <c r="AO23" s="17">
        <v>3.3776540063165598E-2</v>
      </c>
      <c r="AP23" s="17"/>
      <c r="AQ23" s="17">
        <v>2.1389371363900699E-2</v>
      </c>
      <c r="AR23" s="17">
        <v>1.4927697438786299E-2</v>
      </c>
      <c r="AS23" s="17"/>
      <c r="AT23" s="17">
        <v>3.3028914781847503E-2</v>
      </c>
      <c r="AU23" s="17">
        <v>1.4883353478427201E-2</v>
      </c>
    </row>
    <row r="24" spans="2:47" ht="43.5" x14ac:dyDescent="0.35">
      <c r="B24" s="18" t="s">
        <v>538</v>
      </c>
      <c r="C24" s="17">
        <v>8.9615658231469095E-2</v>
      </c>
      <c r="D24" s="17">
        <v>8.3949781380922794E-2</v>
      </c>
      <c r="E24" s="17">
        <v>9.4971202014552503E-2</v>
      </c>
      <c r="F24" s="17"/>
      <c r="G24" s="17">
        <v>0.10096375486772299</v>
      </c>
      <c r="H24" s="17">
        <v>5.7065281693903701E-2</v>
      </c>
      <c r="I24" s="17">
        <v>8.8985977851336606E-2</v>
      </c>
      <c r="J24" s="17">
        <v>7.42382308337627E-2</v>
      </c>
      <c r="K24" s="17">
        <v>8.7142356202388499E-2</v>
      </c>
      <c r="L24" s="17">
        <v>0.122011141892091</v>
      </c>
      <c r="M24" s="17"/>
      <c r="N24" s="17">
        <v>8.6044988643619105E-2</v>
      </c>
      <c r="O24" s="17">
        <v>7.8970348080275504E-2</v>
      </c>
      <c r="P24" s="17">
        <v>0.10498839054674799</v>
      </c>
      <c r="Q24" s="17">
        <v>9.1433901425038003E-2</v>
      </c>
      <c r="R24" s="17"/>
      <c r="S24" s="17">
        <v>2.5632432848862501E-2</v>
      </c>
      <c r="T24" s="17">
        <v>0.12325833918185</v>
      </c>
      <c r="U24" s="17">
        <v>0.120483781432519</v>
      </c>
      <c r="V24" s="17">
        <v>0.117783437256282</v>
      </c>
      <c r="W24" s="17">
        <v>9.1897169895887101E-2</v>
      </c>
      <c r="X24" s="17">
        <v>3.1468778395515998E-2</v>
      </c>
      <c r="Y24" s="17">
        <v>0.14146810257801401</v>
      </c>
      <c r="Z24" s="17">
        <v>5.29888188423158E-2</v>
      </c>
      <c r="AA24" s="17">
        <v>9.6969607465858601E-2</v>
      </c>
      <c r="AB24" s="17"/>
      <c r="AC24" s="17">
        <v>9.9068920948438305E-2</v>
      </c>
      <c r="AD24" s="17">
        <v>7.8269641179872396E-2</v>
      </c>
      <c r="AE24" s="17">
        <v>9.2000846007324E-2</v>
      </c>
      <c r="AF24" s="17"/>
      <c r="AG24" s="17">
        <v>9.1211540036893302E-2</v>
      </c>
      <c r="AH24" s="17">
        <v>7.2131730562007196E-2</v>
      </c>
      <c r="AI24" s="17">
        <v>0.12718381861793099</v>
      </c>
      <c r="AJ24" s="17">
        <v>0</v>
      </c>
      <c r="AK24" s="17">
        <v>0.12015125505299901</v>
      </c>
      <c r="AL24" s="17"/>
      <c r="AM24" s="17">
        <v>8.9957896017534303E-2</v>
      </c>
      <c r="AN24" s="17">
        <v>6.5453657434447393E-2</v>
      </c>
      <c r="AO24" s="17">
        <v>0.13650125454279399</v>
      </c>
      <c r="AP24" s="17"/>
      <c r="AQ24" s="17">
        <v>8.5676770736404895E-2</v>
      </c>
      <c r="AR24" s="17">
        <v>9.8769702432324497E-2</v>
      </c>
      <c r="AS24" s="17"/>
      <c r="AT24" s="17">
        <v>7.7513126227971393E-2</v>
      </c>
      <c r="AU24" s="17">
        <v>9.35431984142156E-2</v>
      </c>
    </row>
    <row r="25" spans="2:47" ht="87" x14ac:dyDescent="0.35">
      <c r="B25" s="18" t="s">
        <v>543</v>
      </c>
      <c r="C25" s="17">
        <v>8.1736027247253998E-2</v>
      </c>
      <c r="D25" s="17">
        <v>8.2282550277850502E-2</v>
      </c>
      <c r="E25" s="17">
        <v>8.1594917792857005E-2</v>
      </c>
      <c r="F25" s="17"/>
      <c r="G25" s="17">
        <v>5.43641877199567E-2</v>
      </c>
      <c r="H25" s="17">
        <v>0.109948149538293</v>
      </c>
      <c r="I25" s="17">
        <v>7.4697569851419399E-2</v>
      </c>
      <c r="J25" s="17">
        <v>8.6770461527794301E-2</v>
      </c>
      <c r="K25" s="17">
        <v>7.6257626475084106E-2</v>
      </c>
      <c r="L25" s="17">
        <v>7.8631446645803807E-2</v>
      </c>
      <c r="M25" s="17"/>
      <c r="N25" s="17">
        <v>8.4666864353852303E-2</v>
      </c>
      <c r="O25" s="17">
        <v>5.37766004818339E-2</v>
      </c>
      <c r="P25" s="17">
        <v>5.9267879378017703E-2</v>
      </c>
      <c r="Q25" s="17">
        <v>0.130626871749981</v>
      </c>
      <c r="R25" s="17"/>
      <c r="S25" s="17">
        <v>9.8991095466287496E-2</v>
      </c>
      <c r="T25" s="17">
        <v>8.3044956267689998E-2</v>
      </c>
      <c r="U25" s="17">
        <v>6.5517117367894007E-2</v>
      </c>
      <c r="V25" s="17">
        <v>8.9515805476292801E-2</v>
      </c>
      <c r="W25" s="17">
        <v>4.7076953851139802E-2</v>
      </c>
      <c r="X25" s="17">
        <v>7.1154205721255595E-2</v>
      </c>
      <c r="Y25" s="17">
        <v>6.94309016796089E-2</v>
      </c>
      <c r="Z25" s="17">
        <v>6.2177314396901197E-2</v>
      </c>
      <c r="AA25" s="17">
        <v>0.11222862147160501</v>
      </c>
      <c r="AB25" s="17"/>
      <c r="AC25" s="17">
        <v>5.5122975765912102E-2</v>
      </c>
      <c r="AD25" s="17">
        <v>0.105813183765124</v>
      </c>
      <c r="AE25" s="17">
        <v>6.2957013347906293E-2</v>
      </c>
      <c r="AF25" s="17"/>
      <c r="AG25" s="17">
        <v>8.1606737839654706E-2</v>
      </c>
      <c r="AH25" s="17">
        <v>8.5112074843746402E-2</v>
      </c>
      <c r="AI25" s="17">
        <v>7.7777698193083902E-2</v>
      </c>
      <c r="AJ25" s="17">
        <v>5.79292189962438E-2</v>
      </c>
      <c r="AK25" s="17">
        <v>6.1702335513774603E-2</v>
      </c>
      <c r="AL25" s="17"/>
      <c r="AM25" s="17">
        <v>0.10366938435862701</v>
      </c>
      <c r="AN25" s="17">
        <v>8.4133714466623002E-2</v>
      </c>
      <c r="AO25" s="17">
        <v>8.3880852717369503E-2</v>
      </c>
      <c r="AP25" s="17"/>
      <c r="AQ25" s="17">
        <v>9.5965078371237605E-2</v>
      </c>
      <c r="AR25" s="17">
        <v>5.1033688018347997E-2</v>
      </c>
      <c r="AS25" s="17"/>
      <c r="AT25" s="17">
        <v>8.04612280519659E-2</v>
      </c>
      <c r="AU25" s="17">
        <v>8.21497278731214E-2</v>
      </c>
    </row>
    <row r="26" spans="2:47" x14ac:dyDescent="0.35">
      <c r="B26" s="18" t="s">
        <v>483</v>
      </c>
      <c r="C26" s="19">
        <v>3.3489371633051303E-2</v>
      </c>
      <c r="D26" s="19">
        <v>4.1970022621063502E-2</v>
      </c>
      <c r="E26" s="19">
        <v>2.6169615656150499E-2</v>
      </c>
      <c r="F26" s="19"/>
      <c r="G26" s="19">
        <v>4.1093440752976503E-2</v>
      </c>
      <c r="H26" s="19">
        <v>4.3642286541229799E-2</v>
      </c>
      <c r="I26" s="19">
        <v>1.8357770004193499E-2</v>
      </c>
      <c r="J26" s="19">
        <v>2.3555807246363799E-2</v>
      </c>
      <c r="K26" s="19">
        <v>3.3828681166195203E-2</v>
      </c>
      <c r="L26" s="19">
        <v>3.9888597179717197E-2</v>
      </c>
      <c r="M26" s="19"/>
      <c r="N26" s="19">
        <v>2.08037213761149E-2</v>
      </c>
      <c r="O26" s="19">
        <v>3.2770190140214803E-2</v>
      </c>
      <c r="P26" s="19">
        <v>2.3875446655516799E-2</v>
      </c>
      <c r="Q26" s="19">
        <v>5.7794986553259001E-2</v>
      </c>
      <c r="R26" s="19"/>
      <c r="S26" s="19">
        <v>2.0622971112146699E-2</v>
      </c>
      <c r="T26" s="19">
        <v>3.4425204620825697E-2</v>
      </c>
      <c r="U26" s="19">
        <v>1.10330211812842E-2</v>
      </c>
      <c r="V26" s="19">
        <v>3.4778247912594998E-2</v>
      </c>
      <c r="W26" s="19">
        <v>3.26308641022224E-2</v>
      </c>
      <c r="X26" s="19">
        <v>0</v>
      </c>
      <c r="Y26" s="19">
        <v>5.8240932709143801E-2</v>
      </c>
      <c r="Z26" s="19">
        <v>6.1351005629537998E-2</v>
      </c>
      <c r="AA26" s="19">
        <v>6.2403033708135998E-2</v>
      </c>
      <c r="AB26" s="19"/>
      <c r="AC26" s="19">
        <v>3.3147235207632797E-2</v>
      </c>
      <c r="AD26" s="19">
        <v>2.4727779655906602E-2</v>
      </c>
      <c r="AE26" s="19">
        <v>6.4354544835915198E-2</v>
      </c>
      <c r="AF26" s="19"/>
      <c r="AG26" s="19">
        <v>2.74400687956134E-2</v>
      </c>
      <c r="AH26" s="19">
        <v>3.87239213273331E-2</v>
      </c>
      <c r="AI26" s="19">
        <v>0</v>
      </c>
      <c r="AJ26" s="19">
        <v>0.107171700222216</v>
      </c>
      <c r="AK26" s="19">
        <v>6.5041308311457893E-2</v>
      </c>
      <c r="AL26" s="19"/>
      <c r="AM26" s="19">
        <v>1.73716458093593E-2</v>
      </c>
      <c r="AN26" s="19">
        <v>2.7569294420157701E-2</v>
      </c>
      <c r="AO26" s="19">
        <v>2.7550020001861301E-2</v>
      </c>
      <c r="AP26" s="19"/>
      <c r="AQ26" s="19">
        <v>2.9964231040769E-2</v>
      </c>
      <c r="AR26" s="19">
        <v>4.1409254140699001E-2</v>
      </c>
      <c r="AS26" s="19"/>
      <c r="AT26" s="19">
        <v>2.1963398900922099E-2</v>
      </c>
      <c r="AU26" s="19">
        <v>3.7229805538749397E-2</v>
      </c>
    </row>
    <row r="27" spans="2:47" x14ac:dyDescent="0.35">
      <c r="B27" s="16" t="s">
        <v>556</v>
      </c>
    </row>
    <row r="28" spans="2:47" x14ac:dyDescent="0.35">
      <c r="B28" t="s">
        <v>77</v>
      </c>
    </row>
    <row r="29" spans="2:47" x14ac:dyDescent="0.35">
      <c r="B29" t="s">
        <v>78</v>
      </c>
    </row>
    <row r="31" spans="2:47" x14ac:dyDescent="0.35">
      <c r="B31"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J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10" width="20.7265625" customWidth="1"/>
  </cols>
  <sheetData>
    <row r="2" spans="2:10" ht="40" customHeight="1" x14ac:dyDescent="0.35">
      <c r="D2" s="32" t="s">
        <v>567</v>
      </c>
      <c r="E2" s="28"/>
      <c r="F2" s="28"/>
      <c r="G2" s="28"/>
      <c r="H2" s="28"/>
      <c r="I2" s="28"/>
      <c r="J2" s="28"/>
    </row>
    <row r="6" spans="2:10" ht="50" customHeight="1" x14ac:dyDescent="0.35">
      <c r="B6" s="20" t="s">
        <v>15</v>
      </c>
      <c r="C6" s="20" t="s">
        <v>557</v>
      </c>
      <c r="D6" s="20" t="s">
        <v>558</v>
      </c>
      <c r="E6" s="20" t="s">
        <v>559</v>
      </c>
      <c r="F6" s="20" t="s">
        <v>560</v>
      </c>
      <c r="G6" s="20" t="s">
        <v>561</v>
      </c>
      <c r="H6" s="20" t="s">
        <v>562</v>
      </c>
      <c r="I6" s="20" t="s">
        <v>563</v>
      </c>
    </row>
    <row r="7" spans="2:10" x14ac:dyDescent="0.35">
      <c r="B7" s="18" t="s">
        <v>428</v>
      </c>
      <c r="C7" s="17">
        <v>3.0679394333783201E-2</v>
      </c>
      <c r="D7" s="17">
        <v>2.68141701978423E-2</v>
      </c>
      <c r="E7" s="17">
        <v>3.4936837836190698E-2</v>
      </c>
      <c r="F7" s="17">
        <v>2.97837188057315E-2</v>
      </c>
      <c r="G7" s="17">
        <v>3.5982836632339699E-2</v>
      </c>
      <c r="H7" s="17">
        <v>3.6669833500163E-2</v>
      </c>
      <c r="I7" s="17">
        <v>3.4006133025762199E-2</v>
      </c>
    </row>
    <row r="8" spans="2:10" x14ac:dyDescent="0.35">
      <c r="B8" s="18" t="s">
        <v>564</v>
      </c>
      <c r="C8" s="17">
        <v>0.110283114002765</v>
      </c>
      <c r="D8" s="17">
        <v>8.94383000004524E-2</v>
      </c>
      <c r="E8" s="17">
        <v>6.8430155998560699E-2</v>
      </c>
      <c r="F8" s="17">
        <v>8.7040718474637097E-2</v>
      </c>
      <c r="G8" s="17">
        <v>8.6757618963115499E-2</v>
      </c>
      <c r="H8" s="17">
        <v>8.3793373014614203E-2</v>
      </c>
      <c r="I8" s="17">
        <v>7.48198850143202E-2</v>
      </c>
    </row>
    <row r="9" spans="2:10" ht="29" x14ac:dyDescent="0.35">
      <c r="B9" s="18" t="s">
        <v>565</v>
      </c>
      <c r="C9" s="17">
        <v>0.25403064775872403</v>
      </c>
      <c r="D9" s="17">
        <v>0.19339296901841899</v>
      </c>
      <c r="E9" s="17">
        <v>0.159738871153775</v>
      </c>
      <c r="F9" s="17">
        <v>0.37537028510827702</v>
      </c>
      <c r="G9" s="17">
        <v>0.39208929753466698</v>
      </c>
      <c r="H9" s="17">
        <v>0.27137666141384797</v>
      </c>
      <c r="I9" s="17">
        <v>0.256290085083345</v>
      </c>
    </row>
    <row r="10" spans="2:10" x14ac:dyDescent="0.35">
      <c r="B10" s="18" t="s">
        <v>566</v>
      </c>
      <c r="C10" s="17">
        <v>0.39353329994997899</v>
      </c>
      <c r="D10" s="17">
        <v>0.44103451909180402</v>
      </c>
      <c r="E10" s="17">
        <v>0.33506739419404202</v>
      </c>
      <c r="F10" s="17">
        <v>0.34331364492351002</v>
      </c>
      <c r="G10" s="17">
        <v>0.31900095998713401</v>
      </c>
      <c r="H10" s="17">
        <v>0.40916779139859499</v>
      </c>
      <c r="I10" s="17">
        <v>0.41334913120451799</v>
      </c>
    </row>
    <row r="11" spans="2:10" x14ac:dyDescent="0.35">
      <c r="B11" s="18" t="s">
        <v>424</v>
      </c>
      <c r="C11" s="17">
        <v>0.13048696022551201</v>
      </c>
      <c r="D11" s="17">
        <v>0.192049002655694</v>
      </c>
      <c r="E11" s="17">
        <v>0.34512814971354999</v>
      </c>
      <c r="F11" s="17">
        <v>7.4213431852972703E-2</v>
      </c>
      <c r="G11" s="17">
        <v>7.4271661128485406E-2</v>
      </c>
      <c r="H11" s="17">
        <v>0.12577255447709301</v>
      </c>
      <c r="I11" s="17">
        <v>0.13857844321096</v>
      </c>
    </row>
    <row r="12" spans="2:10" x14ac:dyDescent="0.35">
      <c r="B12" s="18" t="s">
        <v>70</v>
      </c>
      <c r="C12" s="17">
        <v>8.0986583729237005E-2</v>
      </c>
      <c r="D12" s="17">
        <v>5.7271039035788E-2</v>
      </c>
      <c r="E12" s="17">
        <v>5.6698591103882097E-2</v>
      </c>
      <c r="F12" s="17">
        <v>9.0278200834871605E-2</v>
      </c>
      <c r="G12" s="17">
        <v>9.18976257542585E-2</v>
      </c>
      <c r="H12" s="17">
        <v>7.3219786195687198E-2</v>
      </c>
      <c r="I12" s="17">
        <v>8.2956322461093898E-2</v>
      </c>
    </row>
    <row r="13" spans="2:10" x14ac:dyDescent="0.35">
      <c r="B13" s="16"/>
      <c r="C13" s="16"/>
      <c r="D13" s="16"/>
      <c r="E13" s="16"/>
      <c r="F13" s="16"/>
      <c r="G13" s="16"/>
      <c r="H13" s="16"/>
      <c r="I13" s="16"/>
    </row>
    <row r="14" spans="2:10" x14ac:dyDescent="0.35">
      <c r="B14" t="s">
        <v>77</v>
      </c>
    </row>
    <row r="15" spans="2:10" x14ac:dyDescent="0.35">
      <c r="B15" t="s">
        <v>78</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3.0679394333783201E-2</v>
      </c>
      <c r="D9" s="17">
        <v>2.8881456995984999E-2</v>
      </c>
      <c r="E9" s="17">
        <v>3.2476644877398902E-2</v>
      </c>
      <c r="F9" s="17"/>
      <c r="G9" s="17">
        <v>5.5539440433328098E-2</v>
      </c>
      <c r="H9" s="17">
        <v>7.3393298745136004E-2</v>
      </c>
      <c r="I9" s="17">
        <v>4.4897921929410001E-2</v>
      </c>
      <c r="J9" s="17">
        <v>8.3140191605864892E-3</v>
      </c>
      <c r="K9" s="17">
        <v>1.6499741872555901E-2</v>
      </c>
      <c r="L9" s="17">
        <v>4.27676778029703E-3</v>
      </c>
      <c r="M9" s="17"/>
      <c r="N9" s="17">
        <v>2.33218732037947E-2</v>
      </c>
      <c r="O9" s="17">
        <v>2.14196076871308E-2</v>
      </c>
      <c r="P9" s="17">
        <v>3.3206204172719599E-2</v>
      </c>
      <c r="Q9" s="17">
        <v>4.6331401276638803E-2</v>
      </c>
      <c r="R9" s="17"/>
      <c r="S9" s="17">
        <v>7.0302270594376798E-2</v>
      </c>
      <c r="T9" s="17">
        <v>0</v>
      </c>
      <c r="U9" s="17">
        <v>2.9377077627861899E-2</v>
      </c>
      <c r="V9" s="17">
        <v>3.83786188543166E-2</v>
      </c>
      <c r="W9" s="17">
        <v>9.2366397296293895E-3</v>
      </c>
      <c r="X9" s="17">
        <v>4.75533454740108E-2</v>
      </c>
      <c r="Y9" s="17">
        <v>0</v>
      </c>
      <c r="Z9" s="17">
        <v>1.3567954191557E-2</v>
      </c>
      <c r="AA9" s="17">
        <v>4.5979164380963701E-2</v>
      </c>
      <c r="AB9" s="17"/>
      <c r="AC9" s="17">
        <v>1.8760267048244499E-2</v>
      </c>
      <c r="AD9" s="17">
        <v>4.5014740501068601E-2</v>
      </c>
      <c r="AE9" s="17">
        <v>3.8354446685591098E-2</v>
      </c>
      <c r="AF9" s="17"/>
      <c r="AG9" s="17">
        <v>1.8497502249084499E-2</v>
      </c>
      <c r="AH9" s="17">
        <v>5.6149281068120199E-2</v>
      </c>
      <c r="AI9" s="17">
        <v>2.7050398484340401E-2</v>
      </c>
      <c r="AJ9" s="17">
        <v>0</v>
      </c>
      <c r="AK9" s="17">
        <v>3.8712108908437202E-2</v>
      </c>
      <c r="AL9" s="17"/>
      <c r="AM9" s="17">
        <v>2.4755243705186399E-2</v>
      </c>
      <c r="AN9" s="17">
        <v>4.7566444470413603E-2</v>
      </c>
      <c r="AO9" s="17">
        <v>5.5342865255194301E-2</v>
      </c>
      <c r="AP9" s="17"/>
      <c r="AQ9" s="17">
        <v>3.5613364371986499E-2</v>
      </c>
      <c r="AR9" s="17">
        <v>2.0502172644754901E-2</v>
      </c>
      <c r="AS9" s="17"/>
      <c r="AT9" s="17">
        <v>4.3270582901510701E-2</v>
      </c>
      <c r="AU9" s="17">
        <v>2.6687284119024799E-2</v>
      </c>
    </row>
    <row r="10" spans="2:47" x14ac:dyDescent="0.35">
      <c r="B10" s="18" t="s">
        <v>564</v>
      </c>
      <c r="C10" s="17">
        <v>0.110283114002765</v>
      </c>
      <c r="D10" s="17">
        <v>0.126490437205834</v>
      </c>
      <c r="E10" s="17">
        <v>9.5565633504373096E-2</v>
      </c>
      <c r="F10" s="17"/>
      <c r="G10" s="17">
        <v>0.112618872566701</v>
      </c>
      <c r="H10" s="17">
        <v>0.189833863314844</v>
      </c>
      <c r="I10" s="17">
        <v>0.158351970183464</v>
      </c>
      <c r="J10" s="17">
        <v>5.6912053977714698E-2</v>
      </c>
      <c r="K10" s="17">
        <v>0.100820829139302</v>
      </c>
      <c r="L10" s="17">
        <v>6.2516833544230002E-2</v>
      </c>
      <c r="M10" s="17"/>
      <c r="N10" s="17">
        <v>0.124690458250037</v>
      </c>
      <c r="O10" s="17">
        <v>9.6963867217379707E-2</v>
      </c>
      <c r="P10" s="17">
        <v>0.13003882750503401</v>
      </c>
      <c r="Q10" s="17">
        <v>9.2571882963010499E-2</v>
      </c>
      <c r="R10" s="17"/>
      <c r="S10" s="17">
        <v>0.11338752503082999</v>
      </c>
      <c r="T10" s="17">
        <v>0.13175651908070601</v>
      </c>
      <c r="U10" s="17">
        <v>7.0732825864420201E-2</v>
      </c>
      <c r="V10" s="17">
        <v>8.6010251395049406E-2</v>
      </c>
      <c r="W10" s="17">
        <v>0.114249229838498</v>
      </c>
      <c r="X10" s="17">
        <v>0.178102303941226</v>
      </c>
      <c r="Y10" s="17">
        <v>8.6435296272431905E-2</v>
      </c>
      <c r="Z10" s="17">
        <v>0.175367050889702</v>
      </c>
      <c r="AA10" s="17">
        <v>6.7539741916132795E-2</v>
      </c>
      <c r="AB10" s="17"/>
      <c r="AC10" s="17">
        <v>0.117136973243804</v>
      </c>
      <c r="AD10" s="17">
        <v>9.3670480642976894E-2</v>
      </c>
      <c r="AE10" s="17">
        <v>0.14456974221107499</v>
      </c>
      <c r="AF10" s="17"/>
      <c r="AG10" s="17">
        <v>0.11561611323375</v>
      </c>
      <c r="AH10" s="17">
        <v>0.108434022578023</v>
      </c>
      <c r="AI10" s="17">
        <v>5.8075236276494697E-2</v>
      </c>
      <c r="AJ10" s="17">
        <v>0</v>
      </c>
      <c r="AK10" s="17">
        <v>0.14051503395346501</v>
      </c>
      <c r="AL10" s="17"/>
      <c r="AM10" s="17">
        <v>0.15467639279022299</v>
      </c>
      <c r="AN10" s="17">
        <v>0.133948971605275</v>
      </c>
      <c r="AO10" s="17">
        <v>3.5073438279570199E-2</v>
      </c>
      <c r="AP10" s="17"/>
      <c r="AQ10" s="17">
        <v>0.118684334619844</v>
      </c>
      <c r="AR10" s="17">
        <v>9.3248702997715399E-2</v>
      </c>
      <c r="AS10" s="17"/>
      <c r="AT10" s="17">
        <v>0.125961323926125</v>
      </c>
      <c r="AU10" s="17">
        <v>0.105312245553968</v>
      </c>
    </row>
    <row r="11" spans="2:47" ht="29" x14ac:dyDescent="0.35">
      <c r="B11" s="18" t="s">
        <v>565</v>
      </c>
      <c r="C11" s="17">
        <v>0.25403064775872403</v>
      </c>
      <c r="D11" s="17">
        <v>0.28675426208975202</v>
      </c>
      <c r="E11" s="17">
        <v>0.22443540378185101</v>
      </c>
      <c r="F11" s="17"/>
      <c r="G11" s="17">
        <v>0.20426729596835799</v>
      </c>
      <c r="H11" s="17">
        <v>0.25485426616746598</v>
      </c>
      <c r="I11" s="17">
        <v>0.25590556032470901</v>
      </c>
      <c r="J11" s="17">
        <v>0.26481954993356199</v>
      </c>
      <c r="K11" s="17">
        <v>0.26692902009529901</v>
      </c>
      <c r="L11" s="17">
        <v>0.25787463222727902</v>
      </c>
      <c r="M11" s="17"/>
      <c r="N11" s="17">
        <v>0.21264969736360301</v>
      </c>
      <c r="O11" s="17">
        <v>0.25614098997616402</v>
      </c>
      <c r="P11" s="17">
        <v>0.26564426606654001</v>
      </c>
      <c r="Q11" s="17">
        <v>0.28918509432846501</v>
      </c>
      <c r="R11" s="17"/>
      <c r="S11" s="17">
        <v>0.245835116219213</v>
      </c>
      <c r="T11" s="17">
        <v>0.242227500530631</v>
      </c>
      <c r="U11" s="17">
        <v>0.28892527280425301</v>
      </c>
      <c r="V11" s="17">
        <v>0.302516790022266</v>
      </c>
      <c r="W11" s="17">
        <v>0.28278236256457301</v>
      </c>
      <c r="X11" s="17">
        <v>0.21846056796390201</v>
      </c>
      <c r="Y11" s="17">
        <v>0.219230169684825</v>
      </c>
      <c r="Z11" s="17">
        <v>0.23791835797962199</v>
      </c>
      <c r="AA11" s="17">
        <v>0.252144303355892</v>
      </c>
      <c r="AB11" s="17"/>
      <c r="AC11" s="17">
        <v>0.30611146981267301</v>
      </c>
      <c r="AD11" s="17">
        <v>0.194401378365924</v>
      </c>
      <c r="AE11" s="17">
        <v>0.29536406603451798</v>
      </c>
      <c r="AF11" s="17"/>
      <c r="AG11" s="17">
        <v>0.28714808803831998</v>
      </c>
      <c r="AH11" s="17">
        <v>0.16673738834489199</v>
      </c>
      <c r="AI11" s="17">
        <v>0.23537221846591699</v>
      </c>
      <c r="AJ11" s="17">
        <v>0.40379267209549402</v>
      </c>
      <c r="AK11" s="17">
        <v>0.30237260752391099</v>
      </c>
      <c r="AL11" s="17"/>
      <c r="AM11" s="17">
        <v>0.27607119030893201</v>
      </c>
      <c r="AN11" s="17">
        <v>0.17979356463211901</v>
      </c>
      <c r="AO11" s="17">
        <v>0.30358402104499299</v>
      </c>
      <c r="AP11" s="17"/>
      <c r="AQ11" s="17">
        <v>0.24267741446625499</v>
      </c>
      <c r="AR11" s="17">
        <v>0.276687264199518</v>
      </c>
      <c r="AS11" s="17"/>
      <c r="AT11" s="17">
        <v>0.23984877597531501</v>
      </c>
      <c r="AU11" s="17">
        <v>0.25852709342041902</v>
      </c>
    </row>
    <row r="12" spans="2:47" x14ac:dyDescent="0.35">
      <c r="B12" s="18" t="s">
        <v>566</v>
      </c>
      <c r="C12" s="17">
        <v>0.39353329994997899</v>
      </c>
      <c r="D12" s="17">
        <v>0.35799603933559399</v>
      </c>
      <c r="E12" s="17">
        <v>0.42591916670576302</v>
      </c>
      <c r="F12" s="17"/>
      <c r="G12" s="17">
        <v>0.32678036940274302</v>
      </c>
      <c r="H12" s="17">
        <v>0.314332290908655</v>
      </c>
      <c r="I12" s="17">
        <v>0.33852531580538903</v>
      </c>
      <c r="J12" s="17">
        <v>0.457530737306103</v>
      </c>
      <c r="K12" s="17">
        <v>0.40981199342500801</v>
      </c>
      <c r="L12" s="17">
        <v>0.46252028832769498</v>
      </c>
      <c r="M12" s="17"/>
      <c r="N12" s="17">
        <v>0.41876293358044198</v>
      </c>
      <c r="O12" s="17">
        <v>0.40991805847608898</v>
      </c>
      <c r="P12" s="17">
        <v>0.38882539915807501</v>
      </c>
      <c r="Q12" s="17">
        <v>0.35393628652072001</v>
      </c>
      <c r="R12" s="17"/>
      <c r="S12" s="17">
        <v>0.386776857126856</v>
      </c>
      <c r="T12" s="17">
        <v>0.39976038518469298</v>
      </c>
      <c r="U12" s="17">
        <v>0.33189973653731603</v>
      </c>
      <c r="V12" s="17">
        <v>0.35176643863132001</v>
      </c>
      <c r="W12" s="17">
        <v>0.43207289856813502</v>
      </c>
      <c r="X12" s="17">
        <v>0.44783192294997098</v>
      </c>
      <c r="Y12" s="17">
        <v>0.40965578946036801</v>
      </c>
      <c r="Z12" s="17">
        <v>0.33071275360098901</v>
      </c>
      <c r="AA12" s="17">
        <v>0.41956023226892603</v>
      </c>
      <c r="AB12" s="17"/>
      <c r="AC12" s="17">
        <v>0.35492468335306299</v>
      </c>
      <c r="AD12" s="17">
        <v>0.45510676267417099</v>
      </c>
      <c r="AE12" s="17">
        <v>0.35744812637268902</v>
      </c>
      <c r="AF12" s="17"/>
      <c r="AG12" s="17">
        <v>0.38283386021148103</v>
      </c>
      <c r="AH12" s="17">
        <v>0.42175924232583301</v>
      </c>
      <c r="AI12" s="17">
        <v>0.50364849138080003</v>
      </c>
      <c r="AJ12" s="17">
        <v>0.15448249192027799</v>
      </c>
      <c r="AK12" s="17">
        <v>0.35152818903341798</v>
      </c>
      <c r="AL12" s="17"/>
      <c r="AM12" s="17">
        <v>0.36735459441725898</v>
      </c>
      <c r="AN12" s="17">
        <v>0.41056603540454101</v>
      </c>
      <c r="AO12" s="17">
        <v>0.494052900066413</v>
      </c>
      <c r="AP12" s="17"/>
      <c r="AQ12" s="17">
        <v>0.41493730636359899</v>
      </c>
      <c r="AR12" s="17">
        <v>0.34803877589343701</v>
      </c>
      <c r="AS12" s="17"/>
      <c r="AT12" s="17">
        <v>0.406354158789272</v>
      </c>
      <c r="AU12" s="17">
        <v>0.38946837142801999</v>
      </c>
    </row>
    <row r="13" spans="2:47" x14ac:dyDescent="0.35">
      <c r="B13" s="18" t="s">
        <v>424</v>
      </c>
      <c r="C13" s="17">
        <v>0.13048696022551201</v>
      </c>
      <c r="D13" s="17">
        <v>0.121188782488479</v>
      </c>
      <c r="E13" s="17">
        <v>0.13815963688868399</v>
      </c>
      <c r="F13" s="17"/>
      <c r="G13" s="17">
        <v>0.226751681090304</v>
      </c>
      <c r="H13" s="17">
        <v>0.12937910195916699</v>
      </c>
      <c r="I13" s="17">
        <v>0.128162891314305</v>
      </c>
      <c r="J13" s="17">
        <v>0.13485444772299501</v>
      </c>
      <c r="K13" s="17">
        <v>9.5724059427677893E-2</v>
      </c>
      <c r="L13" s="17">
        <v>0.110355891594777</v>
      </c>
      <c r="M13" s="17"/>
      <c r="N13" s="17">
        <v>0.116956827945516</v>
      </c>
      <c r="O13" s="17">
        <v>0.137975118662024</v>
      </c>
      <c r="P13" s="17">
        <v>0.12576483809911099</v>
      </c>
      <c r="Q13" s="17">
        <v>0.139032858823781</v>
      </c>
      <c r="R13" s="17"/>
      <c r="S13" s="17">
        <v>0.101544355605065</v>
      </c>
      <c r="T13" s="17">
        <v>0.145167876732786</v>
      </c>
      <c r="U13" s="17">
        <v>0.16134367650123399</v>
      </c>
      <c r="V13" s="17">
        <v>0.10995801179362499</v>
      </c>
      <c r="W13" s="17">
        <v>0.117080944335819</v>
      </c>
      <c r="X13" s="17">
        <v>5.3265860941297399E-2</v>
      </c>
      <c r="Y13" s="17">
        <v>0.21900573738329601</v>
      </c>
      <c r="Z13" s="17">
        <v>0.141697848653911</v>
      </c>
      <c r="AA13" s="17">
        <v>0.140409078780071</v>
      </c>
      <c r="AB13" s="17"/>
      <c r="AC13" s="17">
        <v>0.11723430947151101</v>
      </c>
      <c r="AD13" s="17">
        <v>0.136483547040993</v>
      </c>
      <c r="AE13" s="17">
        <v>0.10225661269419099</v>
      </c>
      <c r="AF13" s="17"/>
      <c r="AG13" s="17">
        <v>0.12203512758476499</v>
      </c>
      <c r="AH13" s="17">
        <v>0.17291047783840099</v>
      </c>
      <c r="AI13" s="17">
        <v>9.2535648225274603E-2</v>
      </c>
      <c r="AJ13" s="17">
        <v>0.230251716243074</v>
      </c>
      <c r="AK13" s="17">
        <v>0.10124806441699701</v>
      </c>
      <c r="AL13" s="17"/>
      <c r="AM13" s="17">
        <v>0.10373606321533101</v>
      </c>
      <c r="AN13" s="17">
        <v>0.153624883099028</v>
      </c>
      <c r="AO13" s="17">
        <v>7.7190784487322098E-2</v>
      </c>
      <c r="AP13" s="17"/>
      <c r="AQ13" s="17">
        <v>0.114761896051918</v>
      </c>
      <c r="AR13" s="17">
        <v>0.16408155451871001</v>
      </c>
      <c r="AS13" s="17"/>
      <c r="AT13" s="17">
        <v>0.10632392116789501</v>
      </c>
      <c r="AU13" s="17">
        <v>0.138147993536438</v>
      </c>
    </row>
    <row r="14" spans="2:47" x14ac:dyDescent="0.35">
      <c r="B14" s="18" t="s">
        <v>70</v>
      </c>
      <c r="C14" s="19">
        <v>8.0986583729237005E-2</v>
      </c>
      <c r="D14" s="19">
        <v>7.8689021884355698E-2</v>
      </c>
      <c r="E14" s="19">
        <v>8.3443514241930805E-2</v>
      </c>
      <c r="F14" s="19"/>
      <c r="G14" s="19">
        <v>7.4042340538565607E-2</v>
      </c>
      <c r="H14" s="19">
        <v>3.8207178904731902E-2</v>
      </c>
      <c r="I14" s="19">
        <v>7.4156340442723206E-2</v>
      </c>
      <c r="J14" s="19">
        <v>7.7569191899038895E-2</v>
      </c>
      <c r="K14" s="19">
        <v>0.110214356040158</v>
      </c>
      <c r="L14" s="19">
        <v>0.10245558652572199</v>
      </c>
      <c r="M14" s="19"/>
      <c r="N14" s="19">
        <v>0.10361820965660699</v>
      </c>
      <c r="O14" s="19">
        <v>7.7582357981212297E-2</v>
      </c>
      <c r="P14" s="19">
        <v>5.6520464998520203E-2</v>
      </c>
      <c r="Q14" s="19">
        <v>7.8942476087385E-2</v>
      </c>
      <c r="R14" s="19"/>
      <c r="S14" s="19">
        <v>8.2153875423659803E-2</v>
      </c>
      <c r="T14" s="19">
        <v>8.1087718471183595E-2</v>
      </c>
      <c r="U14" s="19">
        <v>0.117721410664915</v>
      </c>
      <c r="V14" s="19">
        <v>0.11136988930342299</v>
      </c>
      <c r="W14" s="19">
        <v>4.45779249633452E-2</v>
      </c>
      <c r="X14" s="19">
        <v>5.4785998729593201E-2</v>
      </c>
      <c r="Y14" s="19">
        <v>6.5673007199078995E-2</v>
      </c>
      <c r="Z14" s="19">
        <v>0.100736034684218</v>
      </c>
      <c r="AA14" s="19">
        <v>7.4367479298014905E-2</v>
      </c>
      <c r="AB14" s="19"/>
      <c r="AC14" s="19">
        <v>8.5832297070704097E-2</v>
      </c>
      <c r="AD14" s="19">
        <v>7.5323090774867499E-2</v>
      </c>
      <c r="AE14" s="19">
        <v>6.2007006001936198E-2</v>
      </c>
      <c r="AF14" s="19"/>
      <c r="AG14" s="19">
        <v>7.3869308682600804E-2</v>
      </c>
      <c r="AH14" s="19">
        <v>7.4009587844731106E-2</v>
      </c>
      <c r="AI14" s="19">
        <v>8.3318007167173899E-2</v>
      </c>
      <c r="AJ14" s="19">
        <v>0.21147311974115299</v>
      </c>
      <c r="AK14" s="19">
        <v>6.5623996163772305E-2</v>
      </c>
      <c r="AL14" s="19"/>
      <c r="AM14" s="19">
        <v>7.3406515563068694E-2</v>
      </c>
      <c r="AN14" s="19">
        <v>7.4500100788623194E-2</v>
      </c>
      <c r="AO14" s="19">
        <v>3.4755990866507498E-2</v>
      </c>
      <c r="AP14" s="19"/>
      <c r="AQ14" s="19">
        <v>7.33256841263972E-2</v>
      </c>
      <c r="AR14" s="19">
        <v>9.7441529745864799E-2</v>
      </c>
      <c r="AS14" s="19"/>
      <c r="AT14" s="19">
        <v>7.82412372398818E-2</v>
      </c>
      <c r="AU14" s="19">
        <v>8.1857011942130006E-2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U19"/>
  <sheetViews>
    <sheetView showGridLines="0" workbookViewId="0">
      <pane xSplit="2" topLeftCell="W1" activePane="topRight" state="frozen"/>
      <selection activeCell="AF8" sqref="AF8"/>
      <selection pane="topRight" activeCell="AT8" sqref="AT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2.68141701978423E-2</v>
      </c>
      <c r="D9" s="17">
        <v>2.74355474852504E-2</v>
      </c>
      <c r="E9" s="17">
        <v>2.6336536868041199E-2</v>
      </c>
      <c r="F9" s="17"/>
      <c r="G9" s="17">
        <v>4.5222294732859498E-2</v>
      </c>
      <c r="H9" s="17">
        <v>5.7043451998245898E-2</v>
      </c>
      <c r="I9" s="17">
        <v>3.2010996291524901E-2</v>
      </c>
      <c r="J9" s="17">
        <v>8.0115533127432092E-3</v>
      </c>
      <c r="K9" s="17">
        <v>1.4025634758649499E-2</v>
      </c>
      <c r="L9" s="17">
        <v>1.5197060212227E-2</v>
      </c>
      <c r="M9" s="17"/>
      <c r="N9" s="17">
        <v>2.1688728206793399E-2</v>
      </c>
      <c r="O9" s="17">
        <v>2.23713088761693E-2</v>
      </c>
      <c r="P9" s="17">
        <v>1.75880451898703E-2</v>
      </c>
      <c r="Q9" s="17">
        <v>4.5337970681518097E-2</v>
      </c>
      <c r="R9" s="17"/>
      <c r="S9" s="17">
        <v>2.8619925192398199E-2</v>
      </c>
      <c r="T9" s="17">
        <v>3.7428701913837202E-3</v>
      </c>
      <c r="U9" s="17">
        <v>2.0576940613157801E-2</v>
      </c>
      <c r="V9" s="17">
        <v>2.8808083323809498E-2</v>
      </c>
      <c r="W9" s="17">
        <v>5.3505946780129099E-2</v>
      </c>
      <c r="X9" s="17">
        <v>4.75533454740108E-2</v>
      </c>
      <c r="Y9" s="17">
        <v>9.3465787289510396E-3</v>
      </c>
      <c r="Z9" s="17">
        <v>0</v>
      </c>
      <c r="AA9" s="17">
        <v>4.5460776527338202E-2</v>
      </c>
      <c r="AB9" s="17"/>
      <c r="AC9" s="17">
        <v>1.6896209076068799E-2</v>
      </c>
      <c r="AD9" s="17">
        <v>3.8574690788595697E-2</v>
      </c>
      <c r="AE9" s="17">
        <v>3.3348256566990003E-2</v>
      </c>
      <c r="AF9" s="17"/>
      <c r="AG9" s="17">
        <v>2.1825226265251602E-2</v>
      </c>
      <c r="AH9" s="17">
        <v>4.1838276301177202E-2</v>
      </c>
      <c r="AI9" s="17">
        <v>2.7050398484340401E-2</v>
      </c>
      <c r="AJ9" s="17">
        <v>0</v>
      </c>
      <c r="AK9" s="17">
        <v>2.2292888600717198E-2</v>
      </c>
      <c r="AL9" s="17"/>
      <c r="AM9" s="17">
        <v>2.29858392703466E-2</v>
      </c>
      <c r="AN9" s="17">
        <v>4.0959898677923802E-2</v>
      </c>
      <c r="AO9" s="17">
        <v>2.6838098963704499E-2</v>
      </c>
      <c r="AP9" s="17"/>
      <c r="AQ9" s="17">
        <v>3.0979151268132599E-2</v>
      </c>
      <c r="AR9" s="17">
        <v>1.82277815303999E-2</v>
      </c>
      <c r="AS9" s="17"/>
      <c r="AT9" s="17">
        <v>2.7673284885429101E-2</v>
      </c>
      <c r="AU9" s="17">
        <v>2.65417828452492E-2</v>
      </c>
    </row>
    <row r="10" spans="2:47" x14ac:dyDescent="0.35">
      <c r="B10" s="18" t="s">
        <v>564</v>
      </c>
      <c r="C10" s="17">
        <v>8.94383000004524E-2</v>
      </c>
      <c r="D10" s="17">
        <v>0.113691164505085</v>
      </c>
      <c r="E10" s="17">
        <v>6.7124941880197603E-2</v>
      </c>
      <c r="F10" s="17"/>
      <c r="G10" s="17">
        <v>9.2353148760215803E-2</v>
      </c>
      <c r="H10" s="17">
        <v>0.14732730182304099</v>
      </c>
      <c r="I10" s="17">
        <v>0.135938752786676</v>
      </c>
      <c r="J10" s="17">
        <v>0.109407678474229</v>
      </c>
      <c r="K10" s="17">
        <v>5.9005710363695202E-2</v>
      </c>
      <c r="L10" s="17">
        <v>1.9885962515383399E-2</v>
      </c>
      <c r="M10" s="17"/>
      <c r="N10" s="17">
        <v>0.11373417750723901</v>
      </c>
      <c r="O10" s="17">
        <v>7.0977554107287705E-2</v>
      </c>
      <c r="P10" s="17">
        <v>0.12524804273857801</v>
      </c>
      <c r="Q10" s="17">
        <v>5.2090814399867097E-2</v>
      </c>
      <c r="R10" s="17"/>
      <c r="S10" s="17">
        <v>0.170265717183017</v>
      </c>
      <c r="T10" s="17">
        <v>6.9695332548712394E-2</v>
      </c>
      <c r="U10" s="17">
        <v>6.7420325192283803E-2</v>
      </c>
      <c r="V10" s="17">
        <v>6.1611919478948299E-2</v>
      </c>
      <c r="W10" s="17">
        <v>4.2224005106010203E-2</v>
      </c>
      <c r="X10" s="17">
        <v>0.10929748117804999</v>
      </c>
      <c r="Y10" s="17">
        <v>0.105627640667401</v>
      </c>
      <c r="Z10" s="17">
        <v>0.13192000202106899</v>
      </c>
      <c r="AA10" s="17">
        <v>4.4767390358745003E-2</v>
      </c>
      <c r="AB10" s="17"/>
      <c r="AC10" s="17">
        <v>0.10854504248633901</v>
      </c>
      <c r="AD10" s="17">
        <v>8.1711412270011399E-2</v>
      </c>
      <c r="AE10" s="17">
        <v>7.1714888136087201E-2</v>
      </c>
      <c r="AF10" s="17"/>
      <c r="AG10" s="17">
        <v>9.64940233958657E-2</v>
      </c>
      <c r="AH10" s="17">
        <v>0.105824977232337</v>
      </c>
      <c r="AI10" s="17">
        <v>7.4457192212986495E-2</v>
      </c>
      <c r="AJ10" s="17">
        <v>0</v>
      </c>
      <c r="AK10" s="17">
        <v>5.2556990626611698E-2</v>
      </c>
      <c r="AL10" s="17"/>
      <c r="AM10" s="17">
        <v>0.11816783168105301</v>
      </c>
      <c r="AN10" s="17">
        <v>0.112430119013069</v>
      </c>
      <c r="AO10" s="17">
        <v>6.2724380066217403E-2</v>
      </c>
      <c r="AP10" s="17"/>
      <c r="AQ10" s="17">
        <v>9.2982361163247595E-2</v>
      </c>
      <c r="AR10" s="17">
        <v>8.0060747113442896E-2</v>
      </c>
      <c r="AS10" s="17"/>
      <c r="AT10" s="17">
        <v>0.130249107021042</v>
      </c>
      <c r="AU10" s="17">
        <v>7.6498994175344101E-2</v>
      </c>
    </row>
    <row r="11" spans="2:47" ht="29" x14ac:dyDescent="0.35">
      <c r="B11" s="18" t="s">
        <v>565</v>
      </c>
      <c r="C11" s="17">
        <v>0.19339296901841899</v>
      </c>
      <c r="D11" s="17">
        <v>0.19608907633518199</v>
      </c>
      <c r="E11" s="17">
        <v>0.191616060444427</v>
      </c>
      <c r="F11" s="17"/>
      <c r="G11" s="17">
        <v>0.23202821788642</v>
      </c>
      <c r="H11" s="17">
        <v>0.25243200323819198</v>
      </c>
      <c r="I11" s="17">
        <v>0.18303101835931199</v>
      </c>
      <c r="J11" s="17">
        <v>0.18420053410298701</v>
      </c>
      <c r="K11" s="17">
        <v>0.19909988384045499</v>
      </c>
      <c r="L11" s="17">
        <v>0.14315738574491399</v>
      </c>
      <c r="M11" s="17"/>
      <c r="N11" s="17">
        <v>0.14227095199971701</v>
      </c>
      <c r="O11" s="17">
        <v>0.193902798569903</v>
      </c>
      <c r="P11" s="17">
        <v>0.226189882206174</v>
      </c>
      <c r="Q11" s="17">
        <v>0.22138131104894401</v>
      </c>
      <c r="R11" s="17"/>
      <c r="S11" s="17">
        <v>0.199397753191905</v>
      </c>
      <c r="T11" s="17">
        <v>0.219785980353458</v>
      </c>
      <c r="U11" s="17">
        <v>0.17774712266358</v>
      </c>
      <c r="V11" s="17">
        <v>0.19774097225656201</v>
      </c>
      <c r="W11" s="17">
        <v>0.185245976741163</v>
      </c>
      <c r="X11" s="17">
        <v>0.26338139693884599</v>
      </c>
      <c r="Y11" s="17">
        <v>0.131076560499094</v>
      </c>
      <c r="Z11" s="17">
        <v>0.16323673553259899</v>
      </c>
      <c r="AA11" s="17">
        <v>0.168925794467568</v>
      </c>
      <c r="AB11" s="17"/>
      <c r="AC11" s="17">
        <v>0.195641588422414</v>
      </c>
      <c r="AD11" s="17">
        <v>0.12969184791038499</v>
      </c>
      <c r="AE11" s="17">
        <v>0.34179846657296398</v>
      </c>
      <c r="AF11" s="17"/>
      <c r="AG11" s="17">
        <v>0.17398428730940699</v>
      </c>
      <c r="AH11" s="17">
        <v>0.139189043042695</v>
      </c>
      <c r="AI11" s="17">
        <v>0.15979690425870199</v>
      </c>
      <c r="AJ11" s="17">
        <v>0.30191231315275402</v>
      </c>
      <c r="AK11" s="17">
        <v>0.31607374261122001</v>
      </c>
      <c r="AL11" s="17"/>
      <c r="AM11" s="17">
        <v>0.219107913732868</v>
      </c>
      <c r="AN11" s="17">
        <v>0.15185356668417499</v>
      </c>
      <c r="AO11" s="17">
        <v>0.18617905835234799</v>
      </c>
      <c r="AP11" s="17"/>
      <c r="AQ11" s="17">
        <v>0.20109461464120801</v>
      </c>
      <c r="AR11" s="17">
        <v>0.17557861609710301</v>
      </c>
      <c r="AS11" s="17"/>
      <c r="AT11" s="17">
        <v>0.21145386992009901</v>
      </c>
      <c r="AU11" s="17">
        <v>0.1876666544144</v>
      </c>
    </row>
    <row r="12" spans="2:47" x14ac:dyDescent="0.35">
      <c r="B12" s="18" t="s">
        <v>566</v>
      </c>
      <c r="C12" s="17">
        <v>0.44103451909180402</v>
      </c>
      <c r="D12" s="17">
        <v>0.43296116762645798</v>
      </c>
      <c r="E12" s="17">
        <v>0.44794651304636102</v>
      </c>
      <c r="F12" s="17"/>
      <c r="G12" s="17">
        <v>0.40865280197584702</v>
      </c>
      <c r="H12" s="17">
        <v>0.33485993626816402</v>
      </c>
      <c r="I12" s="17">
        <v>0.45837432341850098</v>
      </c>
      <c r="J12" s="17">
        <v>0.45546542211838198</v>
      </c>
      <c r="K12" s="17">
        <v>0.45782799242606698</v>
      </c>
      <c r="L12" s="17">
        <v>0.49866812073587102</v>
      </c>
      <c r="M12" s="17"/>
      <c r="N12" s="17">
        <v>0.45394881563194101</v>
      </c>
      <c r="O12" s="17">
        <v>0.41673963692486199</v>
      </c>
      <c r="P12" s="17">
        <v>0.44605276422784301</v>
      </c>
      <c r="Q12" s="17">
        <v>0.44884968018522398</v>
      </c>
      <c r="R12" s="17"/>
      <c r="S12" s="17">
        <v>0.36410125792470199</v>
      </c>
      <c r="T12" s="17">
        <v>0.45026758141537798</v>
      </c>
      <c r="U12" s="17">
        <v>0.47401275872822501</v>
      </c>
      <c r="V12" s="17">
        <v>0.476661561526939</v>
      </c>
      <c r="W12" s="17">
        <v>0.49896336896400201</v>
      </c>
      <c r="X12" s="17">
        <v>0.380308176451786</v>
      </c>
      <c r="Y12" s="17">
        <v>0.46391505966742003</v>
      </c>
      <c r="Z12" s="17">
        <v>0.39648747349963398</v>
      </c>
      <c r="AA12" s="17">
        <v>0.47611822066981702</v>
      </c>
      <c r="AB12" s="17"/>
      <c r="AC12" s="17">
        <v>0.432137174883793</v>
      </c>
      <c r="AD12" s="17">
        <v>0.477649060507713</v>
      </c>
      <c r="AE12" s="17">
        <v>0.35548878683399499</v>
      </c>
      <c r="AF12" s="17"/>
      <c r="AG12" s="17">
        <v>0.47018222166773099</v>
      </c>
      <c r="AH12" s="17">
        <v>0.45209213967693301</v>
      </c>
      <c r="AI12" s="17">
        <v>0.38603182828563098</v>
      </c>
      <c r="AJ12" s="17">
        <v>0.40317307217454501</v>
      </c>
      <c r="AK12" s="17">
        <v>0.37265726471671001</v>
      </c>
      <c r="AL12" s="17"/>
      <c r="AM12" s="17">
        <v>0.44593967225872899</v>
      </c>
      <c r="AN12" s="17">
        <v>0.420049764640472</v>
      </c>
      <c r="AO12" s="17">
        <v>0.47007706747999201</v>
      </c>
      <c r="AP12" s="17"/>
      <c r="AQ12" s="17">
        <v>0.44831823096748502</v>
      </c>
      <c r="AR12" s="17">
        <v>0.42801945847674799</v>
      </c>
      <c r="AS12" s="17"/>
      <c r="AT12" s="17">
        <v>0.44109199849145397</v>
      </c>
      <c r="AU12" s="17">
        <v>0.44101629491088201</v>
      </c>
    </row>
    <row r="13" spans="2:47" x14ac:dyDescent="0.35">
      <c r="B13" s="18" t="s">
        <v>424</v>
      </c>
      <c r="C13" s="17">
        <v>0.192049002655694</v>
      </c>
      <c r="D13" s="17">
        <v>0.17574199004114199</v>
      </c>
      <c r="E13" s="17">
        <v>0.20650525678884599</v>
      </c>
      <c r="F13" s="17"/>
      <c r="G13" s="17">
        <v>0.188653988980204</v>
      </c>
      <c r="H13" s="17">
        <v>0.170315400775394</v>
      </c>
      <c r="I13" s="17">
        <v>0.14285614015065501</v>
      </c>
      <c r="J13" s="17">
        <v>0.18907145751147</v>
      </c>
      <c r="K13" s="17">
        <v>0.19823163122381099</v>
      </c>
      <c r="L13" s="17">
        <v>0.24180563819027201</v>
      </c>
      <c r="M13" s="17"/>
      <c r="N13" s="17">
        <v>0.208041662682692</v>
      </c>
      <c r="O13" s="17">
        <v>0.22955958981410199</v>
      </c>
      <c r="P13" s="17">
        <v>0.14268148754450199</v>
      </c>
      <c r="Q13" s="17">
        <v>0.177637708259199</v>
      </c>
      <c r="R13" s="17"/>
      <c r="S13" s="17">
        <v>0.179150384771779</v>
      </c>
      <c r="T13" s="17">
        <v>0.20440657503432499</v>
      </c>
      <c r="U13" s="17">
        <v>0.19693888229089401</v>
      </c>
      <c r="V13" s="17">
        <v>0.14931974431304501</v>
      </c>
      <c r="W13" s="17">
        <v>0.184567271286246</v>
      </c>
      <c r="X13" s="17">
        <v>0.16324968658085801</v>
      </c>
      <c r="Y13" s="17">
        <v>0.25707883552059801</v>
      </c>
      <c r="Z13" s="17">
        <v>0.19246653099125</v>
      </c>
      <c r="AA13" s="17">
        <v>0.20346447083878799</v>
      </c>
      <c r="AB13" s="17"/>
      <c r="AC13" s="17">
        <v>0.17832176065628599</v>
      </c>
      <c r="AD13" s="17">
        <v>0.22201309387335999</v>
      </c>
      <c r="AE13" s="17">
        <v>0.14573145221185799</v>
      </c>
      <c r="AF13" s="17"/>
      <c r="AG13" s="17">
        <v>0.181827438606597</v>
      </c>
      <c r="AH13" s="17">
        <v>0.209579975981603</v>
      </c>
      <c r="AI13" s="17">
        <v>0.28016108267452899</v>
      </c>
      <c r="AJ13" s="17">
        <v>0.230251716243074</v>
      </c>
      <c r="AK13" s="17">
        <v>0.174719262773221</v>
      </c>
      <c r="AL13" s="17"/>
      <c r="AM13" s="17">
        <v>0.14517315062147099</v>
      </c>
      <c r="AN13" s="17">
        <v>0.22411760678268999</v>
      </c>
      <c r="AO13" s="17">
        <v>0.20684042231755101</v>
      </c>
      <c r="AP13" s="17"/>
      <c r="AQ13" s="17">
        <v>0.17223210801185301</v>
      </c>
      <c r="AR13" s="17">
        <v>0.23452541841190599</v>
      </c>
      <c r="AS13" s="17"/>
      <c r="AT13" s="17">
        <v>0.14535662695287599</v>
      </c>
      <c r="AU13" s="17">
        <v>0.20685309434186899</v>
      </c>
    </row>
    <row r="14" spans="2:47" x14ac:dyDescent="0.35">
      <c r="B14" s="18" t="s">
        <v>70</v>
      </c>
      <c r="C14" s="19">
        <v>5.7271039035788E-2</v>
      </c>
      <c r="D14" s="19">
        <v>5.4081054006882498E-2</v>
      </c>
      <c r="E14" s="19">
        <v>6.0470690972127199E-2</v>
      </c>
      <c r="F14" s="19"/>
      <c r="G14" s="19">
        <v>3.3089547664453198E-2</v>
      </c>
      <c r="H14" s="19">
        <v>3.8021905896963297E-2</v>
      </c>
      <c r="I14" s="19">
        <v>4.7788768993331801E-2</v>
      </c>
      <c r="J14" s="19">
        <v>5.3843354480189003E-2</v>
      </c>
      <c r="K14" s="19">
        <v>7.1809147387322206E-2</v>
      </c>
      <c r="L14" s="19">
        <v>8.1285832601332403E-2</v>
      </c>
      <c r="M14" s="19"/>
      <c r="N14" s="19">
        <v>6.0315663971617299E-2</v>
      </c>
      <c r="O14" s="19">
        <v>6.6449111707676006E-2</v>
      </c>
      <c r="P14" s="19">
        <v>4.2239778093032497E-2</v>
      </c>
      <c r="Q14" s="19">
        <v>5.4702515425247497E-2</v>
      </c>
      <c r="R14" s="19"/>
      <c r="S14" s="19">
        <v>5.8464961736199798E-2</v>
      </c>
      <c r="T14" s="19">
        <v>5.2101660456742298E-2</v>
      </c>
      <c r="U14" s="19">
        <v>6.3303970511858695E-2</v>
      </c>
      <c r="V14" s="19">
        <v>8.58577191006962E-2</v>
      </c>
      <c r="W14" s="19">
        <v>3.5493431122449799E-2</v>
      </c>
      <c r="X14" s="19">
        <v>3.6209913376448799E-2</v>
      </c>
      <c r="Y14" s="19">
        <v>3.2955324916535599E-2</v>
      </c>
      <c r="Z14" s="19">
        <v>0.11588925795544799</v>
      </c>
      <c r="AA14" s="19">
        <v>6.1263347137744402E-2</v>
      </c>
      <c r="AB14" s="19"/>
      <c r="AC14" s="19">
        <v>6.8458224475098597E-2</v>
      </c>
      <c r="AD14" s="19">
        <v>5.0359894649934997E-2</v>
      </c>
      <c r="AE14" s="19">
        <v>5.1918149678106401E-2</v>
      </c>
      <c r="AF14" s="19"/>
      <c r="AG14" s="19">
        <v>5.5686802755146897E-2</v>
      </c>
      <c r="AH14" s="19">
        <v>5.1475587765254703E-2</v>
      </c>
      <c r="AI14" s="19">
        <v>7.2502594083811697E-2</v>
      </c>
      <c r="AJ14" s="19">
        <v>6.46628984296269E-2</v>
      </c>
      <c r="AK14" s="19">
        <v>6.1699850671519799E-2</v>
      </c>
      <c r="AL14" s="19"/>
      <c r="AM14" s="19">
        <v>4.8625592435532002E-2</v>
      </c>
      <c r="AN14" s="19">
        <v>5.0589044201669903E-2</v>
      </c>
      <c r="AO14" s="19">
        <v>4.7340972820186199E-2</v>
      </c>
      <c r="AP14" s="19"/>
      <c r="AQ14" s="19">
        <v>5.4393533948074002E-2</v>
      </c>
      <c r="AR14" s="19">
        <v>6.3587978370399201E-2</v>
      </c>
      <c r="AS14" s="19"/>
      <c r="AT14" s="19">
        <v>4.4175112729099401E-2</v>
      </c>
      <c r="AU14" s="19">
        <v>6.1423179312255202E-2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U19"/>
  <sheetViews>
    <sheetView showGridLines="0" workbookViewId="0">
      <pane xSplit="2" topLeftCell="V1" activePane="topRight" state="frozen"/>
      <selection activeCell="AF8" sqref="AF8"/>
      <selection pane="topRight" activeCell="AS8" sqref="AS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3.4936837836190698E-2</v>
      </c>
      <c r="D9" s="17">
        <v>3.3730059967468001E-2</v>
      </c>
      <c r="E9" s="17">
        <v>3.6198171538357603E-2</v>
      </c>
      <c r="F9" s="17"/>
      <c r="G9" s="17">
        <v>3.7499413315821198E-2</v>
      </c>
      <c r="H9" s="17">
        <v>8.8272468847199206E-2</v>
      </c>
      <c r="I9" s="17">
        <v>3.7290552719332397E-2</v>
      </c>
      <c r="J9" s="17">
        <v>9.8231343153555896E-3</v>
      </c>
      <c r="K9" s="17">
        <v>1.30893962433978E-2</v>
      </c>
      <c r="L9" s="17">
        <v>2.6362830200228698E-2</v>
      </c>
      <c r="M9" s="17"/>
      <c r="N9" s="17">
        <v>3.0995513415415201E-2</v>
      </c>
      <c r="O9" s="17">
        <v>1.6701245844626199E-2</v>
      </c>
      <c r="P9" s="17">
        <v>4.8841430410431499E-2</v>
      </c>
      <c r="Q9" s="17">
        <v>4.6283996496626498E-2</v>
      </c>
      <c r="R9" s="17"/>
      <c r="S9" s="17">
        <v>3.1136687148890899E-2</v>
      </c>
      <c r="T9" s="17">
        <v>2.0753806735322601E-2</v>
      </c>
      <c r="U9" s="17">
        <v>2.8957670183889402E-2</v>
      </c>
      <c r="V9" s="17">
        <v>1.89055089256433E-2</v>
      </c>
      <c r="W9" s="17">
        <v>3.9049496055791201E-2</v>
      </c>
      <c r="X9" s="17">
        <v>6.6183051865915804E-2</v>
      </c>
      <c r="Y9" s="17">
        <v>4.3579387849133899E-2</v>
      </c>
      <c r="Z9" s="17">
        <v>4.9621537788416999E-2</v>
      </c>
      <c r="AA9" s="17">
        <v>3.5543906132627E-2</v>
      </c>
      <c r="AB9" s="17"/>
      <c r="AC9" s="17">
        <v>4.17013225450115E-2</v>
      </c>
      <c r="AD9" s="17">
        <v>2.47367081851061E-2</v>
      </c>
      <c r="AE9" s="17">
        <v>4.00680301194812E-2</v>
      </c>
      <c r="AF9" s="17"/>
      <c r="AG9" s="17">
        <v>3.3841077664389999E-2</v>
      </c>
      <c r="AH9" s="17">
        <v>4.2527693699764703E-2</v>
      </c>
      <c r="AI9" s="17">
        <v>3.7374501849753702E-2</v>
      </c>
      <c r="AJ9" s="17">
        <v>0</v>
      </c>
      <c r="AK9" s="17">
        <v>2.8216577082361499E-2</v>
      </c>
      <c r="AL9" s="17"/>
      <c r="AM9" s="17">
        <v>5.4206888935559E-2</v>
      </c>
      <c r="AN9" s="17">
        <v>4.3004356848786097E-2</v>
      </c>
      <c r="AO9" s="17">
        <v>1.01347195553454E-2</v>
      </c>
      <c r="AP9" s="17"/>
      <c r="AQ9" s="17">
        <v>4.1512619530801702E-2</v>
      </c>
      <c r="AR9" s="17">
        <v>2.1342866278148201E-2</v>
      </c>
      <c r="AS9" s="17"/>
      <c r="AT9" s="17">
        <v>4.8237751916650501E-2</v>
      </c>
      <c r="AU9" s="17">
        <v>3.0719704983274299E-2</v>
      </c>
    </row>
    <row r="10" spans="2:47" x14ac:dyDescent="0.35">
      <c r="B10" s="18" t="s">
        <v>564</v>
      </c>
      <c r="C10" s="17">
        <v>6.8430155998560699E-2</v>
      </c>
      <c r="D10" s="17">
        <v>8.6178428130271406E-2</v>
      </c>
      <c r="E10" s="17">
        <v>5.2112642550076901E-2</v>
      </c>
      <c r="F10" s="17"/>
      <c r="G10" s="17">
        <v>8.8325269081243496E-2</v>
      </c>
      <c r="H10" s="17">
        <v>0.106160934460121</v>
      </c>
      <c r="I10" s="17">
        <v>0.13146139307333199</v>
      </c>
      <c r="J10" s="17">
        <v>4.26219676250775E-2</v>
      </c>
      <c r="K10" s="17">
        <v>4.47403582809369E-2</v>
      </c>
      <c r="L10" s="17">
        <v>2.2579839193518799E-2</v>
      </c>
      <c r="M10" s="17"/>
      <c r="N10" s="17">
        <v>9.6323351602606105E-2</v>
      </c>
      <c r="O10" s="17">
        <v>4.56758347843663E-2</v>
      </c>
      <c r="P10" s="17">
        <v>9.6097341096457997E-2</v>
      </c>
      <c r="Q10" s="17">
        <v>3.8551840084151301E-2</v>
      </c>
      <c r="R10" s="17"/>
      <c r="S10" s="17">
        <v>0.13076055939079101</v>
      </c>
      <c r="T10" s="17">
        <v>4.97522097005361E-2</v>
      </c>
      <c r="U10" s="17">
        <v>3.9276498928946198E-2</v>
      </c>
      <c r="V10" s="17">
        <v>5.2534949699929098E-2</v>
      </c>
      <c r="W10" s="17">
        <v>7.3206785351224199E-2</v>
      </c>
      <c r="X10" s="17">
        <v>6.3339047618413594E-2</v>
      </c>
      <c r="Y10" s="17">
        <v>2.6427396123581401E-2</v>
      </c>
      <c r="Z10" s="17">
        <v>8.6927545099937303E-2</v>
      </c>
      <c r="AA10" s="17">
        <v>7.8796538088809806E-2</v>
      </c>
      <c r="AB10" s="17"/>
      <c r="AC10" s="17">
        <v>5.6446394256245799E-2</v>
      </c>
      <c r="AD10" s="17">
        <v>8.4614644468118602E-2</v>
      </c>
      <c r="AE10" s="17">
        <v>8.9693920842964694E-2</v>
      </c>
      <c r="AF10" s="17"/>
      <c r="AG10" s="17">
        <v>5.8356020175756203E-2</v>
      </c>
      <c r="AH10" s="17">
        <v>9.6605400263633706E-2</v>
      </c>
      <c r="AI10" s="17">
        <v>3.6942296920599797E-2</v>
      </c>
      <c r="AJ10" s="17">
        <v>0</v>
      </c>
      <c r="AK10" s="17">
        <v>7.8603991273465901E-2</v>
      </c>
      <c r="AL10" s="17"/>
      <c r="AM10" s="17">
        <v>6.0011403399340101E-2</v>
      </c>
      <c r="AN10" s="17">
        <v>0.10007266656670299</v>
      </c>
      <c r="AO10" s="17">
        <v>5.2778750270302301E-2</v>
      </c>
      <c r="AP10" s="17"/>
      <c r="AQ10" s="17">
        <v>7.1983985400161599E-2</v>
      </c>
      <c r="AR10" s="17">
        <v>6.1334928194394803E-2</v>
      </c>
      <c r="AS10" s="17"/>
      <c r="AT10" s="17">
        <v>8.2812805437451106E-2</v>
      </c>
      <c r="AU10" s="17">
        <v>6.3870052603123506E-2</v>
      </c>
    </row>
    <row r="11" spans="2:47" ht="29" x14ac:dyDescent="0.35">
      <c r="B11" s="18" t="s">
        <v>565</v>
      </c>
      <c r="C11" s="17">
        <v>0.159738871153775</v>
      </c>
      <c r="D11" s="17">
        <v>0.16628886145806601</v>
      </c>
      <c r="E11" s="17">
        <v>0.15423269324451699</v>
      </c>
      <c r="F11" s="17"/>
      <c r="G11" s="17">
        <v>0.19975453583289501</v>
      </c>
      <c r="H11" s="17">
        <v>0.190470805569838</v>
      </c>
      <c r="I11" s="17">
        <v>0.155703347090272</v>
      </c>
      <c r="J11" s="17">
        <v>0.15068608932882599</v>
      </c>
      <c r="K11" s="17">
        <v>0.168857651443202</v>
      </c>
      <c r="L11" s="17">
        <v>0.122573037843282</v>
      </c>
      <c r="M11" s="17"/>
      <c r="N11" s="17">
        <v>0.12246829179818799</v>
      </c>
      <c r="O11" s="17">
        <v>0.17322936432515501</v>
      </c>
      <c r="P11" s="17">
        <v>0.154650454639467</v>
      </c>
      <c r="Q11" s="17">
        <v>0.192211351117099</v>
      </c>
      <c r="R11" s="17"/>
      <c r="S11" s="17">
        <v>0.17745486320055101</v>
      </c>
      <c r="T11" s="17">
        <v>0.15750953512811899</v>
      </c>
      <c r="U11" s="17">
        <v>0.138546428188147</v>
      </c>
      <c r="V11" s="17">
        <v>0.16495500656605799</v>
      </c>
      <c r="W11" s="17">
        <v>0.15282801082714301</v>
      </c>
      <c r="X11" s="17">
        <v>0.175900003215399</v>
      </c>
      <c r="Y11" s="17">
        <v>0.12647846618700501</v>
      </c>
      <c r="Z11" s="17">
        <v>0.16770495296323901</v>
      </c>
      <c r="AA11" s="17">
        <v>0.167078940391267</v>
      </c>
      <c r="AB11" s="17"/>
      <c r="AC11" s="17">
        <v>0.16433307199128799</v>
      </c>
      <c r="AD11" s="17">
        <v>0.113277359525914</v>
      </c>
      <c r="AE11" s="17">
        <v>0.25944797385074297</v>
      </c>
      <c r="AF11" s="17"/>
      <c r="AG11" s="17">
        <v>0.15608956875441901</v>
      </c>
      <c r="AH11" s="17">
        <v>0.105964645708436</v>
      </c>
      <c r="AI11" s="17">
        <v>0.19910534098434801</v>
      </c>
      <c r="AJ11" s="17">
        <v>0.31847073525584702</v>
      </c>
      <c r="AK11" s="17">
        <v>0.23292567519513399</v>
      </c>
      <c r="AL11" s="17"/>
      <c r="AM11" s="17">
        <v>0.19543473234118799</v>
      </c>
      <c r="AN11" s="17">
        <v>0.123763884411211</v>
      </c>
      <c r="AO11" s="17">
        <v>0.15827395040460099</v>
      </c>
      <c r="AP11" s="17"/>
      <c r="AQ11" s="17">
        <v>0.149272577842094</v>
      </c>
      <c r="AR11" s="17">
        <v>0.18005935677132201</v>
      </c>
      <c r="AS11" s="17"/>
      <c r="AT11" s="17">
        <v>0.13520428218378799</v>
      </c>
      <c r="AU11" s="17">
        <v>0.16751770654450501</v>
      </c>
    </row>
    <row r="12" spans="2:47" x14ac:dyDescent="0.35">
      <c r="B12" s="18" t="s">
        <v>566</v>
      </c>
      <c r="C12" s="17">
        <v>0.33506739419404202</v>
      </c>
      <c r="D12" s="17">
        <v>0.29664386889317501</v>
      </c>
      <c r="E12" s="17">
        <v>0.36992529754046</v>
      </c>
      <c r="F12" s="17"/>
      <c r="G12" s="17">
        <v>0.32278490690641898</v>
      </c>
      <c r="H12" s="17">
        <v>0.282586210062576</v>
      </c>
      <c r="I12" s="17">
        <v>0.290404513762132</v>
      </c>
      <c r="J12" s="17">
        <v>0.38469372582249101</v>
      </c>
      <c r="K12" s="17">
        <v>0.33105169735523199</v>
      </c>
      <c r="L12" s="17">
        <v>0.377140857886751</v>
      </c>
      <c r="M12" s="17"/>
      <c r="N12" s="17">
        <v>0.327452772153281</v>
      </c>
      <c r="O12" s="17">
        <v>0.35565902649076903</v>
      </c>
      <c r="P12" s="17">
        <v>0.32830143516874</v>
      </c>
      <c r="Q12" s="17">
        <v>0.32754273149924101</v>
      </c>
      <c r="R12" s="17"/>
      <c r="S12" s="17">
        <v>0.29391232893095098</v>
      </c>
      <c r="T12" s="17">
        <v>0.33646998693373698</v>
      </c>
      <c r="U12" s="17">
        <v>0.38021779072202899</v>
      </c>
      <c r="V12" s="17">
        <v>0.35320017165827799</v>
      </c>
      <c r="W12" s="17">
        <v>0.37147900266870698</v>
      </c>
      <c r="X12" s="17">
        <v>0.30578077981775997</v>
      </c>
      <c r="Y12" s="17">
        <v>0.37007844639519899</v>
      </c>
      <c r="Z12" s="17">
        <v>0.26128300555141198</v>
      </c>
      <c r="AA12" s="17">
        <v>0.33272053625592302</v>
      </c>
      <c r="AB12" s="17"/>
      <c r="AC12" s="17">
        <v>0.339508786921627</v>
      </c>
      <c r="AD12" s="17">
        <v>0.33407707435864797</v>
      </c>
      <c r="AE12" s="17">
        <v>0.31257970283251602</v>
      </c>
      <c r="AF12" s="17"/>
      <c r="AG12" s="17">
        <v>0.36212619214344299</v>
      </c>
      <c r="AH12" s="17">
        <v>0.34076353420486499</v>
      </c>
      <c r="AI12" s="17">
        <v>0.241644425739657</v>
      </c>
      <c r="AJ12" s="17">
        <v>0.285218990688626</v>
      </c>
      <c r="AK12" s="17">
        <v>0.278662125522398</v>
      </c>
      <c r="AL12" s="17"/>
      <c r="AM12" s="17">
        <v>0.36322660326039202</v>
      </c>
      <c r="AN12" s="17">
        <v>0.31360402503786799</v>
      </c>
      <c r="AO12" s="17">
        <v>0.28290139126365599</v>
      </c>
      <c r="AP12" s="17"/>
      <c r="AQ12" s="17">
        <v>0.35006943170851201</v>
      </c>
      <c r="AR12" s="17">
        <v>0.305350313249862</v>
      </c>
      <c r="AS12" s="17"/>
      <c r="AT12" s="17">
        <v>0.33948719933777699</v>
      </c>
      <c r="AU12" s="17">
        <v>0.33366606903981699</v>
      </c>
    </row>
    <row r="13" spans="2:47" x14ac:dyDescent="0.35">
      <c r="B13" s="18" t="s">
        <v>424</v>
      </c>
      <c r="C13" s="17">
        <v>0.34512814971354999</v>
      </c>
      <c r="D13" s="17">
        <v>0.35764088901629199</v>
      </c>
      <c r="E13" s="17">
        <v>0.33324886352892802</v>
      </c>
      <c r="F13" s="17"/>
      <c r="G13" s="17">
        <v>0.31665810574779402</v>
      </c>
      <c r="H13" s="17">
        <v>0.2869346395806</v>
      </c>
      <c r="I13" s="17">
        <v>0.32631201136129601</v>
      </c>
      <c r="J13" s="17">
        <v>0.36562478522285402</v>
      </c>
      <c r="K13" s="17">
        <v>0.36854884121048898</v>
      </c>
      <c r="L13" s="17">
        <v>0.38265016600705598</v>
      </c>
      <c r="M13" s="17"/>
      <c r="N13" s="17">
        <v>0.358525311190454</v>
      </c>
      <c r="O13" s="17">
        <v>0.35754499893283798</v>
      </c>
      <c r="P13" s="17">
        <v>0.323473301185773</v>
      </c>
      <c r="Q13" s="17">
        <v>0.33701679117191402</v>
      </c>
      <c r="R13" s="17"/>
      <c r="S13" s="17">
        <v>0.325067638642554</v>
      </c>
      <c r="T13" s="17">
        <v>0.37495177545224301</v>
      </c>
      <c r="U13" s="17">
        <v>0.35656302226754</v>
      </c>
      <c r="V13" s="17">
        <v>0.33815097623002399</v>
      </c>
      <c r="W13" s="17">
        <v>0.33069326630585399</v>
      </c>
      <c r="X13" s="17">
        <v>0.30236780130316698</v>
      </c>
      <c r="Y13" s="17">
        <v>0.40851323326593197</v>
      </c>
      <c r="Z13" s="17">
        <v>0.35168494416743001</v>
      </c>
      <c r="AA13" s="17">
        <v>0.32272940367595199</v>
      </c>
      <c r="AB13" s="17"/>
      <c r="AC13" s="17">
        <v>0.33568006135883199</v>
      </c>
      <c r="AD13" s="17">
        <v>0.39188324734040803</v>
      </c>
      <c r="AE13" s="17">
        <v>0.23735611242635399</v>
      </c>
      <c r="AF13" s="17"/>
      <c r="AG13" s="17">
        <v>0.34909311751274602</v>
      </c>
      <c r="AH13" s="17">
        <v>0.35308301448948798</v>
      </c>
      <c r="AI13" s="17">
        <v>0.425115374345996</v>
      </c>
      <c r="AJ13" s="17">
        <v>0.33164737562590002</v>
      </c>
      <c r="AK13" s="17">
        <v>0.32975706181323899</v>
      </c>
      <c r="AL13" s="17"/>
      <c r="AM13" s="17">
        <v>0.28201678822647702</v>
      </c>
      <c r="AN13" s="17">
        <v>0.36431376636374502</v>
      </c>
      <c r="AO13" s="17">
        <v>0.44877681876039799</v>
      </c>
      <c r="AP13" s="17"/>
      <c r="AQ13" s="17">
        <v>0.335299300712049</v>
      </c>
      <c r="AR13" s="17">
        <v>0.36479727503199399</v>
      </c>
      <c r="AS13" s="17"/>
      <c r="AT13" s="17">
        <v>0.33010919048054599</v>
      </c>
      <c r="AU13" s="17">
        <v>0.34988999886278699</v>
      </c>
    </row>
    <row r="14" spans="2:47" x14ac:dyDescent="0.35">
      <c r="B14" s="18" t="s">
        <v>70</v>
      </c>
      <c r="C14" s="19">
        <v>5.6698591103882097E-2</v>
      </c>
      <c r="D14" s="19">
        <v>5.9517892534727203E-2</v>
      </c>
      <c r="E14" s="19">
        <v>5.4282331597659703E-2</v>
      </c>
      <c r="F14" s="19"/>
      <c r="G14" s="19">
        <v>3.4977769115826597E-2</v>
      </c>
      <c r="H14" s="19">
        <v>4.55749414796663E-2</v>
      </c>
      <c r="I14" s="19">
        <v>5.8828181993635299E-2</v>
      </c>
      <c r="J14" s="19">
        <v>4.6550297685395703E-2</v>
      </c>
      <c r="K14" s="19">
        <v>7.3712055466741505E-2</v>
      </c>
      <c r="L14" s="19">
        <v>6.8693268869164506E-2</v>
      </c>
      <c r="M14" s="19"/>
      <c r="N14" s="19">
        <v>6.4234759840055999E-2</v>
      </c>
      <c r="O14" s="19">
        <v>5.1189529622246099E-2</v>
      </c>
      <c r="P14" s="19">
        <v>4.8636037499130397E-2</v>
      </c>
      <c r="Q14" s="19">
        <v>5.8393289630968299E-2</v>
      </c>
      <c r="R14" s="19"/>
      <c r="S14" s="19">
        <v>4.1667922686261301E-2</v>
      </c>
      <c r="T14" s="19">
        <v>6.0562686050042697E-2</v>
      </c>
      <c r="U14" s="19">
        <v>5.6438589709448699E-2</v>
      </c>
      <c r="V14" s="19">
        <v>7.2253386920066998E-2</v>
      </c>
      <c r="W14" s="19">
        <v>3.2743438791280999E-2</v>
      </c>
      <c r="X14" s="19">
        <v>8.6429316179344406E-2</v>
      </c>
      <c r="Y14" s="19">
        <v>2.4923070179148799E-2</v>
      </c>
      <c r="Z14" s="19">
        <v>8.2778014429564006E-2</v>
      </c>
      <c r="AA14" s="19">
        <v>6.3130675455421004E-2</v>
      </c>
      <c r="AB14" s="19"/>
      <c r="AC14" s="19">
        <v>6.2330362926995599E-2</v>
      </c>
      <c r="AD14" s="19">
        <v>5.1410966121805401E-2</v>
      </c>
      <c r="AE14" s="19">
        <v>6.0854259927941502E-2</v>
      </c>
      <c r="AF14" s="19"/>
      <c r="AG14" s="19">
        <v>4.0494023749246599E-2</v>
      </c>
      <c r="AH14" s="19">
        <v>6.1055711633812702E-2</v>
      </c>
      <c r="AI14" s="19">
        <v>5.9818060159645303E-2</v>
      </c>
      <c r="AJ14" s="19">
        <v>6.46628984296269E-2</v>
      </c>
      <c r="AK14" s="19">
        <v>5.1834569113401098E-2</v>
      </c>
      <c r="AL14" s="19"/>
      <c r="AM14" s="19">
        <v>4.5103583837043097E-2</v>
      </c>
      <c r="AN14" s="19">
        <v>5.5241300771686402E-2</v>
      </c>
      <c r="AO14" s="19">
        <v>4.7134369745697798E-2</v>
      </c>
      <c r="AP14" s="19"/>
      <c r="AQ14" s="19">
        <v>5.1862084806381999E-2</v>
      </c>
      <c r="AR14" s="19">
        <v>6.7115260474278002E-2</v>
      </c>
      <c r="AS14" s="19"/>
      <c r="AT14" s="19">
        <v>6.4148770643788197E-2</v>
      </c>
      <c r="AU14" s="19">
        <v>5.4336467966494197E-2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U19"/>
  <sheetViews>
    <sheetView showGridLines="0" workbookViewId="0">
      <pane xSplit="2" topLeftCell="C1" activePane="topRight" state="frozen"/>
      <selection activeCell="AF8" sqref="AF8"/>
      <selection pane="topRight" activeCell="D7" sqref="D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2.97837188057315E-2</v>
      </c>
      <c r="D9" s="17">
        <v>3.1130233673148999E-2</v>
      </c>
      <c r="E9" s="17">
        <v>2.8640070353967002E-2</v>
      </c>
      <c r="F9" s="17"/>
      <c r="G9" s="17">
        <v>5.7971586969410099E-2</v>
      </c>
      <c r="H9" s="17">
        <v>7.9240417504997898E-2</v>
      </c>
      <c r="I9" s="17">
        <v>3.9511040743203697E-2</v>
      </c>
      <c r="J9" s="17">
        <v>4.3848753858737304E-3</v>
      </c>
      <c r="K9" s="17">
        <v>5.9885825651120796E-3</v>
      </c>
      <c r="L9" s="17">
        <v>8.8922191648995001E-3</v>
      </c>
      <c r="M9" s="17"/>
      <c r="N9" s="17">
        <v>3.3887913192726597E-2</v>
      </c>
      <c r="O9" s="17">
        <v>1.8306232543643601E-2</v>
      </c>
      <c r="P9" s="17">
        <v>3.6521935405595403E-2</v>
      </c>
      <c r="Q9" s="17">
        <v>3.1702736755638498E-2</v>
      </c>
      <c r="R9" s="17"/>
      <c r="S9" s="17">
        <v>5.4649644012205803E-2</v>
      </c>
      <c r="T9" s="17">
        <v>5.4940779188612102E-3</v>
      </c>
      <c r="U9" s="17">
        <v>8.9718971013394398E-3</v>
      </c>
      <c r="V9" s="17">
        <v>2.6811972436168501E-2</v>
      </c>
      <c r="W9" s="17">
        <v>2.9372545440809101E-2</v>
      </c>
      <c r="X9" s="17">
        <v>6.5600089526596003E-2</v>
      </c>
      <c r="Y9" s="17">
        <v>7.09883258618744E-3</v>
      </c>
      <c r="Z9" s="17">
        <v>3.5118151711006199E-2</v>
      </c>
      <c r="AA9" s="17">
        <v>3.5543906132627E-2</v>
      </c>
      <c r="AB9" s="17"/>
      <c r="AC9" s="17">
        <v>2.2784393889160998E-2</v>
      </c>
      <c r="AD9" s="17">
        <v>2.85768582887783E-2</v>
      </c>
      <c r="AE9" s="17">
        <v>5.6528733674072698E-2</v>
      </c>
      <c r="AF9" s="17"/>
      <c r="AG9" s="17">
        <v>2.6135452300374701E-2</v>
      </c>
      <c r="AH9" s="17">
        <v>4.3746590658095698E-2</v>
      </c>
      <c r="AI9" s="17">
        <v>1.0214889022873199E-2</v>
      </c>
      <c r="AJ9" s="17">
        <v>0</v>
      </c>
      <c r="AK9" s="17">
        <v>3.7548308504121101E-2</v>
      </c>
      <c r="AL9" s="17"/>
      <c r="AM9" s="17">
        <v>3.8233765475706602E-2</v>
      </c>
      <c r="AN9" s="17">
        <v>4.7293419434535702E-2</v>
      </c>
      <c r="AO9" s="17">
        <v>1.01347195553454E-2</v>
      </c>
      <c r="AP9" s="17"/>
      <c r="AQ9" s="17">
        <v>3.1998785173181499E-2</v>
      </c>
      <c r="AR9" s="17">
        <v>2.5296011172371399E-2</v>
      </c>
      <c r="AS9" s="17"/>
      <c r="AT9" s="17">
        <v>3.0873657210839199E-2</v>
      </c>
      <c r="AU9" s="17">
        <v>2.94381474391299E-2</v>
      </c>
    </row>
    <row r="10" spans="2:47" x14ac:dyDescent="0.35">
      <c r="B10" s="18" t="s">
        <v>564</v>
      </c>
      <c r="C10" s="17">
        <v>8.7040718474637097E-2</v>
      </c>
      <c r="D10" s="17">
        <v>0.103868243254369</v>
      </c>
      <c r="E10" s="17">
        <v>7.1654720170746602E-2</v>
      </c>
      <c r="F10" s="17"/>
      <c r="G10" s="17">
        <v>0.152088766193928</v>
      </c>
      <c r="H10" s="17">
        <v>0.123691125436453</v>
      </c>
      <c r="I10" s="17">
        <v>0.12228830512397</v>
      </c>
      <c r="J10" s="17">
        <v>6.2384698951461197E-2</v>
      </c>
      <c r="K10" s="17">
        <v>5.3897077480054401E-2</v>
      </c>
      <c r="L10" s="17">
        <v>4.68561714843716E-2</v>
      </c>
      <c r="M10" s="17"/>
      <c r="N10" s="17">
        <v>0.104242199022513</v>
      </c>
      <c r="O10" s="17">
        <v>6.7077015717468699E-2</v>
      </c>
      <c r="P10" s="17">
        <v>0.11235657245899799</v>
      </c>
      <c r="Q10" s="17">
        <v>6.8053589966806202E-2</v>
      </c>
      <c r="R10" s="17"/>
      <c r="S10" s="17">
        <v>0.103493489766198</v>
      </c>
      <c r="T10" s="17">
        <v>9.72916303233166E-2</v>
      </c>
      <c r="U10" s="17">
        <v>8.8743797960203999E-2</v>
      </c>
      <c r="V10" s="17">
        <v>9.36433734385064E-2</v>
      </c>
      <c r="W10" s="17">
        <v>7.2531685748444999E-2</v>
      </c>
      <c r="X10" s="17">
        <v>7.37440332362303E-2</v>
      </c>
      <c r="Y10" s="17">
        <v>8.4395599501996196E-2</v>
      </c>
      <c r="Z10" s="17">
        <v>5.0008301256184898E-2</v>
      </c>
      <c r="AA10" s="17">
        <v>8.3674499745358594E-2</v>
      </c>
      <c r="AB10" s="17"/>
      <c r="AC10" s="17">
        <v>8.0607315327778303E-2</v>
      </c>
      <c r="AD10" s="17">
        <v>9.4247913272357098E-2</v>
      </c>
      <c r="AE10" s="17">
        <v>0.10702304658416301</v>
      </c>
      <c r="AF10" s="17"/>
      <c r="AG10" s="17">
        <v>8.1068985016105405E-2</v>
      </c>
      <c r="AH10" s="17">
        <v>9.9373408018821399E-2</v>
      </c>
      <c r="AI10" s="17">
        <v>6.4843136805611906E-2</v>
      </c>
      <c r="AJ10" s="17">
        <v>0</v>
      </c>
      <c r="AK10" s="17">
        <v>0.10473446538577801</v>
      </c>
      <c r="AL10" s="17"/>
      <c r="AM10" s="17">
        <v>0.111133372885259</v>
      </c>
      <c r="AN10" s="17">
        <v>0.10657230488521501</v>
      </c>
      <c r="AO10" s="17">
        <v>6.4334228706963106E-2</v>
      </c>
      <c r="AP10" s="17"/>
      <c r="AQ10" s="17">
        <v>9.0426349616421403E-2</v>
      </c>
      <c r="AR10" s="17">
        <v>7.7982786516208005E-2</v>
      </c>
      <c r="AS10" s="17"/>
      <c r="AT10" s="17">
        <v>0.11684313089481201</v>
      </c>
      <c r="AU10" s="17">
        <v>7.7591688749836601E-2</v>
      </c>
    </row>
    <row r="11" spans="2:47" ht="29" x14ac:dyDescent="0.35">
      <c r="B11" s="18" t="s">
        <v>565</v>
      </c>
      <c r="C11" s="17">
        <v>0.37537028510827702</v>
      </c>
      <c r="D11" s="17">
        <v>0.37927936943928803</v>
      </c>
      <c r="E11" s="17">
        <v>0.37315818627957198</v>
      </c>
      <c r="F11" s="17"/>
      <c r="G11" s="17">
        <v>0.32993510450639202</v>
      </c>
      <c r="H11" s="17">
        <v>0.36208559713060001</v>
      </c>
      <c r="I11" s="17">
        <v>0.37586319520256201</v>
      </c>
      <c r="J11" s="17">
        <v>0.40015836863342702</v>
      </c>
      <c r="K11" s="17">
        <v>0.36562251370059201</v>
      </c>
      <c r="L11" s="17">
        <v>0.39390600665715603</v>
      </c>
      <c r="M11" s="17"/>
      <c r="N11" s="17">
        <v>0.30496934740405102</v>
      </c>
      <c r="O11" s="17">
        <v>0.361204426545983</v>
      </c>
      <c r="P11" s="17">
        <v>0.44431231199753801</v>
      </c>
      <c r="Q11" s="17">
        <v>0.40975864270907902</v>
      </c>
      <c r="R11" s="17"/>
      <c r="S11" s="17">
        <v>0.35780126690688802</v>
      </c>
      <c r="T11" s="17">
        <v>0.39850524327870102</v>
      </c>
      <c r="U11" s="17">
        <v>0.43418436278126299</v>
      </c>
      <c r="V11" s="17">
        <v>0.40507989940456901</v>
      </c>
      <c r="W11" s="17">
        <v>0.39388872153059101</v>
      </c>
      <c r="X11" s="17">
        <v>0.38632876927423498</v>
      </c>
      <c r="Y11" s="17">
        <v>0.35778674854377401</v>
      </c>
      <c r="Z11" s="17">
        <v>0.33204682423753401</v>
      </c>
      <c r="AA11" s="17">
        <v>0.30452646359466601</v>
      </c>
      <c r="AB11" s="17"/>
      <c r="AC11" s="17">
        <v>0.43775449356350898</v>
      </c>
      <c r="AD11" s="17">
        <v>0.29397269195173298</v>
      </c>
      <c r="AE11" s="17">
        <v>0.43697981379170397</v>
      </c>
      <c r="AF11" s="17"/>
      <c r="AG11" s="17">
        <v>0.40951276903483802</v>
      </c>
      <c r="AH11" s="17">
        <v>0.273478547970674</v>
      </c>
      <c r="AI11" s="17">
        <v>0.32345726165565902</v>
      </c>
      <c r="AJ11" s="17">
        <v>0.47408261441042898</v>
      </c>
      <c r="AK11" s="17">
        <v>0.448310912842183</v>
      </c>
      <c r="AL11" s="17"/>
      <c r="AM11" s="17">
        <v>0.396921602434823</v>
      </c>
      <c r="AN11" s="17">
        <v>0.28488936833482298</v>
      </c>
      <c r="AO11" s="17">
        <v>0.40596763679307202</v>
      </c>
      <c r="AP11" s="17"/>
      <c r="AQ11" s="17">
        <v>0.39521698711946301</v>
      </c>
      <c r="AR11" s="17">
        <v>0.33571186271179498</v>
      </c>
      <c r="AS11" s="17"/>
      <c r="AT11" s="17">
        <v>0.378459243899194</v>
      </c>
      <c r="AU11" s="17">
        <v>0.37439091259901303</v>
      </c>
    </row>
    <row r="12" spans="2:47" x14ac:dyDescent="0.35">
      <c r="B12" s="18" t="s">
        <v>566</v>
      </c>
      <c r="C12" s="17">
        <v>0.34331364492351002</v>
      </c>
      <c r="D12" s="17">
        <v>0.34660453207368602</v>
      </c>
      <c r="E12" s="17">
        <v>0.33772078519989401</v>
      </c>
      <c r="F12" s="17"/>
      <c r="G12" s="17">
        <v>0.29205541332292201</v>
      </c>
      <c r="H12" s="17">
        <v>0.30094344726529398</v>
      </c>
      <c r="I12" s="17">
        <v>0.318011731610228</v>
      </c>
      <c r="J12" s="17">
        <v>0.36715811036465601</v>
      </c>
      <c r="K12" s="17">
        <v>0.39292178616648199</v>
      </c>
      <c r="L12" s="17">
        <v>0.36381966900542401</v>
      </c>
      <c r="M12" s="17"/>
      <c r="N12" s="17">
        <v>0.39773381278387399</v>
      </c>
      <c r="O12" s="17">
        <v>0.38763985113219401</v>
      </c>
      <c r="P12" s="17">
        <v>0.281097862796095</v>
      </c>
      <c r="Q12" s="17">
        <v>0.29753040474217701</v>
      </c>
      <c r="R12" s="17"/>
      <c r="S12" s="17">
        <v>0.34188997657676801</v>
      </c>
      <c r="T12" s="17">
        <v>0.317336503371837</v>
      </c>
      <c r="U12" s="17">
        <v>0.30072229513573701</v>
      </c>
      <c r="V12" s="17">
        <v>0.25839049669727199</v>
      </c>
      <c r="W12" s="17">
        <v>0.37748579134361698</v>
      </c>
      <c r="X12" s="17">
        <v>0.40286786584641399</v>
      </c>
      <c r="Y12" s="17">
        <v>0.38696581916139899</v>
      </c>
      <c r="Z12" s="17">
        <v>0.378936454489601</v>
      </c>
      <c r="AA12" s="17">
        <v>0.365849686417696</v>
      </c>
      <c r="AB12" s="17"/>
      <c r="AC12" s="17">
        <v>0.30169210014104098</v>
      </c>
      <c r="AD12" s="17">
        <v>0.41905342431604498</v>
      </c>
      <c r="AE12" s="17">
        <v>0.23460846868084101</v>
      </c>
      <c r="AF12" s="17"/>
      <c r="AG12" s="17">
        <v>0.33511330575790199</v>
      </c>
      <c r="AH12" s="17">
        <v>0.39360296398207101</v>
      </c>
      <c r="AI12" s="17">
        <v>0.462903216846411</v>
      </c>
      <c r="AJ12" s="17">
        <v>0.30675729404625501</v>
      </c>
      <c r="AK12" s="17">
        <v>0.25083075991606202</v>
      </c>
      <c r="AL12" s="17"/>
      <c r="AM12" s="17">
        <v>0.315169413913648</v>
      </c>
      <c r="AN12" s="17">
        <v>0.39030112994584398</v>
      </c>
      <c r="AO12" s="17">
        <v>0.38075496436860801</v>
      </c>
      <c r="AP12" s="17"/>
      <c r="AQ12" s="17">
        <v>0.33905602207914098</v>
      </c>
      <c r="AR12" s="17">
        <v>0.35397294587474099</v>
      </c>
      <c r="AS12" s="17"/>
      <c r="AT12" s="17">
        <v>0.34680525877254997</v>
      </c>
      <c r="AU12" s="17">
        <v>0.342206608265472</v>
      </c>
    </row>
    <row r="13" spans="2:47" x14ac:dyDescent="0.35">
      <c r="B13" s="18" t="s">
        <v>424</v>
      </c>
      <c r="C13" s="17">
        <v>7.4213431852972703E-2</v>
      </c>
      <c r="D13" s="17">
        <v>6.40766245317934E-2</v>
      </c>
      <c r="E13" s="17">
        <v>8.3967600250866498E-2</v>
      </c>
      <c r="F13" s="17"/>
      <c r="G13" s="17">
        <v>0.10003039952029801</v>
      </c>
      <c r="H13" s="17">
        <v>7.6820085415682499E-2</v>
      </c>
      <c r="I13" s="17">
        <v>6.5857203022371899E-2</v>
      </c>
      <c r="J13" s="17">
        <v>6.4774926020108106E-2</v>
      </c>
      <c r="K13" s="17">
        <v>7.4776058774917303E-2</v>
      </c>
      <c r="L13" s="17">
        <v>7.3001838706236999E-2</v>
      </c>
      <c r="M13" s="17"/>
      <c r="N13" s="17">
        <v>7.9512429256226105E-2</v>
      </c>
      <c r="O13" s="17">
        <v>7.56221840640392E-2</v>
      </c>
      <c r="P13" s="17">
        <v>6.0001316856740497E-2</v>
      </c>
      <c r="Q13" s="17">
        <v>7.6459722196464006E-2</v>
      </c>
      <c r="R13" s="17"/>
      <c r="S13" s="17">
        <v>6.8765723745151802E-2</v>
      </c>
      <c r="T13" s="17">
        <v>6.7847993733985798E-2</v>
      </c>
      <c r="U13" s="17">
        <v>7.9750776402969806E-2</v>
      </c>
      <c r="V13" s="17">
        <v>9.0290201507923704E-2</v>
      </c>
      <c r="W13" s="17">
        <v>7.0963385182590502E-2</v>
      </c>
      <c r="X13" s="17">
        <v>0</v>
      </c>
      <c r="Y13" s="17">
        <v>0.124498793969783</v>
      </c>
      <c r="Z13" s="17">
        <v>4.4933680950340199E-2</v>
      </c>
      <c r="AA13" s="17">
        <v>0.10588581905686199</v>
      </c>
      <c r="AB13" s="17"/>
      <c r="AC13" s="17">
        <v>5.8564152028986301E-2</v>
      </c>
      <c r="AD13" s="17">
        <v>8.5342121942573596E-2</v>
      </c>
      <c r="AE13" s="17">
        <v>7.4618011346079899E-2</v>
      </c>
      <c r="AF13" s="17"/>
      <c r="AG13" s="17">
        <v>6.4450371880676996E-2</v>
      </c>
      <c r="AH13" s="17">
        <v>0.10383784721891801</v>
      </c>
      <c r="AI13" s="17">
        <v>5.7427228278146197E-2</v>
      </c>
      <c r="AJ13" s="17">
        <v>0.15449719311368901</v>
      </c>
      <c r="AK13" s="17">
        <v>6.6429047359860396E-2</v>
      </c>
      <c r="AL13" s="17"/>
      <c r="AM13" s="17">
        <v>6.5794633339907496E-2</v>
      </c>
      <c r="AN13" s="17">
        <v>8.5165113652004798E-2</v>
      </c>
      <c r="AO13" s="17">
        <v>7.2243446892697405E-2</v>
      </c>
      <c r="AP13" s="17"/>
      <c r="AQ13" s="17">
        <v>6.3411356938296401E-2</v>
      </c>
      <c r="AR13" s="17">
        <v>9.4545477182894896E-2</v>
      </c>
      <c r="AS13" s="17"/>
      <c r="AT13" s="17">
        <v>5.5179756777625801E-2</v>
      </c>
      <c r="AU13" s="17">
        <v>8.02481702165488E-2</v>
      </c>
    </row>
    <row r="14" spans="2:47" x14ac:dyDescent="0.35">
      <c r="B14" s="18" t="s">
        <v>70</v>
      </c>
      <c r="C14" s="19">
        <v>9.0278200834871605E-2</v>
      </c>
      <c r="D14" s="19">
        <v>7.5040997027715106E-2</v>
      </c>
      <c r="E14" s="19">
        <v>0.10485863774495501</v>
      </c>
      <c r="F14" s="19"/>
      <c r="G14" s="19">
        <v>6.7918729487050106E-2</v>
      </c>
      <c r="H14" s="19">
        <v>5.7219327246972498E-2</v>
      </c>
      <c r="I14" s="19">
        <v>7.8468524297664002E-2</v>
      </c>
      <c r="J14" s="19">
        <v>0.101139020644474</v>
      </c>
      <c r="K14" s="19">
        <v>0.106793981312842</v>
      </c>
      <c r="L14" s="19">
        <v>0.113524094981912</v>
      </c>
      <c r="M14" s="19"/>
      <c r="N14" s="19">
        <v>7.9654298340609303E-2</v>
      </c>
      <c r="O14" s="19">
        <v>9.0150289996671407E-2</v>
      </c>
      <c r="P14" s="19">
        <v>6.5710000485032699E-2</v>
      </c>
      <c r="Q14" s="19">
        <v>0.116494903629835</v>
      </c>
      <c r="R14" s="19"/>
      <c r="S14" s="19">
        <v>7.3399898992787801E-2</v>
      </c>
      <c r="T14" s="19">
        <v>0.113524551373299</v>
      </c>
      <c r="U14" s="19">
        <v>8.7626870618486896E-2</v>
      </c>
      <c r="V14" s="19">
        <v>0.12578405651556099</v>
      </c>
      <c r="W14" s="19">
        <v>5.5757870753947503E-2</v>
      </c>
      <c r="X14" s="19">
        <v>7.1459242116524893E-2</v>
      </c>
      <c r="Y14" s="19">
        <v>3.9254206236860698E-2</v>
      </c>
      <c r="Z14" s="19">
        <v>0.15895658735533399</v>
      </c>
      <c r="AA14" s="19">
        <v>0.10451962505279</v>
      </c>
      <c r="AB14" s="19"/>
      <c r="AC14" s="19">
        <v>9.8597545049524907E-2</v>
      </c>
      <c r="AD14" s="19">
        <v>7.8806990228513105E-2</v>
      </c>
      <c r="AE14" s="19">
        <v>9.0241925923139496E-2</v>
      </c>
      <c r="AF14" s="19"/>
      <c r="AG14" s="19">
        <v>8.3719116010102498E-2</v>
      </c>
      <c r="AH14" s="19">
        <v>8.5960642151420005E-2</v>
      </c>
      <c r="AI14" s="19">
        <v>8.1154267391299495E-2</v>
      </c>
      <c r="AJ14" s="19">
        <v>6.46628984296269E-2</v>
      </c>
      <c r="AK14" s="19">
        <v>9.2146505991996003E-2</v>
      </c>
      <c r="AL14" s="19"/>
      <c r="AM14" s="19">
        <v>7.2747211950656504E-2</v>
      </c>
      <c r="AN14" s="19">
        <v>8.57786637475762E-2</v>
      </c>
      <c r="AO14" s="19">
        <v>6.6565003683314805E-2</v>
      </c>
      <c r="AP14" s="19"/>
      <c r="AQ14" s="19">
        <v>7.9890499073496796E-2</v>
      </c>
      <c r="AR14" s="19">
        <v>0.11249091654199</v>
      </c>
      <c r="AS14" s="19"/>
      <c r="AT14" s="19">
        <v>7.1838952444979398E-2</v>
      </c>
      <c r="AU14" s="19">
        <v>9.6124472729999202E-2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U19"/>
  <sheetViews>
    <sheetView showGridLines="0" workbookViewId="0">
      <pane xSplit="2" topLeftCell="AK1" activePane="topRight" state="frozen"/>
      <selection activeCell="AF8" sqref="AF8"/>
      <selection pane="topRight" activeCell="BG10" sqref="BG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3.5982836632339699E-2</v>
      </c>
      <c r="D9" s="17">
        <v>3.2103609634818397E-2</v>
      </c>
      <c r="E9" s="17">
        <v>3.9744713120305003E-2</v>
      </c>
      <c r="F9" s="17"/>
      <c r="G9" s="17">
        <v>3.9857589960341097E-2</v>
      </c>
      <c r="H9" s="17">
        <v>0.10205113694194599</v>
      </c>
      <c r="I9" s="17">
        <v>3.4559506046153897E-2</v>
      </c>
      <c r="J9" s="17">
        <v>2.4132785546429999E-2</v>
      </c>
      <c r="K9" s="17">
        <v>1.8523538988529702E-2</v>
      </c>
      <c r="L9" s="17">
        <v>7.6960510474279502E-3</v>
      </c>
      <c r="M9" s="17"/>
      <c r="N9" s="17">
        <v>4.91991430573262E-2</v>
      </c>
      <c r="O9" s="17">
        <v>1.6465185137055801E-2</v>
      </c>
      <c r="P9" s="17">
        <v>3.6492183987734503E-2</v>
      </c>
      <c r="Q9" s="17">
        <v>4.1966450693659098E-2</v>
      </c>
      <c r="R9" s="17"/>
      <c r="S9" s="17">
        <v>8.0075604463434799E-2</v>
      </c>
      <c r="T9" s="17">
        <v>4.4680876356310998E-3</v>
      </c>
      <c r="U9" s="17">
        <v>8.9718971013394398E-3</v>
      </c>
      <c r="V9" s="17">
        <v>1.5241448370212501E-2</v>
      </c>
      <c r="W9" s="17">
        <v>2.9572488468344298E-2</v>
      </c>
      <c r="X9" s="17">
        <v>0.103161542799332</v>
      </c>
      <c r="Y9" s="17">
        <v>2.4933744830887401E-2</v>
      </c>
      <c r="Z9" s="17">
        <v>0</v>
      </c>
      <c r="AA9" s="17">
        <v>3.2833209608407098E-2</v>
      </c>
      <c r="AB9" s="17"/>
      <c r="AC9" s="17">
        <v>2.7738217682419099E-2</v>
      </c>
      <c r="AD9" s="17">
        <v>4.6436524493392903E-2</v>
      </c>
      <c r="AE9" s="17">
        <v>4.00680301194812E-2</v>
      </c>
      <c r="AF9" s="17"/>
      <c r="AG9" s="17">
        <v>1.7098357762731799E-2</v>
      </c>
      <c r="AH9" s="17">
        <v>6.0505023835140899E-2</v>
      </c>
      <c r="AI9" s="17">
        <v>7.3464150900597103E-2</v>
      </c>
      <c r="AJ9" s="17">
        <v>0</v>
      </c>
      <c r="AK9" s="17">
        <v>3.4683649579583697E-2</v>
      </c>
      <c r="AL9" s="17"/>
      <c r="AM9" s="17">
        <v>3.8731353451252601E-2</v>
      </c>
      <c r="AN9" s="17">
        <v>5.4443831729047702E-2</v>
      </c>
      <c r="AO9" s="17">
        <v>4.5941126376029102E-2</v>
      </c>
      <c r="AP9" s="17"/>
      <c r="AQ9" s="17">
        <v>4.4067631686280001E-2</v>
      </c>
      <c r="AR9" s="17">
        <v>1.92339254739461E-2</v>
      </c>
      <c r="AS9" s="17"/>
      <c r="AT9" s="17">
        <v>5.6464198964966003E-2</v>
      </c>
      <c r="AU9" s="17">
        <v>2.9489100529473601E-2</v>
      </c>
    </row>
    <row r="10" spans="2:47" x14ac:dyDescent="0.35">
      <c r="B10" s="18" t="s">
        <v>564</v>
      </c>
      <c r="C10" s="17">
        <v>8.6757618963115499E-2</v>
      </c>
      <c r="D10" s="17">
        <v>0.100648053786718</v>
      </c>
      <c r="E10" s="17">
        <v>7.4114286369080795E-2</v>
      </c>
      <c r="F10" s="17"/>
      <c r="G10" s="17">
        <v>0.156211384388035</v>
      </c>
      <c r="H10" s="17">
        <v>0.10654401251380601</v>
      </c>
      <c r="I10" s="17">
        <v>0.12351339897274601</v>
      </c>
      <c r="J10" s="17">
        <v>8.3343104321926598E-2</v>
      </c>
      <c r="K10" s="17">
        <v>5.9573372705694898E-2</v>
      </c>
      <c r="L10" s="17">
        <v>3.6455649986542597E-2</v>
      </c>
      <c r="M10" s="17"/>
      <c r="N10" s="17">
        <v>8.8420749020521397E-2</v>
      </c>
      <c r="O10" s="17">
        <v>7.4272490545899406E-2</v>
      </c>
      <c r="P10" s="17">
        <v>0.118322827552043</v>
      </c>
      <c r="Q10" s="17">
        <v>7.1250761939594606E-2</v>
      </c>
      <c r="R10" s="17"/>
      <c r="S10" s="17">
        <v>0.11011822506376499</v>
      </c>
      <c r="T10" s="17">
        <v>6.7967470002072594E-2</v>
      </c>
      <c r="U10" s="17">
        <v>0.107065416388024</v>
      </c>
      <c r="V10" s="17">
        <v>0.10555221313532</v>
      </c>
      <c r="W10" s="17">
        <v>6.4685634457591207E-2</v>
      </c>
      <c r="X10" s="17">
        <v>0.106163117368983</v>
      </c>
      <c r="Y10" s="17">
        <v>6.9660988551661696E-2</v>
      </c>
      <c r="Z10" s="17">
        <v>9.2472297439020704E-2</v>
      </c>
      <c r="AA10" s="17">
        <v>5.9970079213921598E-2</v>
      </c>
      <c r="AB10" s="17"/>
      <c r="AC10" s="17">
        <v>8.8244459170497905E-2</v>
      </c>
      <c r="AD10" s="17">
        <v>7.7699506741019497E-2</v>
      </c>
      <c r="AE10" s="17">
        <v>0.124526076667955</v>
      </c>
      <c r="AF10" s="17"/>
      <c r="AG10" s="17">
        <v>7.6268719532329596E-2</v>
      </c>
      <c r="AH10" s="17">
        <v>0.119639068091454</v>
      </c>
      <c r="AI10" s="17">
        <v>2.1257812931129699E-2</v>
      </c>
      <c r="AJ10" s="17">
        <v>0</v>
      </c>
      <c r="AK10" s="17">
        <v>9.1904421303899697E-2</v>
      </c>
      <c r="AL10" s="17"/>
      <c r="AM10" s="17">
        <v>9.2944035384292398E-2</v>
      </c>
      <c r="AN10" s="17">
        <v>0.117194921270842</v>
      </c>
      <c r="AO10" s="17">
        <v>5.1916876559841903E-2</v>
      </c>
      <c r="AP10" s="17"/>
      <c r="AQ10" s="17">
        <v>8.6599203938219294E-2</v>
      </c>
      <c r="AR10" s="17">
        <v>8.5120364410947794E-2</v>
      </c>
      <c r="AS10" s="17"/>
      <c r="AT10" s="17">
        <v>9.9474032477099697E-2</v>
      </c>
      <c r="AU10" s="17">
        <v>8.2725805444383294E-2</v>
      </c>
    </row>
    <row r="11" spans="2:47" ht="29" x14ac:dyDescent="0.35">
      <c r="B11" s="18" t="s">
        <v>565</v>
      </c>
      <c r="C11" s="17">
        <v>0.39208929753466698</v>
      </c>
      <c r="D11" s="17">
        <v>0.42066645275609299</v>
      </c>
      <c r="E11" s="17">
        <v>0.365383171235659</v>
      </c>
      <c r="F11" s="17"/>
      <c r="G11" s="17">
        <v>0.29106001665958298</v>
      </c>
      <c r="H11" s="17">
        <v>0.34709082376603301</v>
      </c>
      <c r="I11" s="17">
        <v>0.30073931468314002</v>
      </c>
      <c r="J11" s="17">
        <v>0.40504351329925198</v>
      </c>
      <c r="K11" s="17">
        <v>0.45825924534349799</v>
      </c>
      <c r="L11" s="17">
        <v>0.47970216383921799</v>
      </c>
      <c r="M11" s="17"/>
      <c r="N11" s="17">
        <v>0.33543089333874798</v>
      </c>
      <c r="O11" s="17">
        <v>0.39018096991907802</v>
      </c>
      <c r="P11" s="17">
        <v>0.43074880633902701</v>
      </c>
      <c r="Q11" s="17">
        <v>0.42576000186642499</v>
      </c>
      <c r="R11" s="17"/>
      <c r="S11" s="17">
        <v>0.34208237258165403</v>
      </c>
      <c r="T11" s="17">
        <v>0.41069573075660298</v>
      </c>
      <c r="U11" s="17">
        <v>0.33813069814094199</v>
      </c>
      <c r="V11" s="17">
        <v>0.42249243579299001</v>
      </c>
      <c r="W11" s="17">
        <v>0.53007013644478296</v>
      </c>
      <c r="X11" s="17">
        <v>0.37019383351673402</v>
      </c>
      <c r="Y11" s="17">
        <v>0.38950372278250001</v>
      </c>
      <c r="Z11" s="17">
        <v>0.45208655198873599</v>
      </c>
      <c r="AA11" s="17">
        <v>0.35133317882222298</v>
      </c>
      <c r="AB11" s="17"/>
      <c r="AC11" s="17">
        <v>0.44982546699222098</v>
      </c>
      <c r="AD11" s="17">
        <v>0.34042430999210499</v>
      </c>
      <c r="AE11" s="17">
        <v>0.39108850862885902</v>
      </c>
      <c r="AF11" s="17"/>
      <c r="AG11" s="17">
        <v>0.47608097864267201</v>
      </c>
      <c r="AH11" s="17">
        <v>0.27279164133878198</v>
      </c>
      <c r="AI11" s="17">
        <v>0.369766970391187</v>
      </c>
      <c r="AJ11" s="17">
        <v>0.52750287731902401</v>
      </c>
      <c r="AK11" s="17">
        <v>0.41387101278348898</v>
      </c>
      <c r="AL11" s="17"/>
      <c r="AM11" s="17">
        <v>0.468805982273507</v>
      </c>
      <c r="AN11" s="17">
        <v>0.32603880502368898</v>
      </c>
      <c r="AO11" s="17">
        <v>0.366996076543812</v>
      </c>
      <c r="AP11" s="17"/>
      <c r="AQ11" s="17">
        <v>0.397318957303191</v>
      </c>
      <c r="AR11" s="17">
        <v>0.38312747018374399</v>
      </c>
      <c r="AS11" s="17"/>
      <c r="AT11" s="17">
        <v>0.33909245997399101</v>
      </c>
      <c r="AU11" s="17">
        <v>0.40889225584458699</v>
      </c>
    </row>
    <row r="12" spans="2:47" x14ac:dyDescent="0.35">
      <c r="B12" s="18" t="s">
        <v>566</v>
      </c>
      <c r="C12" s="17">
        <v>0.31900095998713401</v>
      </c>
      <c r="D12" s="17">
        <v>0.28415165718699698</v>
      </c>
      <c r="E12" s="17">
        <v>0.35277972353647102</v>
      </c>
      <c r="F12" s="17"/>
      <c r="G12" s="17">
        <v>0.30023499443117502</v>
      </c>
      <c r="H12" s="17">
        <v>0.32791531423720199</v>
      </c>
      <c r="I12" s="17">
        <v>0.34161106771706301</v>
      </c>
      <c r="J12" s="17">
        <v>0.34324229633134801</v>
      </c>
      <c r="K12" s="17">
        <v>0.25214472563757301</v>
      </c>
      <c r="L12" s="17">
        <v>0.33333450301339901</v>
      </c>
      <c r="M12" s="17"/>
      <c r="N12" s="17">
        <v>0.35034887218448402</v>
      </c>
      <c r="O12" s="17">
        <v>0.33836498837786499</v>
      </c>
      <c r="P12" s="17">
        <v>0.26831649503277799</v>
      </c>
      <c r="Q12" s="17">
        <v>0.31348101561972003</v>
      </c>
      <c r="R12" s="17"/>
      <c r="S12" s="17">
        <v>0.28874026877558401</v>
      </c>
      <c r="T12" s="17">
        <v>0.33067652378224599</v>
      </c>
      <c r="U12" s="17">
        <v>0.37020407283980999</v>
      </c>
      <c r="V12" s="17">
        <v>0.29882031158581501</v>
      </c>
      <c r="W12" s="17">
        <v>0.29602513346383702</v>
      </c>
      <c r="X12" s="17">
        <v>0.244901696299475</v>
      </c>
      <c r="Y12" s="17">
        <v>0.34350693552998801</v>
      </c>
      <c r="Z12" s="17">
        <v>0.25723378407071601</v>
      </c>
      <c r="AA12" s="17">
        <v>0.39746441261906001</v>
      </c>
      <c r="AB12" s="17"/>
      <c r="AC12" s="17">
        <v>0.27693184576707602</v>
      </c>
      <c r="AD12" s="17">
        <v>0.38613877443896999</v>
      </c>
      <c r="AE12" s="17">
        <v>0.25634539842785198</v>
      </c>
      <c r="AF12" s="17"/>
      <c r="AG12" s="17">
        <v>0.28945575955478398</v>
      </c>
      <c r="AH12" s="17">
        <v>0.37290584999314402</v>
      </c>
      <c r="AI12" s="17">
        <v>0.42049941202180002</v>
      </c>
      <c r="AJ12" s="17">
        <v>0.16817489224955801</v>
      </c>
      <c r="AK12" s="17">
        <v>0.25821053752432699</v>
      </c>
      <c r="AL12" s="17"/>
      <c r="AM12" s="17">
        <v>0.27017124360394501</v>
      </c>
      <c r="AN12" s="17">
        <v>0.34113993068965698</v>
      </c>
      <c r="AO12" s="17">
        <v>0.41335555280050301</v>
      </c>
      <c r="AP12" s="17"/>
      <c r="AQ12" s="17">
        <v>0.32175927920044001</v>
      </c>
      <c r="AR12" s="17">
        <v>0.31217679238026103</v>
      </c>
      <c r="AS12" s="17"/>
      <c r="AT12" s="17">
        <v>0.37146205763812001</v>
      </c>
      <c r="AU12" s="17">
        <v>0.302367861159059</v>
      </c>
    </row>
    <row r="13" spans="2:47" x14ac:dyDescent="0.35">
      <c r="B13" s="18" t="s">
        <v>424</v>
      </c>
      <c r="C13" s="17">
        <v>7.4271661128485406E-2</v>
      </c>
      <c r="D13" s="17">
        <v>6.9774189073042905E-2</v>
      </c>
      <c r="E13" s="17">
        <v>7.6436511648025507E-2</v>
      </c>
      <c r="F13" s="17"/>
      <c r="G13" s="17">
        <v>0.15575183163102299</v>
      </c>
      <c r="H13" s="17">
        <v>6.3255321796540101E-2</v>
      </c>
      <c r="I13" s="17">
        <v>7.7278915067350407E-2</v>
      </c>
      <c r="J13" s="17">
        <v>6.6717057850837203E-2</v>
      </c>
      <c r="K13" s="17">
        <v>8.1424992395342594E-2</v>
      </c>
      <c r="L13" s="17">
        <v>4.4153750704463902E-2</v>
      </c>
      <c r="M13" s="17"/>
      <c r="N13" s="17">
        <v>8.6561622171209204E-2</v>
      </c>
      <c r="O13" s="17">
        <v>9.3652043625556999E-2</v>
      </c>
      <c r="P13" s="17">
        <v>7.1603045216779695E-2</v>
      </c>
      <c r="Q13" s="17">
        <v>4.0263644881510199E-2</v>
      </c>
      <c r="R13" s="17"/>
      <c r="S13" s="17">
        <v>0.108640003030771</v>
      </c>
      <c r="T13" s="17">
        <v>8.0231712152478804E-2</v>
      </c>
      <c r="U13" s="17">
        <v>7.15397467712173E-2</v>
      </c>
      <c r="V13" s="17">
        <v>4.1382994287584497E-2</v>
      </c>
      <c r="W13" s="17">
        <v>5.5961022130787103E-2</v>
      </c>
      <c r="X13" s="17">
        <v>4.9147862012717203E-2</v>
      </c>
      <c r="Y13" s="17">
        <v>9.7825322629497502E-2</v>
      </c>
      <c r="Z13" s="17">
        <v>6.2720826860695203E-2</v>
      </c>
      <c r="AA13" s="17">
        <v>7.4387647513255897E-2</v>
      </c>
      <c r="AB13" s="17"/>
      <c r="AC13" s="17">
        <v>5.1565743528786803E-2</v>
      </c>
      <c r="AD13" s="17">
        <v>7.9253250310869106E-2</v>
      </c>
      <c r="AE13" s="17">
        <v>7.0071940277280406E-2</v>
      </c>
      <c r="AF13" s="17"/>
      <c r="AG13" s="17">
        <v>6.4713236365735796E-2</v>
      </c>
      <c r="AH13" s="17">
        <v>9.4296178832431299E-2</v>
      </c>
      <c r="AI13" s="17">
        <v>4.2509059671474801E-2</v>
      </c>
      <c r="AJ13" s="17">
        <v>0.14141906995522399</v>
      </c>
      <c r="AK13" s="17">
        <v>7.5875584014391304E-2</v>
      </c>
      <c r="AL13" s="17"/>
      <c r="AM13" s="17">
        <v>6.2381423356953798E-2</v>
      </c>
      <c r="AN13" s="17">
        <v>8.4927219415597804E-2</v>
      </c>
      <c r="AO13" s="17">
        <v>5.2369329621355203E-2</v>
      </c>
      <c r="AP13" s="17"/>
      <c r="AQ13" s="17">
        <v>6.4151036039888601E-2</v>
      </c>
      <c r="AR13" s="17">
        <v>9.5843797072059506E-2</v>
      </c>
      <c r="AS13" s="17"/>
      <c r="AT13" s="17">
        <v>4.7804149423771897E-2</v>
      </c>
      <c r="AU13" s="17">
        <v>8.2663341013770195E-2</v>
      </c>
    </row>
    <row r="14" spans="2:47" x14ac:dyDescent="0.35">
      <c r="B14" s="18" t="s">
        <v>70</v>
      </c>
      <c r="C14" s="19">
        <v>9.18976257542585E-2</v>
      </c>
      <c r="D14" s="19">
        <v>9.2656037562330304E-2</v>
      </c>
      <c r="E14" s="19">
        <v>9.1541594090459005E-2</v>
      </c>
      <c r="F14" s="19"/>
      <c r="G14" s="19">
        <v>5.6884182929841799E-2</v>
      </c>
      <c r="H14" s="19">
        <v>5.3143390744473301E-2</v>
      </c>
      <c r="I14" s="19">
        <v>0.122297797513547</v>
      </c>
      <c r="J14" s="19">
        <v>7.7521242650205796E-2</v>
      </c>
      <c r="K14" s="19">
        <v>0.13007412492936099</v>
      </c>
      <c r="L14" s="19">
        <v>9.8657881408949197E-2</v>
      </c>
      <c r="M14" s="19"/>
      <c r="N14" s="19">
        <v>9.00387202277112E-2</v>
      </c>
      <c r="O14" s="19">
        <v>8.7064322394545202E-2</v>
      </c>
      <c r="P14" s="19">
        <v>7.4516641871637396E-2</v>
      </c>
      <c r="Q14" s="19">
        <v>0.10727812499909101</v>
      </c>
      <c r="R14" s="19"/>
      <c r="S14" s="19">
        <v>7.0343526084791594E-2</v>
      </c>
      <c r="T14" s="19">
        <v>0.105960475670969</v>
      </c>
      <c r="U14" s="19">
        <v>0.104088168758667</v>
      </c>
      <c r="V14" s="19">
        <v>0.116510596828078</v>
      </c>
      <c r="W14" s="19">
        <v>2.3685585034658001E-2</v>
      </c>
      <c r="X14" s="19">
        <v>0.126431948002759</v>
      </c>
      <c r="Y14" s="19">
        <v>7.4569285675465502E-2</v>
      </c>
      <c r="Z14" s="19">
        <v>0.13548653964083199</v>
      </c>
      <c r="AA14" s="19">
        <v>8.4011472223132197E-2</v>
      </c>
      <c r="AB14" s="19"/>
      <c r="AC14" s="19">
        <v>0.10569426685899901</v>
      </c>
      <c r="AD14" s="19">
        <v>7.0047634023642794E-2</v>
      </c>
      <c r="AE14" s="19">
        <v>0.117900045878572</v>
      </c>
      <c r="AF14" s="19"/>
      <c r="AG14" s="19">
        <v>7.6382948141746607E-2</v>
      </c>
      <c r="AH14" s="19">
        <v>7.9862237909047396E-2</v>
      </c>
      <c r="AI14" s="19">
        <v>7.2502594083811697E-2</v>
      </c>
      <c r="AJ14" s="19">
        <v>0.16290316047619499</v>
      </c>
      <c r="AK14" s="19">
        <v>0.12545479479430899</v>
      </c>
      <c r="AL14" s="19"/>
      <c r="AM14" s="19">
        <v>6.6965961930049403E-2</v>
      </c>
      <c r="AN14" s="19">
        <v>7.6255291871166003E-2</v>
      </c>
      <c r="AO14" s="19">
        <v>6.9421038098459106E-2</v>
      </c>
      <c r="AP14" s="19"/>
      <c r="AQ14" s="19">
        <v>8.6103891831980597E-2</v>
      </c>
      <c r="AR14" s="19">
        <v>0.104497650479042</v>
      </c>
      <c r="AS14" s="19"/>
      <c r="AT14" s="19">
        <v>8.5703101522052003E-2</v>
      </c>
      <c r="AU14" s="19">
        <v>9.3861636008726698E-2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U19"/>
  <sheetViews>
    <sheetView showGridLines="0" workbookViewId="0">
      <pane xSplit="2" topLeftCell="AK1" activePane="topRight" state="frozen"/>
      <selection activeCell="AF8" sqref="AF8"/>
      <selection pane="topRight" activeCell="BG11" sqref="BG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3.6669833500163E-2</v>
      </c>
      <c r="D9" s="17">
        <v>4.4395555602587899E-2</v>
      </c>
      <c r="E9" s="17">
        <v>2.9593309386782899E-2</v>
      </c>
      <c r="F9" s="17"/>
      <c r="G9" s="17">
        <v>6.2548913217852706E-2</v>
      </c>
      <c r="H9" s="17">
        <v>5.6113664766022697E-2</v>
      </c>
      <c r="I9" s="17">
        <v>6.0902282936437298E-2</v>
      </c>
      <c r="J9" s="17">
        <v>3.6528764680590103E-2</v>
      </c>
      <c r="K9" s="17">
        <v>1.6666048364032199E-2</v>
      </c>
      <c r="L9" s="17">
        <v>7.6960510474279502E-3</v>
      </c>
      <c r="M9" s="17"/>
      <c r="N9" s="17">
        <v>4.3547794810325197E-2</v>
      </c>
      <c r="O9" s="17">
        <v>4.2338103071832799E-2</v>
      </c>
      <c r="P9" s="17">
        <v>2.4548806065205101E-2</v>
      </c>
      <c r="Q9" s="17">
        <v>3.4469082271458201E-2</v>
      </c>
      <c r="R9" s="17"/>
      <c r="S9" s="17">
        <v>5.8262668252739097E-2</v>
      </c>
      <c r="T9" s="17">
        <v>1.7286987333592699E-2</v>
      </c>
      <c r="U9" s="17">
        <v>1.7111493159997E-2</v>
      </c>
      <c r="V9" s="17">
        <v>2.47580056308115E-2</v>
      </c>
      <c r="W9" s="17">
        <v>3.8604271415414303E-2</v>
      </c>
      <c r="X9" s="17">
        <v>9.1399487409710503E-2</v>
      </c>
      <c r="Y9" s="17">
        <v>2.04853943089221E-2</v>
      </c>
      <c r="Z9" s="17">
        <v>0</v>
      </c>
      <c r="AA9" s="17">
        <v>4.0780710133103797E-2</v>
      </c>
      <c r="AB9" s="17"/>
      <c r="AC9" s="17">
        <v>2.9310325173723999E-2</v>
      </c>
      <c r="AD9" s="17">
        <v>4.3827065092486898E-2</v>
      </c>
      <c r="AE9" s="17">
        <v>4.5942909959473102E-2</v>
      </c>
      <c r="AF9" s="17"/>
      <c r="AG9" s="17">
        <v>3.3786095268524698E-2</v>
      </c>
      <c r="AH9" s="17">
        <v>5.4119659050324599E-2</v>
      </c>
      <c r="AI9" s="17">
        <v>2.0300502111049199E-2</v>
      </c>
      <c r="AJ9" s="17">
        <v>0</v>
      </c>
      <c r="AK9" s="17">
        <v>3.73763241739552E-2</v>
      </c>
      <c r="AL9" s="17"/>
      <c r="AM9" s="17">
        <v>4.36241644650152E-2</v>
      </c>
      <c r="AN9" s="17">
        <v>4.98313607504366E-2</v>
      </c>
      <c r="AO9" s="17">
        <v>2.0141177771729801E-2</v>
      </c>
      <c r="AP9" s="17"/>
      <c r="AQ9" s="17">
        <v>4.6386543944582997E-2</v>
      </c>
      <c r="AR9" s="17">
        <v>1.6506772888690499E-2</v>
      </c>
      <c r="AS9" s="17"/>
      <c r="AT9" s="17">
        <v>6.5235757157681803E-2</v>
      </c>
      <c r="AU9" s="17">
        <v>2.7612839792715501E-2</v>
      </c>
    </row>
    <row r="10" spans="2:47" x14ac:dyDescent="0.35">
      <c r="B10" s="18" t="s">
        <v>564</v>
      </c>
      <c r="C10" s="17">
        <v>8.3793373014614203E-2</v>
      </c>
      <c r="D10" s="17">
        <v>9.1200750934218297E-2</v>
      </c>
      <c r="E10" s="17">
        <v>7.7194971296338705E-2</v>
      </c>
      <c r="F10" s="17"/>
      <c r="G10" s="17">
        <v>9.2983926959341004E-2</v>
      </c>
      <c r="H10" s="17">
        <v>0.17422462778487099</v>
      </c>
      <c r="I10" s="17">
        <v>0.10858394998769599</v>
      </c>
      <c r="J10" s="17">
        <v>5.7405677196989698E-2</v>
      </c>
      <c r="K10" s="17">
        <v>6.4193913478082801E-2</v>
      </c>
      <c r="L10" s="17">
        <v>2.8930481539883299E-2</v>
      </c>
      <c r="M10" s="17"/>
      <c r="N10" s="17">
        <v>8.5836037117299605E-2</v>
      </c>
      <c r="O10" s="17">
        <v>3.7647685720873902E-2</v>
      </c>
      <c r="P10" s="17">
        <v>0.131658994906481</v>
      </c>
      <c r="Q10" s="17">
        <v>8.8410595605009898E-2</v>
      </c>
      <c r="R10" s="17"/>
      <c r="S10" s="17">
        <v>0.10048962423669699</v>
      </c>
      <c r="T10" s="17">
        <v>7.7550085029847005E-2</v>
      </c>
      <c r="U10" s="17">
        <v>5.3186359391397799E-2</v>
      </c>
      <c r="V10" s="17">
        <v>8.2906493781124802E-2</v>
      </c>
      <c r="W10" s="17">
        <v>9.6795570524378802E-2</v>
      </c>
      <c r="X10" s="17">
        <v>9.2146438816502196E-2</v>
      </c>
      <c r="Y10" s="17">
        <v>8.0447411296402802E-2</v>
      </c>
      <c r="Z10" s="17">
        <v>0.12225865566215501</v>
      </c>
      <c r="AA10" s="17">
        <v>6.9042751592214693E-2</v>
      </c>
      <c r="AB10" s="17"/>
      <c r="AC10" s="17">
        <v>8.4696275543905505E-2</v>
      </c>
      <c r="AD10" s="17">
        <v>7.74555716844533E-2</v>
      </c>
      <c r="AE10" s="17">
        <v>0.123991466105783</v>
      </c>
      <c r="AF10" s="17"/>
      <c r="AG10" s="17">
        <v>6.3664115715655195E-2</v>
      </c>
      <c r="AH10" s="17">
        <v>0.12313387595380899</v>
      </c>
      <c r="AI10" s="17">
        <v>6.5252935219477406E-2</v>
      </c>
      <c r="AJ10" s="17">
        <v>0</v>
      </c>
      <c r="AK10" s="17">
        <v>0.10545035928801801</v>
      </c>
      <c r="AL10" s="17"/>
      <c r="AM10" s="17">
        <v>0.106333804553278</v>
      </c>
      <c r="AN10" s="17">
        <v>0.115326827500317</v>
      </c>
      <c r="AO10" s="17">
        <v>4.2772292053917901E-2</v>
      </c>
      <c r="AP10" s="17"/>
      <c r="AQ10" s="17">
        <v>8.8692825960261706E-2</v>
      </c>
      <c r="AR10" s="17">
        <v>7.1548636869739807E-2</v>
      </c>
      <c r="AS10" s="17"/>
      <c r="AT10" s="17">
        <v>0.105068519073631</v>
      </c>
      <c r="AU10" s="17">
        <v>7.70479631237347E-2</v>
      </c>
    </row>
    <row r="11" spans="2:47" ht="29" x14ac:dyDescent="0.35">
      <c r="B11" s="18" t="s">
        <v>565</v>
      </c>
      <c r="C11" s="17">
        <v>0.27137666141384797</v>
      </c>
      <c r="D11" s="17">
        <v>0.30666206986232097</v>
      </c>
      <c r="E11" s="17">
        <v>0.239454784822524</v>
      </c>
      <c r="F11" s="17"/>
      <c r="G11" s="17">
        <v>0.16422215875888899</v>
      </c>
      <c r="H11" s="17">
        <v>0.172427080234937</v>
      </c>
      <c r="I11" s="17">
        <v>0.25738594589008101</v>
      </c>
      <c r="J11" s="17">
        <v>0.2283894909816</v>
      </c>
      <c r="K11" s="17">
        <v>0.37029601581654298</v>
      </c>
      <c r="L11" s="17">
        <v>0.364435092588627</v>
      </c>
      <c r="M11" s="17"/>
      <c r="N11" s="17">
        <v>0.191075823224963</v>
      </c>
      <c r="O11" s="17">
        <v>0.26299048970383299</v>
      </c>
      <c r="P11" s="17">
        <v>0.30434846014871397</v>
      </c>
      <c r="Q11" s="17">
        <v>0.34073253613344101</v>
      </c>
      <c r="R11" s="17"/>
      <c r="S11" s="17">
        <v>0.31469216060134803</v>
      </c>
      <c r="T11" s="17">
        <v>0.26451684078125598</v>
      </c>
      <c r="U11" s="17">
        <v>0.30999639074325702</v>
      </c>
      <c r="V11" s="17">
        <v>0.31371911012461001</v>
      </c>
      <c r="W11" s="17">
        <v>0.31346616921365</v>
      </c>
      <c r="X11" s="17">
        <v>0.241836079845201</v>
      </c>
      <c r="Y11" s="17">
        <v>0.21959088142879901</v>
      </c>
      <c r="Z11" s="17">
        <v>0.230958886028824</v>
      </c>
      <c r="AA11" s="17">
        <v>0.211671133051654</v>
      </c>
      <c r="AB11" s="17"/>
      <c r="AC11" s="17">
        <v>0.35123382141251402</v>
      </c>
      <c r="AD11" s="17">
        <v>0.19559898212254401</v>
      </c>
      <c r="AE11" s="17">
        <v>0.25743030671711498</v>
      </c>
      <c r="AF11" s="17"/>
      <c r="AG11" s="17">
        <v>0.338537158361219</v>
      </c>
      <c r="AH11" s="17">
        <v>0.13947936904382199</v>
      </c>
      <c r="AI11" s="17">
        <v>0.27992420762834902</v>
      </c>
      <c r="AJ11" s="17">
        <v>0.64259093703112902</v>
      </c>
      <c r="AK11" s="17">
        <v>0.31465040723496202</v>
      </c>
      <c r="AL11" s="17"/>
      <c r="AM11" s="17">
        <v>0.31913183686041502</v>
      </c>
      <c r="AN11" s="17">
        <v>0.16502439921033901</v>
      </c>
      <c r="AO11" s="17">
        <v>0.29851783860082198</v>
      </c>
      <c r="AP11" s="17"/>
      <c r="AQ11" s="17">
        <v>0.271211109540897</v>
      </c>
      <c r="AR11" s="17">
        <v>0.27310097042800302</v>
      </c>
      <c r="AS11" s="17"/>
      <c r="AT11" s="17">
        <v>0.216601156894494</v>
      </c>
      <c r="AU11" s="17">
        <v>0.28874355651942502</v>
      </c>
    </row>
    <row r="12" spans="2:47" x14ac:dyDescent="0.35">
      <c r="B12" s="18" t="s">
        <v>566</v>
      </c>
      <c r="C12" s="17">
        <v>0.40916779139859499</v>
      </c>
      <c r="D12" s="17">
        <v>0.37628220191219902</v>
      </c>
      <c r="E12" s="17">
        <v>0.44145792446159299</v>
      </c>
      <c r="F12" s="17"/>
      <c r="G12" s="17">
        <v>0.41951214935929099</v>
      </c>
      <c r="H12" s="17">
        <v>0.38732857177650398</v>
      </c>
      <c r="I12" s="17">
        <v>0.33233357309276301</v>
      </c>
      <c r="J12" s="17">
        <v>0.49255774170549999</v>
      </c>
      <c r="K12" s="17">
        <v>0.35052463028859299</v>
      </c>
      <c r="L12" s="17">
        <v>0.45448456785743901</v>
      </c>
      <c r="M12" s="17"/>
      <c r="N12" s="17">
        <v>0.46114594903616801</v>
      </c>
      <c r="O12" s="17">
        <v>0.420981066090374</v>
      </c>
      <c r="P12" s="17">
        <v>0.42174888162644403</v>
      </c>
      <c r="Q12" s="17">
        <v>0.33056420548447102</v>
      </c>
      <c r="R12" s="17"/>
      <c r="S12" s="17">
        <v>0.33496866525366997</v>
      </c>
      <c r="T12" s="17">
        <v>0.463011723463297</v>
      </c>
      <c r="U12" s="17">
        <v>0.37437557700812601</v>
      </c>
      <c r="V12" s="17">
        <v>0.373746958497302</v>
      </c>
      <c r="W12" s="17">
        <v>0.37345278939478899</v>
      </c>
      <c r="X12" s="17">
        <v>0.42857002532044902</v>
      </c>
      <c r="Y12" s="17">
        <v>0.43643836655812901</v>
      </c>
      <c r="Z12" s="17">
        <v>0.40762913863686101</v>
      </c>
      <c r="AA12" s="17">
        <v>0.47660484896155703</v>
      </c>
      <c r="AB12" s="17"/>
      <c r="AC12" s="17">
        <v>0.358994885935774</v>
      </c>
      <c r="AD12" s="17">
        <v>0.47595011913637097</v>
      </c>
      <c r="AE12" s="17">
        <v>0.395045963106677</v>
      </c>
      <c r="AF12" s="17"/>
      <c r="AG12" s="17">
        <v>0.39731452329164901</v>
      </c>
      <c r="AH12" s="17">
        <v>0.421571456552777</v>
      </c>
      <c r="AI12" s="17">
        <v>0.44962524129445702</v>
      </c>
      <c r="AJ12" s="17">
        <v>0.141404368761813</v>
      </c>
      <c r="AK12" s="17">
        <v>0.40111592568354798</v>
      </c>
      <c r="AL12" s="17"/>
      <c r="AM12" s="17">
        <v>0.36994782538937199</v>
      </c>
      <c r="AN12" s="17">
        <v>0.44843281728464601</v>
      </c>
      <c r="AO12" s="17">
        <v>0.44130192079984198</v>
      </c>
      <c r="AP12" s="17"/>
      <c r="AQ12" s="17">
        <v>0.42706569406439898</v>
      </c>
      <c r="AR12" s="17">
        <v>0.37376220762175999</v>
      </c>
      <c r="AS12" s="17"/>
      <c r="AT12" s="17">
        <v>0.40810065567614501</v>
      </c>
      <c r="AU12" s="17">
        <v>0.40950613304086397</v>
      </c>
    </row>
    <row r="13" spans="2:47" x14ac:dyDescent="0.35">
      <c r="B13" s="18" t="s">
        <v>424</v>
      </c>
      <c r="C13" s="17">
        <v>0.12577255447709301</v>
      </c>
      <c r="D13" s="17">
        <v>9.9017105732758806E-2</v>
      </c>
      <c r="E13" s="17">
        <v>0.147413845286884</v>
      </c>
      <c r="F13" s="17"/>
      <c r="G13" s="17">
        <v>0.20256954388075801</v>
      </c>
      <c r="H13" s="17">
        <v>0.168054479248748</v>
      </c>
      <c r="I13" s="17">
        <v>0.16407813002713501</v>
      </c>
      <c r="J13" s="17">
        <v>0.129519070108569</v>
      </c>
      <c r="K13" s="17">
        <v>9.1364695248948899E-2</v>
      </c>
      <c r="L13" s="17">
        <v>5.4539515607202001E-2</v>
      </c>
      <c r="M13" s="17"/>
      <c r="N13" s="17">
        <v>0.144245141523236</v>
      </c>
      <c r="O13" s="17">
        <v>0.154491428828645</v>
      </c>
      <c r="P13" s="17">
        <v>6.1644741561169503E-2</v>
      </c>
      <c r="Q13" s="17">
        <v>0.12995559853580199</v>
      </c>
      <c r="R13" s="17"/>
      <c r="S13" s="17">
        <v>0.12637074777010801</v>
      </c>
      <c r="T13" s="17">
        <v>0.115518648018112</v>
      </c>
      <c r="U13" s="17">
        <v>0.150016900025293</v>
      </c>
      <c r="V13" s="17">
        <v>8.4377758469089403E-2</v>
      </c>
      <c r="W13" s="17">
        <v>0.15399561441710899</v>
      </c>
      <c r="X13" s="17">
        <v>0.10983805523168801</v>
      </c>
      <c r="Y13" s="17">
        <v>0.14454982754874701</v>
      </c>
      <c r="Z13" s="17">
        <v>0.12149517551131001</v>
      </c>
      <c r="AA13" s="17">
        <v>0.13545653745827901</v>
      </c>
      <c r="AB13" s="17"/>
      <c r="AC13" s="17">
        <v>9.2373632673474093E-2</v>
      </c>
      <c r="AD13" s="17">
        <v>0.14375295451317999</v>
      </c>
      <c r="AE13" s="17">
        <v>0.119850127085924</v>
      </c>
      <c r="AF13" s="17"/>
      <c r="AG13" s="17">
        <v>9.9317301499367794E-2</v>
      </c>
      <c r="AH13" s="17">
        <v>0.18947133455903201</v>
      </c>
      <c r="AI13" s="17">
        <v>7.9039643548007105E-2</v>
      </c>
      <c r="AJ13" s="17">
        <v>5.3101533730863397E-2</v>
      </c>
      <c r="AK13" s="17">
        <v>9.6319362747462001E-2</v>
      </c>
      <c r="AL13" s="17"/>
      <c r="AM13" s="17">
        <v>9.8316926303919097E-2</v>
      </c>
      <c r="AN13" s="17">
        <v>0.16036908350290299</v>
      </c>
      <c r="AO13" s="17">
        <v>0.118068147963652</v>
      </c>
      <c r="AP13" s="17"/>
      <c r="AQ13" s="17">
        <v>0.106675010321097</v>
      </c>
      <c r="AR13" s="17">
        <v>0.16373910852843901</v>
      </c>
      <c r="AS13" s="17"/>
      <c r="AT13" s="17">
        <v>0.139620838862688</v>
      </c>
      <c r="AU13" s="17">
        <v>0.12138187465721401</v>
      </c>
    </row>
    <row r="14" spans="2:47" x14ac:dyDescent="0.35">
      <c r="B14" s="18" t="s">
        <v>70</v>
      </c>
      <c r="C14" s="19">
        <v>7.3219786195687198E-2</v>
      </c>
      <c r="D14" s="19">
        <v>8.24423159559146E-2</v>
      </c>
      <c r="E14" s="19">
        <v>6.4885164745878507E-2</v>
      </c>
      <c r="F14" s="19"/>
      <c r="G14" s="19">
        <v>5.81633078238682E-2</v>
      </c>
      <c r="H14" s="19">
        <v>4.1851576188917397E-2</v>
      </c>
      <c r="I14" s="19">
        <v>7.6716118065887406E-2</v>
      </c>
      <c r="J14" s="19">
        <v>5.5599255326752001E-2</v>
      </c>
      <c r="K14" s="19">
        <v>0.1069546968038</v>
      </c>
      <c r="L14" s="19">
        <v>8.9914291359421195E-2</v>
      </c>
      <c r="M14" s="19"/>
      <c r="N14" s="19">
        <v>7.4149254288009295E-2</v>
      </c>
      <c r="O14" s="19">
        <v>8.1551226584441194E-2</v>
      </c>
      <c r="P14" s="19">
        <v>5.6050115691986098E-2</v>
      </c>
      <c r="Q14" s="19">
        <v>7.5867981969817894E-2</v>
      </c>
      <c r="R14" s="19"/>
      <c r="S14" s="19">
        <v>6.5216133885437497E-2</v>
      </c>
      <c r="T14" s="19">
        <v>6.2115715373895201E-2</v>
      </c>
      <c r="U14" s="19">
        <v>9.5313279671929305E-2</v>
      </c>
      <c r="V14" s="19">
        <v>0.120491673497062</v>
      </c>
      <c r="W14" s="19">
        <v>2.3685585034658001E-2</v>
      </c>
      <c r="X14" s="19">
        <v>3.6209913376448799E-2</v>
      </c>
      <c r="Y14" s="19">
        <v>9.8488118858999205E-2</v>
      </c>
      <c r="Z14" s="19">
        <v>0.11765814416085001</v>
      </c>
      <c r="AA14" s="19">
        <v>6.6444018803191701E-2</v>
      </c>
      <c r="AB14" s="19"/>
      <c r="AC14" s="19">
        <v>8.3391059260608594E-2</v>
      </c>
      <c r="AD14" s="19">
        <v>6.3415307450964201E-2</v>
      </c>
      <c r="AE14" s="19">
        <v>5.7739227025028303E-2</v>
      </c>
      <c r="AF14" s="19"/>
      <c r="AG14" s="19">
        <v>6.7380805863584303E-2</v>
      </c>
      <c r="AH14" s="19">
        <v>7.2224304840235898E-2</v>
      </c>
      <c r="AI14" s="19">
        <v>0.105857470198661</v>
      </c>
      <c r="AJ14" s="19">
        <v>0.16290316047619499</v>
      </c>
      <c r="AK14" s="19">
        <v>4.5087620872054798E-2</v>
      </c>
      <c r="AL14" s="19"/>
      <c r="AM14" s="19">
        <v>6.2645442428001005E-2</v>
      </c>
      <c r="AN14" s="19">
        <v>6.1015511751358102E-2</v>
      </c>
      <c r="AO14" s="19">
        <v>7.9198622810036604E-2</v>
      </c>
      <c r="AP14" s="19"/>
      <c r="AQ14" s="19">
        <v>5.99688161687622E-2</v>
      </c>
      <c r="AR14" s="19">
        <v>0.10134230366336699</v>
      </c>
      <c r="AS14" s="19"/>
      <c r="AT14" s="19">
        <v>6.5373072335361604E-2</v>
      </c>
      <c r="AU14" s="19">
        <v>7.5707632866046898E-2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U19"/>
  <sheetViews>
    <sheetView showGridLines="0" workbookViewId="0">
      <pane xSplit="2" topLeftCell="AA1" activePane="topRight" state="frozen"/>
      <selection activeCell="AF8" sqref="AF8"/>
      <selection pane="topRight" activeCell="AY13" sqref="AY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3.4006133025762199E-2</v>
      </c>
      <c r="D9" s="17">
        <v>2.9875999503250299E-2</v>
      </c>
      <c r="E9" s="17">
        <v>3.7994818445488902E-2</v>
      </c>
      <c r="F9" s="17"/>
      <c r="G9" s="17">
        <v>5.1427432397610898E-2</v>
      </c>
      <c r="H9" s="17">
        <v>0.108095834586012</v>
      </c>
      <c r="I9" s="17">
        <v>4.1395898314752898E-2</v>
      </c>
      <c r="J9" s="17">
        <v>4.3848753858737304E-3</v>
      </c>
      <c r="K9" s="17">
        <v>1.08682854902637E-2</v>
      </c>
      <c r="L9" s="17">
        <v>4.27676778029703E-3</v>
      </c>
      <c r="M9" s="17"/>
      <c r="N9" s="17">
        <v>3.1537191945512598E-2</v>
      </c>
      <c r="O9" s="17">
        <v>3.3033556891662402E-2</v>
      </c>
      <c r="P9" s="17">
        <v>3.06001369952137E-2</v>
      </c>
      <c r="Q9" s="17">
        <v>4.10603747939218E-2</v>
      </c>
      <c r="R9" s="17"/>
      <c r="S9" s="17">
        <v>7.6077539152246298E-2</v>
      </c>
      <c r="T9" s="17">
        <v>7.57792430418256E-3</v>
      </c>
      <c r="U9" s="17">
        <v>2.8716536671815299E-2</v>
      </c>
      <c r="V9" s="17">
        <v>7.3388625074951898E-3</v>
      </c>
      <c r="W9" s="17">
        <v>2.4686835765235601E-2</v>
      </c>
      <c r="X9" s="17">
        <v>7.6307115633338696E-2</v>
      </c>
      <c r="Y9" s="17">
        <v>0</v>
      </c>
      <c r="Z9" s="17">
        <v>2.3398557035525399E-2</v>
      </c>
      <c r="AA9" s="17">
        <v>4.4764090781466703E-2</v>
      </c>
      <c r="AB9" s="17"/>
      <c r="AC9" s="17">
        <v>2.0898692268974499E-2</v>
      </c>
      <c r="AD9" s="17">
        <v>4.7008031411656999E-2</v>
      </c>
      <c r="AE9" s="17">
        <v>3.2540754485759701E-2</v>
      </c>
      <c r="AF9" s="17"/>
      <c r="AG9" s="17">
        <v>2.18055550585162E-2</v>
      </c>
      <c r="AH9" s="17">
        <v>6.7101455681710095E-2</v>
      </c>
      <c r="AI9" s="17">
        <v>2.7050398484340401E-2</v>
      </c>
      <c r="AJ9" s="17">
        <v>0</v>
      </c>
      <c r="AK9" s="17">
        <v>3.1452635692310903E-2</v>
      </c>
      <c r="AL9" s="17"/>
      <c r="AM9" s="17">
        <v>3.9176653329523199E-2</v>
      </c>
      <c r="AN9" s="17">
        <v>5.1070193395011301E-2</v>
      </c>
      <c r="AO9" s="17">
        <v>4.2964486376004002E-2</v>
      </c>
      <c r="AP9" s="17"/>
      <c r="AQ9" s="17">
        <v>3.9447241931162301E-2</v>
      </c>
      <c r="AR9" s="17">
        <v>2.01168035228582E-2</v>
      </c>
      <c r="AS9" s="17"/>
      <c r="AT9" s="17">
        <v>4.6493738558219803E-2</v>
      </c>
      <c r="AU9" s="17">
        <v>3.0046864420114099E-2</v>
      </c>
    </row>
    <row r="10" spans="2:47" x14ac:dyDescent="0.35">
      <c r="B10" s="18" t="s">
        <v>564</v>
      </c>
      <c r="C10" s="17">
        <v>7.48198850143202E-2</v>
      </c>
      <c r="D10" s="17">
        <v>9.25682995056967E-2</v>
      </c>
      <c r="E10" s="17">
        <v>5.85267452130213E-2</v>
      </c>
      <c r="F10" s="17"/>
      <c r="G10" s="17">
        <v>0.12599721646859199</v>
      </c>
      <c r="H10" s="17">
        <v>9.4855510842473595E-2</v>
      </c>
      <c r="I10" s="17">
        <v>9.2212338045223094E-2</v>
      </c>
      <c r="J10" s="17">
        <v>7.2553956751422094E-2</v>
      </c>
      <c r="K10" s="17">
        <v>4.9283676097738302E-2</v>
      </c>
      <c r="L10" s="17">
        <v>4.4176407842606499E-2</v>
      </c>
      <c r="M10" s="17"/>
      <c r="N10" s="17">
        <v>9.3845648442490895E-2</v>
      </c>
      <c r="O10" s="17">
        <v>5.25776895452221E-2</v>
      </c>
      <c r="P10" s="17">
        <v>9.2310806704573006E-2</v>
      </c>
      <c r="Q10" s="17">
        <v>6.2947651244071798E-2</v>
      </c>
      <c r="R10" s="17"/>
      <c r="S10" s="17">
        <v>0.113757236470779</v>
      </c>
      <c r="T10" s="17">
        <v>6.69469045272503E-2</v>
      </c>
      <c r="U10" s="17">
        <v>2.26287803739821E-2</v>
      </c>
      <c r="V10" s="17">
        <v>6.3054996670255103E-2</v>
      </c>
      <c r="W10" s="17">
        <v>9.0216244377569199E-2</v>
      </c>
      <c r="X10" s="17">
        <v>7.3541040543300795E-2</v>
      </c>
      <c r="Y10" s="17">
        <v>6.7749036925105297E-2</v>
      </c>
      <c r="Z10" s="17">
        <v>5.47482006696869E-2</v>
      </c>
      <c r="AA10" s="17">
        <v>9.2382270151990201E-2</v>
      </c>
      <c r="AB10" s="17"/>
      <c r="AC10" s="17">
        <v>8.0748729082965098E-2</v>
      </c>
      <c r="AD10" s="17">
        <v>6.7770368408175796E-2</v>
      </c>
      <c r="AE10" s="17">
        <v>8.9253287603625706E-2</v>
      </c>
      <c r="AF10" s="17"/>
      <c r="AG10" s="17">
        <v>6.9756285540486004E-2</v>
      </c>
      <c r="AH10" s="17">
        <v>8.8320182023705104E-2</v>
      </c>
      <c r="AI10" s="17">
        <v>3.3468968781681499E-2</v>
      </c>
      <c r="AJ10" s="17">
        <v>0</v>
      </c>
      <c r="AK10" s="17">
        <v>8.8730754916795496E-2</v>
      </c>
      <c r="AL10" s="17"/>
      <c r="AM10" s="17">
        <v>8.4841218845314204E-2</v>
      </c>
      <c r="AN10" s="17">
        <v>0.10033395148282399</v>
      </c>
      <c r="AO10" s="17">
        <v>2.1095711280757799E-2</v>
      </c>
      <c r="AP10" s="17"/>
      <c r="AQ10" s="17">
        <v>6.6244264185031501E-2</v>
      </c>
      <c r="AR10" s="17">
        <v>9.0749753737395106E-2</v>
      </c>
      <c r="AS10" s="17"/>
      <c r="AT10" s="17">
        <v>7.4685695516664E-2</v>
      </c>
      <c r="AU10" s="17">
        <v>7.4862430581914996E-2</v>
      </c>
    </row>
    <row r="11" spans="2:47" ht="29" x14ac:dyDescent="0.35">
      <c r="B11" s="18" t="s">
        <v>565</v>
      </c>
      <c r="C11" s="17">
        <v>0.256290085083345</v>
      </c>
      <c r="D11" s="17">
        <v>0.283420407215842</v>
      </c>
      <c r="E11" s="17">
        <v>0.231928611889715</v>
      </c>
      <c r="F11" s="17"/>
      <c r="G11" s="17">
        <v>0.15988751640753701</v>
      </c>
      <c r="H11" s="17">
        <v>0.206086088417996</v>
      </c>
      <c r="I11" s="17">
        <v>0.26689892574395702</v>
      </c>
      <c r="J11" s="17">
        <v>0.23001162584214299</v>
      </c>
      <c r="K11" s="17">
        <v>0.267888155045648</v>
      </c>
      <c r="L11" s="17">
        <v>0.33950673426268602</v>
      </c>
      <c r="M11" s="17"/>
      <c r="N11" s="17">
        <v>0.21874798696487199</v>
      </c>
      <c r="O11" s="17">
        <v>0.22563460066775401</v>
      </c>
      <c r="P11" s="17">
        <v>0.31283637593962699</v>
      </c>
      <c r="Q11" s="17">
        <v>0.27756504273701099</v>
      </c>
      <c r="R11" s="17"/>
      <c r="S11" s="17">
        <v>0.22805066826610501</v>
      </c>
      <c r="T11" s="17">
        <v>0.20919722809615701</v>
      </c>
      <c r="U11" s="17">
        <v>0.29041050002771701</v>
      </c>
      <c r="V11" s="17">
        <v>0.29896826004836002</v>
      </c>
      <c r="W11" s="17">
        <v>0.27919930117904701</v>
      </c>
      <c r="X11" s="17">
        <v>0.26581711894613003</v>
      </c>
      <c r="Y11" s="17">
        <v>0.29530514600866398</v>
      </c>
      <c r="Z11" s="17">
        <v>0.29659210395607499</v>
      </c>
      <c r="AA11" s="17">
        <v>0.21883364137889399</v>
      </c>
      <c r="AB11" s="17"/>
      <c r="AC11" s="17">
        <v>0.29694517410746502</v>
      </c>
      <c r="AD11" s="17">
        <v>0.21937683149471801</v>
      </c>
      <c r="AE11" s="17">
        <v>0.28730682187894202</v>
      </c>
      <c r="AF11" s="17"/>
      <c r="AG11" s="17">
        <v>0.29789248444765698</v>
      </c>
      <c r="AH11" s="17">
        <v>0.17877453798361501</v>
      </c>
      <c r="AI11" s="17">
        <v>0.30176095657933999</v>
      </c>
      <c r="AJ11" s="17">
        <v>0.38558339849372097</v>
      </c>
      <c r="AK11" s="17">
        <v>0.27766517891930997</v>
      </c>
      <c r="AL11" s="17"/>
      <c r="AM11" s="17">
        <v>0.33304629894103999</v>
      </c>
      <c r="AN11" s="17">
        <v>0.20694084163771201</v>
      </c>
      <c r="AO11" s="17">
        <v>0.32702968863911902</v>
      </c>
      <c r="AP11" s="17"/>
      <c r="AQ11" s="17">
        <v>0.27250331821597301</v>
      </c>
      <c r="AR11" s="17">
        <v>0.22363655815470901</v>
      </c>
      <c r="AS11" s="17"/>
      <c r="AT11" s="17">
        <v>0.226863921008084</v>
      </c>
      <c r="AU11" s="17">
        <v>0.26561982306273701</v>
      </c>
    </row>
    <row r="12" spans="2:47" x14ac:dyDescent="0.35">
      <c r="B12" s="18" t="s">
        <v>566</v>
      </c>
      <c r="C12" s="17">
        <v>0.41334913120451799</v>
      </c>
      <c r="D12" s="17">
        <v>0.39887285156744801</v>
      </c>
      <c r="E12" s="17">
        <v>0.42613638848581997</v>
      </c>
      <c r="F12" s="17"/>
      <c r="G12" s="17">
        <v>0.377080196601354</v>
      </c>
      <c r="H12" s="17">
        <v>0.39165378757677799</v>
      </c>
      <c r="I12" s="17">
        <v>0.36822354000378599</v>
      </c>
      <c r="J12" s="17">
        <v>0.46562564844815602</v>
      </c>
      <c r="K12" s="17">
        <v>0.427066512516243</v>
      </c>
      <c r="L12" s="17">
        <v>0.430125229671804</v>
      </c>
      <c r="M12" s="17"/>
      <c r="N12" s="17">
        <v>0.46080434635395501</v>
      </c>
      <c r="O12" s="17">
        <v>0.44456157033091698</v>
      </c>
      <c r="P12" s="17">
        <v>0.35684143413362401</v>
      </c>
      <c r="Q12" s="17">
        <v>0.38446595076322099</v>
      </c>
      <c r="R12" s="17"/>
      <c r="S12" s="17">
        <v>0.37712155251201701</v>
      </c>
      <c r="T12" s="17">
        <v>0.457082063162425</v>
      </c>
      <c r="U12" s="17">
        <v>0.43952375050174203</v>
      </c>
      <c r="V12" s="17">
        <v>0.45360517825768099</v>
      </c>
      <c r="W12" s="17">
        <v>0.431968889680655</v>
      </c>
      <c r="X12" s="17">
        <v>0.29334855232440199</v>
      </c>
      <c r="Y12" s="17">
        <v>0.43898316725194197</v>
      </c>
      <c r="Z12" s="17">
        <v>0.4164471964243</v>
      </c>
      <c r="AA12" s="17">
        <v>0.41171975016103901</v>
      </c>
      <c r="AB12" s="17"/>
      <c r="AC12" s="17">
        <v>0.37924830262030002</v>
      </c>
      <c r="AD12" s="17">
        <v>0.46768269012147501</v>
      </c>
      <c r="AE12" s="17">
        <v>0.35105629631642599</v>
      </c>
      <c r="AF12" s="17"/>
      <c r="AG12" s="17">
        <v>0.39374224222918303</v>
      </c>
      <c r="AH12" s="17">
        <v>0.45509170616095601</v>
      </c>
      <c r="AI12" s="17">
        <v>0.431040875102841</v>
      </c>
      <c r="AJ12" s="17">
        <v>0.407819523057938</v>
      </c>
      <c r="AK12" s="17">
        <v>0.35667720614327703</v>
      </c>
      <c r="AL12" s="17"/>
      <c r="AM12" s="17">
        <v>0.36967860898937399</v>
      </c>
      <c r="AN12" s="17">
        <v>0.43488648325099599</v>
      </c>
      <c r="AO12" s="17">
        <v>0.43185358172926203</v>
      </c>
      <c r="AP12" s="17"/>
      <c r="AQ12" s="17">
        <v>0.40612141952216002</v>
      </c>
      <c r="AR12" s="17">
        <v>0.43058406166860003</v>
      </c>
      <c r="AS12" s="17"/>
      <c r="AT12" s="17">
        <v>0.44059690073707902</v>
      </c>
      <c r="AU12" s="17">
        <v>0.404710065996716</v>
      </c>
    </row>
    <row r="13" spans="2:47" x14ac:dyDescent="0.35">
      <c r="B13" s="18" t="s">
        <v>424</v>
      </c>
      <c r="C13" s="17">
        <v>0.13857844321096</v>
      </c>
      <c r="D13" s="17">
        <v>0.105956490683538</v>
      </c>
      <c r="E13" s="17">
        <v>0.168070604668386</v>
      </c>
      <c r="F13" s="17"/>
      <c r="G13" s="17">
        <v>0.21880780373586101</v>
      </c>
      <c r="H13" s="17">
        <v>0.14604238173762199</v>
      </c>
      <c r="I13" s="17">
        <v>0.158989956170698</v>
      </c>
      <c r="J13" s="17">
        <v>0.15332692677184501</v>
      </c>
      <c r="K13" s="17">
        <v>0.116756158924596</v>
      </c>
      <c r="L13" s="17">
        <v>8.7154773770458105E-2</v>
      </c>
      <c r="M13" s="17"/>
      <c r="N13" s="17">
        <v>0.119412087519618</v>
      </c>
      <c r="O13" s="17">
        <v>0.16539826936011201</v>
      </c>
      <c r="P13" s="17">
        <v>0.13332950885595299</v>
      </c>
      <c r="Q13" s="17">
        <v>0.133721767297144</v>
      </c>
      <c r="R13" s="17"/>
      <c r="S13" s="17">
        <v>0.10792299677818799</v>
      </c>
      <c r="T13" s="17">
        <v>0.17243958514417801</v>
      </c>
      <c r="U13" s="17">
        <v>0.162480661064315</v>
      </c>
      <c r="V13" s="17">
        <v>8.37158173936835E-2</v>
      </c>
      <c r="W13" s="17">
        <v>0.12998243158915501</v>
      </c>
      <c r="X13" s="17">
        <v>0.166770824724087</v>
      </c>
      <c r="Y13" s="17">
        <v>0.141779910363655</v>
      </c>
      <c r="Z13" s="17">
        <v>9.2924683958964402E-2</v>
      </c>
      <c r="AA13" s="17">
        <v>0.15843375483665301</v>
      </c>
      <c r="AB13" s="17"/>
      <c r="AC13" s="17">
        <v>0.12399894999547199</v>
      </c>
      <c r="AD13" s="17">
        <v>0.139331497271619</v>
      </c>
      <c r="AE13" s="17">
        <v>0.14551255425324999</v>
      </c>
      <c r="AF13" s="17"/>
      <c r="AG13" s="17">
        <v>0.13761509265319699</v>
      </c>
      <c r="AH13" s="17">
        <v>0.15334004838764401</v>
      </c>
      <c r="AI13" s="17">
        <v>0.14686074089215201</v>
      </c>
      <c r="AJ13" s="17">
        <v>0.141934180018714</v>
      </c>
      <c r="AK13" s="17">
        <v>0.13150134558917401</v>
      </c>
      <c r="AL13" s="17"/>
      <c r="AM13" s="17">
        <v>0.102382759645664</v>
      </c>
      <c r="AN13" s="17">
        <v>0.14924284161554999</v>
      </c>
      <c r="AO13" s="17">
        <v>0.14230054110835</v>
      </c>
      <c r="AP13" s="17"/>
      <c r="AQ13" s="17">
        <v>0.13776418134992199</v>
      </c>
      <c r="AR13" s="17">
        <v>0.14098718247050401</v>
      </c>
      <c r="AS13" s="17"/>
      <c r="AT13" s="17">
        <v>0.121163935605391</v>
      </c>
      <c r="AU13" s="17">
        <v>0.144099815027706</v>
      </c>
    </row>
    <row r="14" spans="2:47" x14ac:dyDescent="0.35">
      <c r="B14" s="18" t="s">
        <v>70</v>
      </c>
      <c r="C14" s="19">
        <v>8.2956322461093898E-2</v>
      </c>
      <c r="D14" s="19">
        <v>8.9305951524225394E-2</v>
      </c>
      <c r="E14" s="19">
        <v>7.7342831297569095E-2</v>
      </c>
      <c r="F14" s="19"/>
      <c r="G14" s="19">
        <v>6.6799834389044202E-2</v>
      </c>
      <c r="H14" s="19">
        <v>5.32663968391177E-2</v>
      </c>
      <c r="I14" s="19">
        <v>7.2279341721581902E-2</v>
      </c>
      <c r="J14" s="19">
        <v>7.4096966800560105E-2</v>
      </c>
      <c r="K14" s="19">
        <v>0.12813721192551</v>
      </c>
      <c r="L14" s="19">
        <v>9.4760086672148205E-2</v>
      </c>
      <c r="M14" s="19"/>
      <c r="N14" s="19">
        <v>7.5652738773550901E-2</v>
      </c>
      <c r="O14" s="19">
        <v>7.8794313204331806E-2</v>
      </c>
      <c r="P14" s="19">
        <v>7.4081737371009093E-2</v>
      </c>
      <c r="Q14" s="19">
        <v>0.10023921316463</v>
      </c>
      <c r="R14" s="19"/>
      <c r="S14" s="19">
        <v>9.70700068206653E-2</v>
      </c>
      <c r="T14" s="19">
        <v>8.6756294765807193E-2</v>
      </c>
      <c r="U14" s="19">
        <v>5.6239771360429403E-2</v>
      </c>
      <c r="V14" s="19">
        <v>9.3316885122525006E-2</v>
      </c>
      <c r="W14" s="19">
        <v>4.3946297408337803E-2</v>
      </c>
      <c r="X14" s="19">
        <v>0.124215347828741</v>
      </c>
      <c r="Y14" s="19">
        <v>5.6182739450633901E-2</v>
      </c>
      <c r="Z14" s="19">
        <v>0.11588925795544799</v>
      </c>
      <c r="AA14" s="19">
        <v>7.3866492689957E-2</v>
      </c>
      <c r="AB14" s="19"/>
      <c r="AC14" s="19">
        <v>9.8160151924823302E-2</v>
      </c>
      <c r="AD14" s="19">
        <v>5.88305812923553E-2</v>
      </c>
      <c r="AE14" s="19">
        <v>9.4330285461996705E-2</v>
      </c>
      <c r="AF14" s="19"/>
      <c r="AG14" s="19">
        <v>7.9188340070960705E-2</v>
      </c>
      <c r="AH14" s="19">
        <v>5.73720697623692E-2</v>
      </c>
      <c r="AI14" s="19">
        <v>5.9818060159645303E-2</v>
      </c>
      <c r="AJ14" s="19">
        <v>6.46628984296269E-2</v>
      </c>
      <c r="AK14" s="19">
        <v>0.113972878739133</v>
      </c>
      <c r="AL14" s="19"/>
      <c r="AM14" s="19">
        <v>7.0874460249084906E-2</v>
      </c>
      <c r="AN14" s="19">
        <v>5.7525688617905898E-2</v>
      </c>
      <c r="AO14" s="19">
        <v>3.4755990866507498E-2</v>
      </c>
      <c r="AP14" s="19"/>
      <c r="AQ14" s="19">
        <v>7.7919574795750499E-2</v>
      </c>
      <c r="AR14" s="19">
        <v>9.3925640445933503E-2</v>
      </c>
      <c r="AS14" s="19"/>
      <c r="AT14" s="19">
        <v>9.0195808574562705E-2</v>
      </c>
      <c r="AU14" s="19">
        <v>8.0661000910811007E-2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J19"/>
  <sheetViews>
    <sheetView showGridLines="0" workbookViewId="0">
      <pane xSplit="2" topLeftCell="C1" activePane="topRight" state="frozen"/>
      <selection activeCell="AF8" sqref="AF8"/>
      <selection pane="topRight" activeCell="G9" sqref="G9"/>
    </sheetView>
  </sheetViews>
  <sheetFormatPr defaultColWidth="10.90625" defaultRowHeight="14.5" x14ac:dyDescent="0.35"/>
  <cols>
    <col min="2" max="2" width="25.7265625" customWidth="1"/>
    <col min="3" max="10" width="20.7265625" customWidth="1"/>
  </cols>
  <sheetData>
    <row r="2" spans="2:10" ht="40" customHeight="1" x14ac:dyDescent="0.35">
      <c r="D2" s="32" t="s">
        <v>582</v>
      </c>
      <c r="E2" s="28"/>
      <c r="F2" s="28"/>
      <c r="G2" s="28"/>
      <c r="H2" s="28"/>
      <c r="I2" s="28"/>
      <c r="J2" s="28"/>
    </row>
    <row r="6" spans="2:10" ht="50" customHeight="1" x14ac:dyDescent="0.35">
      <c r="B6" s="20" t="s">
        <v>15</v>
      </c>
      <c r="C6" s="20" t="s">
        <v>575</v>
      </c>
      <c r="D6" s="20" t="s">
        <v>576</v>
      </c>
      <c r="E6" s="20" t="s">
        <v>577</v>
      </c>
      <c r="F6" s="20" t="s">
        <v>578</v>
      </c>
      <c r="G6" s="20" t="s">
        <v>579</v>
      </c>
      <c r="H6" s="20" t="s">
        <v>580</v>
      </c>
      <c r="I6" s="20" t="s">
        <v>581</v>
      </c>
    </row>
    <row r="7" spans="2:10" x14ac:dyDescent="0.35">
      <c r="B7" s="18" t="s">
        <v>428</v>
      </c>
      <c r="C7" s="17">
        <v>2.29414197853356E-2</v>
      </c>
      <c r="D7" s="17">
        <v>2.99486267602052E-2</v>
      </c>
      <c r="E7" s="17">
        <v>3.2737382038750297E-2</v>
      </c>
      <c r="F7" s="17">
        <v>2.7025395900452401E-2</v>
      </c>
      <c r="G7" s="17">
        <v>3.3087900400357299E-2</v>
      </c>
      <c r="H7" s="17">
        <v>2.6647360516927E-2</v>
      </c>
      <c r="I7" s="17">
        <v>3.3497036456374502E-2</v>
      </c>
    </row>
    <row r="8" spans="2:10" x14ac:dyDescent="0.35">
      <c r="B8" s="18" t="s">
        <v>564</v>
      </c>
      <c r="C8" s="17">
        <v>0.101941894830504</v>
      </c>
      <c r="D8" s="17">
        <v>8.1035136017492806E-2</v>
      </c>
      <c r="E8" s="17">
        <v>6.9492180976683596E-2</v>
      </c>
      <c r="F8" s="17">
        <v>8.3869456756387406E-2</v>
      </c>
      <c r="G8" s="17">
        <v>7.2814679071850005E-2</v>
      </c>
      <c r="H8" s="17">
        <v>9.3299996264411794E-2</v>
      </c>
      <c r="I8" s="17">
        <v>0.107153070278941</v>
      </c>
    </row>
    <row r="9" spans="2:10" ht="29" x14ac:dyDescent="0.35">
      <c r="B9" s="18" t="s">
        <v>565</v>
      </c>
      <c r="C9" s="17">
        <v>0.226201204276097</v>
      </c>
      <c r="D9" s="17">
        <v>0.33949064892442499</v>
      </c>
      <c r="E9" s="17">
        <v>0.449750919291109</v>
      </c>
      <c r="F9" s="17">
        <v>0.46841628018699</v>
      </c>
      <c r="G9" s="17">
        <v>0.40707916393573501</v>
      </c>
      <c r="H9" s="17">
        <v>0.33715978269406699</v>
      </c>
      <c r="I9" s="17">
        <v>0.23161590113585101</v>
      </c>
    </row>
    <row r="10" spans="2:10" x14ac:dyDescent="0.35">
      <c r="B10" s="18" t="s">
        <v>566</v>
      </c>
      <c r="C10" s="17">
        <v>0.39818622250667601</v>
      </c>
      <c r="D10" s="17">
        <v>0.35687467237150799</v>
      </c>
      <c r="E10" s="17">
        <v>0.23384588881819099</v>
      </c>
      <c r="F10" s="17">
        <v>0.235566983827458</v>
      </c>
      <c r="G10" s="17">
        <v>0.260107251392247</v>
      </c>
      <c r="H10" s="17">
        <v>0.35000456394186402</v>
      </c>
      <c r="I10" s="17">
        <v>0.37487116450873598</v>
      </c>
    </row>
    <row r="11" spans="2:10" x14ac:dyDescent="0.35">
      <c r="B11" s="18" t="s">
        <v>424</v>
      </c>
      <c r="C11" s="17">
        <v>0.15697626860823799</v>
      </c>
      <c r="D11" s="17">
        <v>7.9533355786457802E-2</v>
      </c>
      <c r="E11" s="17">
        <v>6.4086697255562194E-2</v>
      </c>
      <c r="F11" s="17">
        <v>6.23829540025167E-2</v>
      </c>
      <c r="G11" s="17">
        <v>8.6592768421266203E-2</v>
      </c>
      <c r="H11" s="17">
        <v>9.0446872108536594E-2</v>
      </c>
      <c r="I11" s="17">
        <v>0.15689014793395301</v>
      </c>
    </row>
    <row r="12" spans="2:10" x14ac:dyDescent="0.35">
      <c r="B12" s="18" t="s">
        <v>70</v>
      </c>
      <c r="C12" s="17">
        <v>9.3752989993149002E-2</v>
      </c>
      <c r="D12" s="17">
        <v>0.11311756013991101</v>
      </c>
      <c r="E12" s="17">
        <v>0.15008693161970399</v>
      </c>
      <c r="F12" s="17">
        <v>0.122738929326196</v>
      </c>
      <c r="G12" s="17">
        <v>0.14031823677854499</v>
      </c>
      <c r="H12" s="17">
        <v>0.10244142447419299</v>
      </c>
      <c r="I12" s="17">
        <v>9.5972679686144494E-2</v>
      </c>
    </row>
    <row r="13" spans="2:10" x14ac:dyDescent="0.35">
      <c r="B13" s="16"/>
      <c r="C13" s="16"/>
      <c r="D13" s="16"/>
      <c r="E13" s="16"/>
      <c r="F13" s="16"/>
      <c r="G13" s="16"/>
      <c r="H13" s="16"/>
      <c r="I13" s="16"/>
    </row>
    <row r="14" spans="2:10" x14ac:dyDescent="0.35">
      <c r="B14" t="s">
        <v>77</v>
      </c>
    </row>
    <row r="15" spans="2:10" x14ac:dyDescent="0.35">
      <c r="B15" t="s">
        <v>78</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U19"/>
  <sheetViews>
    <sheetView showGridLines="0" zoomScale="71" zoomScaleNormal="71" workbookViewId="0">
      <pane xSplit="2" topLeftCell="AA1" activePane="topRight" state="frozen"/>
      <selection activeCell="AF8" sqref="AF8"/>
      <selection pane="topRight" activeCell="AT11" sqref="AT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2.29414197853356E-2</v>
      </c>
      <c r="D9" s="17">
        <v>2.5885750169660798E-2</v>
      </c>
      <c r="E9" s="17">
        <v>2.0278892098739801E-2</v>
      </c>
      <c r="F9" s="17"/>
      <c r="G9" s="17">
        <v>4.6824870627803897E-2</v>
      </c>
      <c r="H9" s="17">
        <v>3.7011140470153199E-2</v>
      </c>
      <c r="I9" s="17">
        <v>3.0349466357434299E-2</v>
      </c>
      <c r="J9" s="17">
        <v>4.3848753858737304E-3</v>
      </c>
      <c r="K9" s="17">
        <v>5.7291891442667496E-3</v>
      </c>
      <c r="L9" s="17">
        <v>2.1899472080733701E-2</v>
      </c>
      <c r="M9" s="17"/>
      <c r="N9" s="17">
        <v>2.1852602422241799E-2</v>
      </c>
      <c r="O9" s="17">
        <v>1.5456255356408599E-2</v>
      </c>
      <c r="P9" s="17">
        <v>1.33699371932583E-2</v>
      </c>
      <c r="Q9" s="17">
        <v>4.0531972696261902E-2</v>
      </c>
      <c r="R9" s="17"/>
      <c r="S9" s="17">
        <v>3.0957272799803599E-2</v>
      </c>
      <c r="T9" s="17">
        <v>1.7464838916283702E-2</v>
      </c>
      <c r="U9" s="17">
        <v>9.5727247576811603E-3</v>
      </c>
      <c r="V9" s="17">
        <v>2.76021337260858E-2</v>
      </c>
      <c r="W9" s="17">
        <v>1.9856006679003599E-2</v>
      </c>
      <c r="X9" s="17">
        <v>4.75533454740108E-2</v>
      </c>
      <c r="Y9" s="17">
        <v>2.2733140451685702E-2</v>
      </c>
      <c r="Z9" s="17">
        <v>0</v>
      </c>
      <c r="AA9" s="17">
        <v>1.7584263283813802E-2</v>
      </c>
      <c r="AB9" s="17"/>
      <c r="AC9" s="17">
        <v>2.2532527678898299E-2</v>
      </c>
      <c r="AD9" s="17">
        <v>2.29048873669839E-2</v>
      </c>
      <c r="AE9" s="17">
        <v>4.0416770607263397E-2</v>
      </c>
      <c r="AF9" s="17"/>
      <c r="AG9" s="17">
        <v>2.4153846520525001E-2</v>
      </c>
      <c r="AH9" s="17">
        <v>2.7573576030163999E-2</v>
      </c>
      <c r="AI9" s="17">
        <v>1.0214889022873199E-2</v>
      </c>
      <c r="AJ9" s="17">
        <v>0</v>
      </c>
      <c r="AK9" s="17">
        <v>2.2292888600717198E-2</v>
      </c>
      <c r="AL9" s="17"/>
      <c r="AM9" s="17">
        <v>2.96549364337109E-2</v>
      </c>
      <c r="AN9" s="17">
        <v>3.19240160544184E-2</v>
      </c>
      <c r="AO9" s="17">
        <v>2.35998296733799E-2</v>
      </c>
      <c r="AP9" s="17"/>
      <c r="AQ9" s="17">
        <v>2.9033930687821199E-2</v>
      </c>
      <c r="AR9" s="17">
        <v>1.02986446067435E-2</v>
      </c>
      <c r="AS9" s="17"/>
      <c r="AT9" s="17">
        <v>2.5144549931695601E-2</v>
      </c>
      <c r="AU9" s="17">
        <v>2.2242904445467698E-2</v>
      </c>
    </row>
    <row r="10" spans="2:47" x14ac:dyDescent="0.35">
      <c r="B10" s="18" t="s">
        <v>564</v>
      </c>
      <c r="C10" s="17">
        <v>0.101941894830504</v>
      </c>
      <c r="D10" s="17">
        <v>0.125121106377617</v>
      </c>
      <c r="E10" s="17">
        <v>8.0679470057060804E-2</v>
      </c>
      <c r="F10" s="17"/>
      <c r="G10" s="17">
        <v>0.12820817663758699</v>
      </c>
      <c r="H10" s="17">
        <v>0.149336144489119</v>
      </c>
      <c r="I10" s="17">
        <v>0.14447560041104801</v>
      </c>
      <c r="J10" s="17">
        <v>5.5943858592884199E-2</v>
      </c>
      <c r="K10" s="17">
        <v>9.0373167721227193E-2</v>
      </c>
      <c r="L10" s="17">
        <v>6.6826567768793296E-2</v>
      </c>
      <c r="M10" s="17"/>
      <c r="N10" s="17">
        <v>8.7738372259410294E-2</v>
      </c>
      <c r="O10" s="17">
        <v>8.0238254269494005E-2</v>
      </c>
      <c r="P10" s="17">
        <v>0.16679024830285399</v>
      </c>
      <c r="Q10" s="17">
        <v>8.4037705823728007E-2</v>
      </c>
      <c r="R10" s="17"/>
      <c r="S10" s="17">
        <v>0.16325896407253801</v>
      </c>
      <c r="T10" s="17">
        <v>6.4152656134329397E-2</v>
      </c>
      <c r="U10" s="17">
        <v>6.4766417563002804E-2</v>
      </c>
      <c r="V10" s="17">
        <v>0.12391844886523599</v>
      </c>
      <c r="W10" s="17">
        <v>9.4914643802135504E-2</v>
      </c>
      <c r="X10" s="17">
        <v>0.134418839047729</v>
      </c>
      <c r="Y10" s="17">
        <v>6.4360722053837804E-2</v>
      </c>
      <c r="Z10" s="17">
        <v>8.0520849098677294E-2</v>
      </c>
      <c r="AA10" s="17">
        <v>0.100727523527921</v>
      </c>
      <c r="AB10" s="17"/>
      <c r="AC10" s="17">
        <v>0.11679803953793</v>
      </c>
      <c r="AD10" s="17">
        <v>9.0423668003727406E-2</v>
      </c>
      <c r="AE10" s="17">
        <v>0.14029322830200999</v>
      </c>
      <c r="AF10" s="17"/>
      <c r="AG10" s="17">
        <v>0.111177873843051</v>
      </c>
      <c r="AH10" s="17">
        <v>0.109952800883417</v>
      </c>
      <c r="AI10" s="17">
        <v>7.7344841666074096E-2</v>
      </c>
      <c r="AJ10" s="17">
        <v>0</v>
      </c>
      <c r="AK10" s="17">
        <v>0.100781444690192</v>
      </c>
      <c r="AL10" s="17"/>
      <c r="AM10" s="17">
        <v>0.16759152142984601</v>
      </c>
      <c r="AN10" s="17">
        <v>0.10480665034042</v>
      </c>
      <c r="AO10" s="17">
        <v>6.5917747745942903E-2</v>
      </c>
      <c r="AP10" s="17"/>
      <c r="AQ10" s="17">
        <v>0.102054514656459</v>
      </c>
      <c r="AR10" s="17">
        <v>0.102223533361159</v>
      </c>
      <c r="AS10" s="17"/>
      <c r="AT10" s="17">
        <v>0.10825445836871</v>
      </c>
      <c r="AU10" s="17">
        <v>9.99404595214681E-2</v>
      </c>
    </row>
    <row r="11" spans="2:47" ht="29" x14ac:dyDescent="0.35">
      <c r="B11" s="18" t="s">
        <v>565</v>
      </c>
      <c r="C11" s="17">
        <v>0.226201204276097</v>
      </c>
      <c r="D11" s="17">
        <v>0.25166819640202898</v>
      </c>
      <c r="E11" s="17">
        <v>0.20327816943591301</v>
      </c>
      <c r="F11" s="17"/>
      <c r="G11" s="17">
        <v>0.21169125670410499</v>
      </c>
      <c r="H11" s="17">
        <v>0.226916856234117</v>
      </c>
      <c r="I11" s="17">
        <v>0.21439076165593901</v>
      </c>
      <c r="J11" s="17">
        <v>0.20434651398856299</v>
      </c>
      <c r="K11" s="17">
        <v>0.254761146770703</v>
      </c>
      <c r="L11" s="17">
        <v>0.23666845428292199</v>
      </c>
      <c r="M11" s="17"/>
      <c r="N11" s="17">
        <v>0.197744291723189</v>
      </c>
      <c r="O11" s="17">
        <v>0.220696711847991</v>
      </c>
      <c r="P11" s="17">
        <v>0.22451616668430299</v>
      </c>
      <c r="Q11" s="17">
        <v>0.26667538184033701</v>
      </c>
      <c r="R11" s="17"/>
      <c r="S11" s="17">
        <v>0.19223012466311701</v>
      </c>
      <c r="T11" s="17">
        <v>0.19084091070567</v>
      </c>
      <c r="U11" s="17">
        <v>0.272297061814747</v>
      </c>
      <c r="V11" s="17">
        <v>0.220633166439312</v>
      </c>
      <c r="W11" s="17">
        <v>0.23206931470643499</v>
      </c>
      <c r="X11" s="17">
        <v>0.224287223548649</v>
      </c>
      <c r="Y11" s="17">
        <v>0.213653101899417</v>
      </c>
      <c r="Z11" s="17">
        <v>0.31402175111378799</v>
      </c>
      <c r="AA11" s="17">
        <v>0.25417499732892201</v>
      </c>
      <c r="AB11" s="17"/>
      <c r="AC11" s="17">
        <v>0.25063915271927001</v>
      </c>
      <c r="AD11" s="17">
        <v>0.199045462611283</v>
      </c>
      <c r="AE11" s="17">
        <v>0.246386375409237</v>
      </c>
      <c r="AF11" s="17"/>
      <c r="AG11" s="17">
        <v>0.23767954713190201</v>
      </c>
      <c r="AH11" s="17">
        <v>0.19290590357088999</v>
      </c>
      <c r="AI11" s="17">
        <v>0.21420851782289299</v>
      </c>
      <c r="AJ11" s="17">
        <v>0.33625755639257798</v>
      </c>
      <c r="AK11" s="17">
        <v>0.282166495654815</v>
      </c>
      <c r="AL11" s="17"/>
      <c r="AM11" s="17">
        <v>0.206579360907132</v>
      </c>
      <c r="AN11" s="17">
        <v>0.211469175547361</v>
      </c>
      <c r="AO11" s="17">
        <v>0.19478872355256499</v>
      </c>
      <c r="AP11" s="17"/>
      <c r="AQ11" s="17">
        <v>0.221525689410176</v>
      </c>
      <c r="AR11" s="17">
        <v>0.23473174483133699</v>
      </c>
      <c r="AS11" s="17"/>
      <c r="AT11" s="17">
        <v>0.212133857843435</v>
      </c>
      <c r="AU11" s="17">
        <v>0.230661339003355</v>
      </c>
    </row>
    <row r="12" spans="2:47" x14ac:dyDescent="0.35">
      <c r="B12" s="18" t="s">
        <v>566</v>
      </c>
      <c r="C12" s="17">
        <v>0.39818622250667601</v>
      </c>
      <c r="D12" s="17">
        <v>0.38640375528555299</v>
      </c>
      <c r="E12" s="17">
        <v>0.409206367982486</v>
      </c>
      <c r="F12" s="17"/>
      <c r="G12" s="17">
        <v>0.32836089076504199</v>
      </c>
      <c r="H12" s="17">
        <v>0.36303401905014698</v>
      </c>
      <c r="I12" s="17">
        <v>0.363576196323876</v>
      </c>
      <c r="J12" s="17">
        <v>0.49821828205838897</v>
      </c>
      <c r="K12" s="17">
        <v>0.38459789791912902</v>
      </c>
      <c r="L12" s="17">
        <v>0.41675491266895698</v>
      </c>
      <c r="M12" s="17"/>
      <c r="N12" s="17">
        <v>0.42995828758898902</v>
      </c>
      <c r="O12" s="17">
        <v>0.41998556583584501</v>
      </c>
      <c r="P12" s="17">
        <v>0.37094307051483499</v>
      </c>
      <c r="Q12" s="17">
        <v>0.36576398576712699</v>
      </c>
      <c r="R12" s="17"/>
      <c r="S12" s="17">
        <v>0.34820914811270998</v>
      </c>
      <c r="T12" s="17">
        <v>0.44586828721963701</v>
      </c>
      <c r="U12" s="17">
        <v>0.407599274584447</v>
      </c>
      <c r="V12" s="17">
        <v>0.43722530530381898</v>
      </c>
      <c r="W12" s="17">
        <v>0.404058957919122</v>
      </c>
      <c r="X12" s="17">
        <v>0.41201196399818502</v>
      </c>
      <c r="Y12" s="17">
        <v>0.35641510687543898</v>
      </c>
      <c r="Z12" s="17">
        <v>0.35248413763904102</v>
      </c>
      <c r="AA12" s="17">
        <v>0.39185791286073302</v>
      </c>
      <c r="AB12" s="17"/>
      <c r="AC12" s="17">
        <v>0.37095195752443</v>
      </c>
      <c r="AD12" s="17">
        <v>0.43664441942181798</v>
      </c>
      <c r="AE12" s="17">
        <v>0.33592971775055902</v>
      </c>
      <c r="AF12" s="17"/>
      <c r="AG12" s="17">
        <v>0.42357752952196798</v>
      </c>
      <c r="AH12" s="17">
        <v>0.34565331816691103</v>
      </c>
      <c r="AI12" s="17">
        <v>0.45013495190317399</v>
      </c>
      <c r="AJ12" s="17">
        <v>0.20893948446473001</v>
      </c>
      <c r="AK12" s="17">
        <v>0.35615381650832201</v>
      </c>
      <c r="AL12" s="17"/>
      <c r="AM12" s="17">
        <v>0.423004027670975</v>
      </c>
      <c r="AN12" s="17">
        <v>0.37402111753519501</v>
      </c>
      <c r="AO12" s="17">
        <v>0.48162571073488702</v>
      </c>
      <c r="AP12" s="17"/>
      <c r="AQ12" s="17">
        <v>0.42759656728725598</v>
      </c>
      <c r="AR12" s="17">
        <v>0.33861497410826902</v>
      </c>
      <c r="AS12" s="17"/>
      <c r="AT12" s="17">
        <v>0.44318903907587298</v>
      </c>
      <c r="AU12" s="17">
        <v>0.38391781545737902</v>
      </c>
    </row>
    <row r="13" spans="2:47" x14ac:dyDescent="0.35">
      <c r="B13" s="18" t="s">
        <v>424</v>
      </c>
      <c r="C13" s="17">
        <v>0.15697626860823799</v>
      </c>
      <c r="D13" s="17">
        <v>0.12445488856689001</v>
      </c>
      <c r="E13" s="17">
        <v>0.18563750858983899</v>
      </c>
      <c r="F13" s="17"/>
      <c r="G13" s="17">
        <v>0.180772374818537</v>
      </c>
      <c r="H13" s="17">
        <v>0.16306215472660501</v>
      </c>
      <c r="I13" s="17">
        <v>0.157946090207983</v>
      </c>
      <c r="J13" s="17">
        <v>0.16011623863456301</v>
      </c>
      <c r="K13" s="17">
        <v>0.14815335228659901</v>
      </c>
      <c r="L13" s="17">
        <v>0.144973147273739</v>
      </c>
      <c r="M13" s="17"/>
      <c r="N13" s="17">
        <v>0.16077616244676701</v>
      </c>
      <c r="O13" s="17">
        <v>0.16268370642878499</v>
      </c>
      <c r="P13" s="17">
        <v>0.15566825327022199</v>
      </c>
      <c r="Q13" s="17">
        <v>0.14605106136349999</v>
      </c>
      <c r="R13" s="17"/>
      <c r="S13" s="17">
        <v>0.17373304126317199</v>
      </c>
      <c r="T13" s="17">
        <v>0.19108946402041499</v>
      </c>
      <c r="U13" s="17">
        <v>0.121423381171388</v>
      </c>
      <c r="V13" s="17">
        <v>9.0363943465552696E-2</v>
      </c>
      <c r="W13" s="17">
        <v>0.225124547317748</v>
      </c>
      <c r="X13" s="17">
        <v>0.12995168080894401</v>
      </c>
      <c r="Y13" s="17">
        <v>0.22151881494658099</v>
      </c>
      <c r="Z13" s="17">
        <v>0.16129484841988201</v>
      </c>
      <c r="AA13" s="17">
        <v>0.10469355118401701</v>
      </c>
      <c r="AB13" s="17"/>
      <c r="AC13" s="17">
        <v>0.15349439332229101</v>
      </c>
      <c r="AD13" s="17">
        <v>0.153323200522996</v>
      </c>
      <c r="AE13" s="17">
        <v>0.158447026683112</v>
      </c>
      <c r="AF13" s="17"/>
      <c r="AG13" s="17">
        <v>0.13769359513462301</v>
      </c>
      <c r="AH13" s="17">
        <v>0.22863708612786501</v>
      </c>
      <c r="AI13" s="17">
        <v>0.119090645346362</v>
      </c>
      <c r="AJ13" s="17">
        <v>0.24332983940153999</v>
      </c>
      <c r="AK13" s="17">
        <v>0.13538103442020499</v>
      </c>
      <c r="AL13" s="17"/>
      <c r="AM13" s="17">
        <v>0.117049282662311</v>
      </c>
      <c r="AN13" s="17">
        <v>0.19401363657085299</v>
      </c>
      <c r="AO13" s="17">
        <v>0.10786759047970899</v>
      </c>
      <c r="AP13" s="17"/>
      <c r="AQ13" s="17">
        <v>0.14932952493983201</v>
      </c>
      <c r="AR13" s="17">
        <v>0.17112039809339699</v>
      </c>
      <c r="AS13" s="17"/>
      <c r="AT13" s="17">
        <v>0.14356526422242</v>
      </c>
      <c r="AU13" s="17">
        <v>0.16122830623842799</v>
      </c>
    </row>
    <row r="14" spans="2:47" x14ac:dyDescent="0.35">
      <c r="B14" s="18" t="s">
        <v>70</v>
      </c>
      <c r="C14" s="19">
        <v>9.3752989993149002E-2</v>
      </c>
      <c r="D14" s="19">
        <v>8.6466303198251104E-2</v>
      </c>
      <c r="E14" s="19">
        <v>0.100919591835962</v>
      </c>
      <c r="F14" s="19"/>
      <c r="G14" s="19">
        <v>0.104142430446926</v>
      </c>
      <c r="H14" s="19">
        <v>6.0639685029858698E-2</v>
      </c>
      <c r="I14" s="19">
        <v>8.9261885043719499E-2</v>
      </c>
      <c r="J14" s="19">
        <v>7.6990231339727599E-2</v>
      </c>
      <c r="K14" s="19">
        <v>0.116385246158075</v>
      </c>
      <c r="L14" s="19">
        <v>0.112877445924855</v>
      </c>
      <c r="M14" s="19"/>
      <c r="N14" s="19">
        <v>0.10193028355940199</v>
      </c>
      <c r="O14" s="19">
        <v>0.10093950626147701</v>
      </c>
      <c r="P14" s="19">
        <v>6.8712324034528705E-2</v>
      </c>
      <c r="Q14" s="19">
        <v>9.6939892509047096E-2</v>
      </c>
      <c r="R14" s="19"/>
      <c r="S14" s="19">
        <v>9.1611449088659799E-2</v>
      </c>
      <c r="T14" s="19">
        <v>9.0583843003665399E-2</v>
      </c>
      <c r="U14" s="19">
        <v>0.124341140108734</v>
      </c>
      <c r="V14" s="19">
        <v>0.100257002199995</v>
      </c>
      <c r="W14" s="19">
        <v>2.3976529575556099E-2</v>
      </c>
      <c r="X14" s="19">
        <v>5.1776947122482E-2</v>
      </c>
      <c r="Y14" s="19">
        <v>0.121319113773039</v>
      </c>
      <c r="Z14" s="19">
        <v>9.1678413728612199E-2</v>
      </c>
      <c r="AA14" s="19">
        <v>0.13096175181459399</v>
      </c>
      <c r="AB14" s="19"/>
      <c r="AC14" s="19">
        <v>8.5583929217180804E-2</v>
      </c>
      <c r="AD14" s="19">
        <v>9.7658362073191701E-2</v>
      </c>
      <c r="AE14" s="19">
        <v>7.8526881247818398E-2</v>
      </c>
      <c r="AF14" s="19"/>
      <c r="AG14" s="19">
        <v>6.5717607847931403E-2</v>
      </c>
      <c r="AH14" s="19">
        <v>9.5277315220753001E-2</v>
      </c>
      <c r="AI14" s="19">
        <v>0.12900615423862399</v>
      </c>
      <c r="AJ14" s="19">
        <v>0.21147311974115299</v>
      </c>
      <c r="AK14" s="19">
        <v>0.103224320125749</v>
      </c>
      <c r="AL14" s="19"/>
      <c r="AM14" s="19">
        <v>5.6120870896025597E-2</v>
      </c>
      <c r="AN14" s="19">
        <v>8.3765403951753803E-2</v>
      </c>
      <c r="AO14" s="19">
        <v>0.126200397813516</v>
      </c>
      <c r="AP14" s="19"/>
      <c r="AQ14" s="19">
        <v>7.0459773018455907E-2</v>
      </c>
      <c r="AR14" s="19">
        <v>0.14301070499909399</v>
      </c>
      <c r="AS14" s="19"/>
      <c r="AT14" s="19">
        <v>6.7712830557866893E-2</v>
      </c>
      <c r="AU14" s="19">
        <v>0.102009175333902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U19"/>
  <sheetViews>
    <sheetView showGridLines="0" workbookViewId="0">
      <pane xSplit="2" topLeftCell="AD1" activePane="topRight" state="frozen"/>
      <selection activeCell="AF8" sqref="AF8"/>
      <selection pane="topRight" activeCell="BA10" sqref="BA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2.99486267602052E-2</v>
      </c>
      <c r="D9" s="17">
        <v>3.1419685217301999E-2</v>
      </c>
      <c r="E9" s="17">
        <v>2.8689265466635899E-2</v>
      </c>
      <c r="F9" s="17"/>
      <c r="G9" s="17">
        <v>5.8084416151039403E-2</v>
      </c>
      <c r="H9" s="17">
        <v>6.1426400486520302E-2</v>
      </c>
      <c r="I9" s="17">
        <v>3.4759501796104E-2</v>
      </c>
      <c r="J9" s="17">
        <v>2.4628927409407999E-2</v>
      </c>
      <c r="K9" s="17">
        <v>1.1231905618900299E-2</v>
      </c>
      <c r="L9" s="17">
        <v>7.6960510474279502E-3</v>
      </c>
      <c r="M9" s="17"/>
      <c r="N9" s="17">
        <v>1.98832778838548E-2</v>
      </c>
      <c r="O9" s="17">
        <v>2.62131636261685E-2</v>
      </c>
      <c r="P9" s="17">
        <v>4.0186246379574998E-2</v>
      </c>
      <c r="Q9" s="17">
        <v>3.6020044886690902E-2</v>
      </c>
      <c r="R9" s="17"/>
      <c r="S9" s="17">
        <v>3.97376434722332E-2</v>
      </c>
      <c r="T9" s="17">
        <v>1.8610682630829298E-2</v>
      </c>
      <c r="U9" s="17">
        <v>1.11463545291279E-2</v>
      </c>
      <c r="V9" s="17">
        <v>2.22789865099529E-2</v>
      </c>
      <c r="W9" s="17">
        <v>2.0335848738714898E-2</v>
      </c>
      <c r="X9" s="17">
        <v>6.5902130015522101E-2</v>
      </c>
      <c r="Y9" s="17">
        <v>1.33865617227347E-2</v>
      </c>
      <c r="Z9" s="17">
        <v>6.0286999593647903E-2</v>
      </c>
      <c r="AA9" s="17">
        <v>3.2099126895340398E-2</v>
      </c>
      <c r="AB9" s="17"/>
      <c r="AC9" s="17">
        <v>2.4738158717754401E-2</v>
      </c>
      <c r="AD9" s="17">
        <v>3.2957652489876699E-2</v>
      </c>
      <c r="AE9" s="17">
        <v>4.8476195107556297E-2</v>
      </c>
      <c r="AF9" s="17"/>
      <c r="AG9" s="17">
        <v>2.42245185914878E-2</v>
      </c>
      <c r="AH9" s="17">
        <v>4.5000010068508699E-2</v>
      </c>
      <c r="AI9" s="17">
        <v>3.8291810454794503E-2</v>
      </c>
      <c r="AJ9" s="17">
        <v>0</v>
      </c>
      <c r="AK9" s="17">
        <v>3.1452635692310903E-2</v>
      </c>
      <c r="AL9" s="17"/>
      <c r="AM9" s="17">
        <v>3.2874239283431299E-2</v>
      </c>
      <c r="AN9" s="17">
        <v>4.5206058120976403E-2</v>
      </c>
      <c r="AO9" s="17">
        <v>3.7991285011203003E-2</v>
      </c>
      <c r="AP9" s="17"/>
      <c r="AQ9" s="17">
        <v>3.5267456144246902E-2</v>
      </c>
      <c r="AR9" s="17">
        <v>1.8961704208603099E-2</v>
      </c>
      <c r="AS9" s="17"/>
      <c r="AT9" s="17">
        <v>3.7301209421952398E-2</v>
      </c>
      <c r="AU9" s="17">
        <v>2.7617447285691502E-2</v>
      </c>
    </row>
    <row r="10" spans="2:47" x14ac:dyDescent="0.35">
      <c r="B10" s="18" t="s">
        <v>564</v>
      </c>
      <c r="C10" s="17">
        <v>8.1035136017492806E-2</v>
      </c>
      <c r="D10" s="17">
        <v>0.10422163895391599</v>
      </c>
      <c r="E10" s="17">
        <v>5.9685715775858003E-2</v>
      </c>
      <c r="F10" s="17"/>
      <c r="G10" s="17">
        <v>0.123040539102202</v>
      </c>
      <c r="H10" s="17">
        <v>0.12760486824751499</v>
      </c>
      <c r="I10" s="17">
        <v>0.119703475693415</v>
      </c>
      <c r="J10" s="17">
        <v>5.4507014140179701E-2</v>
      </c>
      <c r="K10" s="17">
        <v>3.5340685322705297E-2</v>
      </c>
      <c r="L10" s="17">
        <v>5.1500293642322101E-2</v>
      </c>
      <c r="M10" s="17"/>
      <c r="N10" s="17">
        <v>9.7368321470160904E-2</v>
      </c>
      <c r="O10" s="17">
        <v>5.2902704182129903E-2</v>
      </c>
      <c r="P10" s="17">
        <v>9.3086293238335893E-2</v>
      </c>
      <c r="Q10" s="17">
        <v>8.3003672182583504E-2</v>
      </c>
      <c r="R10" s="17"/>
      <c r="S10" s="17">
        <v>0.123696922006239</v>
      </c>
      <c r="T10" s="17">
        <v>5.4116989534890199E-2</v>
      </c>
      <c r="U10" s="17">
        <v>6.4766417563002804E-2</v>
      </c>
      <c r="V10" s="17">
        <v>0.10874261325067799</v>
      </c>
      <c r="W10" s="17">
        <v>0.11571974678357499</v>
      </c>
      <c r="X10" s="17">
        <v>9.9014089818785594E-2</v>
      </c>
      <c r="Y10" s="17">
        <v>5.8565366399159199E-2</v>
      </c>
      <c r="Z10" s="17">
        <v>3.1809794315589203E-2</v>
      </c>
      <c r="AA10" s="17">
        <v>5.0423448716579902E-2</v>
      </c>
      <c r="AB10" s="17"/>
      <c r="AC10" s="17">
        <v>9.1752267899045295E-2</v>
      </c>
      <c r="AD10" s="17">
        <v>6.8540949227484896E-2</v>
      </c>
      <c r="AE10" s="17">
        <v>0.10312871185540599</v>
      </c>
      <c r="AF10" s="17"/>
      <c r="AG10" s="17">
        <v>8.3117057414919607E-2</v>
      </c>
      <c r="AH10" s="17">
        <v>0.101348399914135</v>
      </c>
      <c r="AI10" s="17">
        <v>2.21083074072723E-2</v>
      </c>
      <c r="AJ10" s="17">
        <v>0</v>
      </c>
      <c r="AK10" s="17">
        <v>7.5124404825263794E-2</v>
      </c>
      <c r="AL10" s="17"/>
      <c r="AM10" s="17">
        <v>0.124517886733438</v>
      </c>
      <c r="AN10" s="17">
        <v>8.4554011195861395E-2</v>
      </c>
      <c r="AO10" s="17">
        <v>4.37751097216771E-2</v>
      </c>
      <c r="AP10" s="17"/>
      <c r="AQ10" s="17">
        <v>8.1667036855698094E-2</v>
      </c>
      <c r="AR10" s="17">
        <v>8.0123140928859499E-2</v>
      </c>
      <c r="AS10" s="17"/>
      <c r="AT10" s="17">
        <v>0.106530132486207</v>
      </c>
      <c r="AU10" s="17">
        <v>7.2951797794058207E-2</v>
      </c>
    </row>
    <row r="11" spans="2:47" ht="29" x14ac:dyDescent="0.35">
      <c r="B11" s="18" t="s">
        <v>565</v>
      </c>
      <c r="C11" s="17">
        <v>0.33949064892442499</v>
      </c>
      <c r="D11" s="17">
        <v>0.36297337010060798</v>
      </c>
      <c r="E11" s="17">
        <v>0.318855768266529</v>
      </c>
      <c r="F11" s="17"/>
      <c r="G11" s="17">
        <v>0.22555820716151501</v>
      </c>
      <c r="H11" s="17">
        <v>0.30330207589232699</v>
      </c>
      <c r="I11" s="17">
        <v>0.296784356048369</v>
      </c>
      <c r="J11" s="17">
        <v>0.307560841252843</v>
      </c>
      <c r="K11" s="17">
        <v>0.40418686163384598</v>
      </c>
      <c r="L11" s="17">
        <v>0.42559790606977299</v>
      </c>
      <c r="M11" s="17"/>
      <c r="N11" s="17">
        <v>0.26088489918279301</v>
      </c>
      <c r="O11" s="17">
        <v>0.35707453996887201</v>
      </c>
      <c r="P11" s="17">
        <v>0.373624625719786</v>
      </c>
      <c r="Q11" s="17">
        <v>0.37991773500529802</v>
      </c>
      <c r="R11" s="17"/>
      <c r="S11" s="17">
        <v>0.36284874644248899</v>
      </c>
      <c r="T11" s="17">
        <v>0.31389329517054598</v>
      </c>
      <c r="U11" s="17">
        <v>0.33108209828853002</v>
      </c>
      <c r="V11" s="17">
        <v>0.35525461877442799</v>
      </c>
      <c r="W11" s="17">
        <v>0.32248720619344601</v>
      </c>
      <c r="X11" s="17">
        <v>0.35444450574417902</v>
      </c>
      <c r="Y11" s="17">
        <v>0.32078272146623998</v>
      </c>
      <c r="Z11" s="17">
        <v>0.39674169331831999</v>
      </c>
      <c r="AA11" s="17">
        <v>0.32853892201795698</v>
      </c>
      <c r="AB11" s="17"/>
      <c r="AC11" s="17">
        <v>0.391150867898512</v>
      </c>
      <c r="AD11" s="17">
        <v>0.30359176058272702</v>
      </c>
      <c r="AE11" s="17">
        <v>0.34318110916776601</v>
      </c>
      <c r="AF11" s="17"/>
      <c r="AG11" s="17">
        <v>0.41262560616051702</v>
      </c>
      <c r="AH11" s="17">
        <v>0.20545813633118001</v>
      </c>
      <c r="AI11" s="17">
        <v>0.35933164305913701</v>
      </c>
      <c r="AJ11" s="17">
        <v>0.60684512328073104</v>
      </c>
      <c r="AK11" s="17">
        <v>0.39682334015957599</v>
      </c>
      <c r="AL11" s="17"/>
      <c r="AM11" s="17">
        <v>0.41705782319219697</v>
      </c>
      <c r="AN11" s="17">
        <v>0.279154940568065</v>
      </c>
      <c r="AO11" s="17">
        <v>0.28794375933646399</v>
      </c>
      <c r="AP11" s="17"/>
      <c r="AQ11" s="17">
        <v>0.33162634980852501</v>
      </c>
      <c r="AR11" s="17">
        <v>0.352607473200655</v>
      </c>
      <c r="AS11" s="17"/>
      <c r="AT11" s="17">
        <v>0.26668554533033101</v>
      </c>
      <c r="AU11" s="17">
        <v>0.36257393420612499</v>
      </c>
    </row>
    <row r="12" spans="2:47" x14ac:dyDescent="0.35">
      <c r="B12" s="18" t="s">
        <v>566</v>
      </c>
      <c r="C12" s="17">
        <v>0.35687467237150799</v>
      </c>
      <c r="D12" s="17">
        <v>0.32501183390877197</v>
      </c>
      <c r="E12" s="17">
        <v>0.38800881788798203</v>
      </c>
      <c r="F12" s="17"/>
      <c r="G12" s="17">
        <v>0.32896274170338102</v>
      </c>
      <c r="H12" s="17">
        <v>0.354768775216452</v>
      </c>
      <c r="I12" s="17">
        <v>0.39352365575093701</v>
      </c>
      <c r="J12" s="17">
        <v>0.43833831972312098</v>
      </c>
      <c r="K12" s="17">
        <v>0.32428574032624002</v>
      </c>
      <c r="L12" s="17">
        <v>0.30893846403912001</v>
      </c>
      <c r="M12" s="17"/>
      <c r="N12" s="17">
        <v>0.41814225216690998</v>
      </c>
      <c r="O12" s="17">
        <v>0.37953188261145199</v>
      </c>
      <c r="P12" s="17">
        <v>0.31442060686435802</v>
      </c>
      <c r="Q12" s="17">
        <v>0.304692473272904</v>
      </c>
      <c r="R12" s="17"/>
      <c r="S12" s="17">
        <v>0.30958903612628502</v>
      </c>
      <c r="T12" s="17">
        <v>0.37476188050964598</v>
      </c>
      <c r="U12" s="17">
        <v>0.34933940342450198</v>
      </c>
      <c r="V12" s="17">
        <v>0.292594351109212</v>
      </c>
      <c r="W12" s="17">
        <v>0.41565639921918202</v>
      </c>
      <c r="X12" s="17">
        <v>0.32509614170444501</v>
      </c>
      <c r="Y12" s="17">
        <v>0.42932344898723301</v>
      </c>
      <c r="Z12" s="17">
        <v>0.314682590370925</v>
      </c>
      <c r="AA12" s="17">
        <v>0.39959499760073097</v>
      </c>
      <c r="AB12" s="17"/>
      <c r="AC12" s="17">
        <v>0.30036710416097701</v>
      </c>
      <c r="AD12" s="17">
        <v>0.41991445670096</v>
      </c>
      <c r="AE12" s="17">
        <v>0.30416109122110302</v>
      </c>
      <c r="AF12" s="17"/>
      <c r="AG12" s="17">
        <v>0.33908418255970302</v>
      </c>
      <c r="AH12" s="17">
        <v>0.42503531305325898</v>
      </c>
      <c r="AI12" s="17">
        <v>0.381546035916</v>
      </c>
      <c r="AJ12" s="17">
        <v>8.8832646287850495E-2</v>
      </c>
      <c r="AK12" s="17">
        <v>0.25833052655447297</v>
      </c>
      <c r="AL12" s="17"/>
      <c r="AM12" s="17">
        <v>0.30905880463079799</v>
      </c>
      <c r="AN12" s="17">
        <v>0.40686788571869997</v>
      </c>
      <c r="AO12" s="17">
        <v>0.40934620752117901</v>
      </c>
      <c r="AP12" s="17"/>
      <c r="AQ12" s="17">
        <v>0.38303787274404499</v>
      </c>
      <c r="AR12" s="17">
        <v>0.30389404055338398</v>
      </c>
      <c r="AS12" s="17"/>
      <c r="AT12" s="17">
        <v>0.426139019709941</v>
      </c>
      <c r="AU12" s="17">
        <v>0.33491400463621102</v>
      </c>
    </row>
    <row r="13" spans="2:47" x14ac:dyDescent="0.35">
      <c r="B13" s="18" t="s">
        <v>424</v>
      </c>
      <c r="C13" s="17">
        <v>7.9533355786457802E-2</v>
      </c>
      <c r="D13" s="17">
        <v>6.6513287605812793E-2</v>
      </c>
      <c r="E13" s="17">
        <v>8.8166076631645801E-2</v>
      </c>
      <c r="F13" s="17"/>
      <c r="G13" s="17">
        <v>0.146353221320907</v>
      </c>
      <c r="H13" s="17">
        <v>9.8536347227790005E-2</v>
      </c>
      <c r="I13" s="17">
        <v>8.6504396554101901E-2</v>
      </c>
      <c r="J13" s="17">
        <v>6.3550906787961298E-2</v>
      </c>
      <c r="K13" s="17">
        <v>7.9420329629028605E-2</v>
      </c>
      <c r="L13" s="17">
        <v>4.2423246337031699E-2</v>
      </c>
      <c r="M13" s="17"/>
      <c r="N13" s="17">
        <v>8.4191379827378093E-2</v>
      </c>
      <c r="O13" s="17">
        <v>7.6775318988736102E-2</v>
      </c>
      <c r="P13" s="17">
        <v>6.9493065773804194E-2</v>
      </c>
      <c r="Q13" s="17">
        <v>8.3189257887550799E-2</v>
      </c>
      <c r="R13" s="17"/>
      <c r="S13" s="17">
        <v>8.99075934795312E-2</v>
      </c>
      <c r="T13" s="17">
        <v>0.11257501744199901</v>
      </c>
      <c r="U13" s="17">
        <v>8.9961272351793298E-2</v>
      </c>
      <c r="V13" s="17">
        <v>7.1790495064409696E-2</v>
      </c>
      <c r="W13" s="17">
        <v>7.0179709275777394E-2</v>
      </c>
      <c r="X13" s="17">
        <v>3.6873539404759501E-2</v>
      </c>
      <c r="Y13" s="17">
        <v>6.4896160785851198E-2</v>
      </c>
      <c r="Z13" s="17">
        <v>0.104800508672906</v>
      </c>
      <c r="AA13" s="17">
        <v>6.6336320486082498E-2</v>
      </c>
      <c r="AB13" s="17"/>
      <c r="AC13" s="17">
        <v>6.2942198124290194E-2</v>
      </c>
      <c r="AD13" s="17">
        <v>7.9168370932350796E-2</v>
      </c>
      <c r="AE13" s="17">
        <v>0.10348475788395101</v>
      </c>
      <c r="AF13" s="17"/>
      <c r="AG13" s="17">
        <v>4.2828205362095001E-2</v>
      </c>
      <c r="AH13" s="17">
        <v>0.131675955264283</v>
      </c>
      <c r="AI13" s="17">
        <v>5.48030504287218E-2</v>
      </c>
      <c r="AJ13" s="17">
        <v>0.14141906995522399</v>
      </c>
      <c r="AK13" s="17">
        <v>0.11849977827335299</v>
      </c>
      <c r="AL13" s="17"/>
      <c r="AM13" s="17">
        <v>3.8945636145489002E-2</v>
      </c>
      <c r="AN13" s="17">
        <v>0.100355494125623</v>
      </c>
      <c r="AO13" s="17">
        <v>6.45733729574125E-2</v>
      </c>
      <c r="AP13" s="17"/>
      <c r="AQ13" s="17">
        <v>6.85559221485635E-2</v>
      </c>
      <c r="AR13" s="17">
        <v>0.102926572216809</v>
      </c>
      <c r="AS13" s="17"/>
      <c r="AT13" s="17">
        <v>6.4168480187954305E-2</v>
      </c>
      <c r="AU13" s="17">
        <v>8.4404879749056194E-2</v>
      </c>
    </row>
    <row r="14" spans="2:47" x14ac:dyDescent="0.35">
      <c r="B14" s="18" t="s">
        <v>70</v>
      </c>
      <c r="C14" s="19">
        <v>0.11311756013991101</v>
      </c>
      <c r="D14" s="19">
        <v>0.10986018421358899</v>
      </c>
      <c r="E14" s="19">
        <v>0.11659435597135</v>
      </c>
      <c r="F14" s="19"/>
      <c r="G14" s="19">
        <v>0.118000874560956</v>
      </c>
      <c r="H14" s="19">
        <v>5.4361532929395599E-2</v>
      </c>
      <c r="I14" s="19">
        <v>6.8724614157073302E-2</v>
      </c>
      <c r="J14" s="19">
        <v>0.111413990686487</v>
      </c>
      <c r="K14" s="19">
        <v>0.145534477469279</v>
      </c>
      <c r="L14" s="19">
        <v>0.163844038864325</v>
      </c>
      <c r="M14" s="19"/>
      <c r="N14" s="19">
        <v>0.119529869468903</v>
      </c>
      <c r="O14" s="19">
        <v>0.107502390622641</v>
      </c>
      <c r="P14" s="19">
        <v>0.109189162024141</v>
      </c>
      <c r="Q14" s="19">
        <v>0.113176816764972</v>
      </c>
      <c r="R14" s="19"/>
      <c r="S14" s="19">
        <v>7.4220058473222605E-2</v>
      </c>
      <c r="T14" s="19">
        <v>0.126042134712089</v>
      </c>
      <c r="U14" s="19">
        <v>0.15370445384304299</v>
      </c>
      <c r="V14" s="19">
        <v>0.149338935291321</v>
      </c>
      <c r="W14" s="19">
        <v>5.5621089789305203E-2</v>
      </c>
      <c r="X14" s="19">
        <v>0.118669593312309</v>
      </c>
      <c r="Y14" s="19">
        <v>0.11304574063878201</v>
      </c>
      <c r="Z14" s="19">
        <v>9.1678413728612199E-2</v>
      </c>
      <c r="AA14" s="19">
        <v>0.12300718428330901</v>
      </c>
      <c r="AB14" s="19"/>
      <c r="AC14" s="19">
        <v>0.12904940319942099</v>
      </c>
      <c r="AD14" s="19">
        <v>9.5826810066600293E-2</v>
      </c>
      <c r="AE14" s="19">
        <v>9.7568134764217301E-2</v>
      </c>
      <c r="AF14" s="19"/>
      <c r="AG14" s="19">
        <v>9.8120429911276993E-2</v>
      </c>
      <c r="AH14" s="19">
        <v>9.1482185368635102E-2</v>
      </c>
      <c r="AI14" s="19">
        <v>0.14391915273407499</v>
      </c>
      <c r="AJ14" s="19">
        <v>0.16290316047619499</v>
      </c>
      <c r="AK14" s="19">
        <v>0.119769314495023</v>
      </c>
      <c r="AL14" s="19"/>
      <c r="AM14" s="19">
        <v>7.7545610014647201E-2</v>
      </c>
      <c r="AN14" s="19">
        <v>8.3861610270774004E-2</v>
      </c>
      <c r="AO14" s="19">
        <v>0.15637026545206401</v>
      </c>
      <c r="AP14" s="19"/>
      <c r="AQ14" s="19">
        <v>9.9845362298922199E-2</v>
      </c>
      <c r="AR14" s="19">
        <v>0.14148706889168799</v>
      </c>
      <c r="AS14" s="19"/>
      <c r="AT14" s="19">
        <v>9.9175612863613996E-2</v>
      </c>
      <c r="AU14" s="19">
        <v>0.11753793632885801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AU19"/>
  <sheetViews>
    <sheetView showGridLines="0" workbookViewId="0">
      <pane xSplit="2" topLeftCell="AH1" activePane="topRight" state="frozen"/>
      <selection activeCell="AF8" sqref="AF8"/>
      <selection pane="topRight" activeCell="BD8" sqref="BD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3.2737382038750297E-2</v>
      </c>
      <c r="D9" s="17">
        <v>3.9506131570687802E-2</v>
      </c>
      <c r="E9" s="17">
        <v>2.6539754104896101E-2</v>
      </c>
      <c r="F9" s="17"/>
      <c r="G9" s="17">
        <v>6.7592056969945205E-2</v>
      </c>
      <c r="H9" s="17">
        <v>8.2997562283932194E-2</v>
      </c>
      <c r="I9" s="17">
        <v>4.4062535116922201E-2</v>
      </c>
      <c r="J9" s="17">
        <v>9.2083501913399497E-3</v>
      </c>
      <c r="K9" s="17">
        <v>5.4341427451318697E-3</v>
      </c>
      <c r="L9" s="17">
        <v>8.2036830125871395E-3</v>
      </c>
      <c r="M9" s="17"/>
      <c r="N9" s="17">
        <v>3.1631190927632703E-2</v>
      </c>
      <c r="O9" s="17">
        <v>2.4452567658354601E-2</v>
      </c>
      <c r="P9" s="17">
        <v>4.1069495436282501E-2</v>
      </c>
      <c r="Q9" s="17">
        <v>3.5590276600884298E-2</v>
      </c>
      <c r="R9" s="17"/>
      <c r="S9" s="17">
        <v>5.8382153733791797E-2</v>
      </c>
      <c r="T9" s="17">
        <v>9.4175505532225097E-3</v>
      </c>
      <c r="U9" s="17">
        <v>1.16050435118183E-2</v>
      </c>
      <c r="V9" s="17">
        <v>3.4150834943663701E-2</v>
      </c>
      <c r="W9" s="17">
        <v>2.39553725210273E-2</v>
      </c>
      <c r="X9" s="17">
        <v>7.6307115633338696E-2</v>
      </c>
      <c r="Y9" s="17">
        <v>2.2733140451685702E-2</v>
      </c>
      <c r="Z9" s="17">
        <v>2.5634951979191901E-2</v>
      </c>
      <c r="AA9" s="17">
        <v>2.72461089497473E-2</v>
      </c>
      <c r="AB9" s="17"/>
      <c r="AC9" s="17">
        <v>2.87062586254959E-2</v>
      </c>
      <c r="AD9" s="17">
        <v>4.2275340582755498E-2</v>
      </c>
      <c r="AE9" s="17">
        <v>3.8096030915534602E-2</v>
      </c>
      <c r="AF9" s="17"/>
      <c r="AG9" s="17">
        <v>2.2391464775200799E-2</v>
      </c>
      <c r="AH9" s="17">
        <v>5.9411264472009999E-2</v>
      </c>
      <c r="AI9" s="17">
        <v>1.0214889022873199E-2</v>
      </c>
      <c r="AJ9" s="17">
        <v>0</v>
      </c>
      <c r="AK9" s="17">
        <v>3.3582830993918997E-2</v>
      </c>
      <c r="AL9" s="17"/>
      <c r="AM9" s="17">
        <v>3.2140284485686399E-2</v>
      </c>
      <c r="AN9" s="17">
        <v>4.7879404761572798E-2</v>
      </c>
      <c r="AO9" s="17">
        <v>2.62611069676448E-2</v>
      </c>
      <c r="AP9" s="17"/>
      <c r="AQ9" s="17">
        <v>3.6577409828518398E-2</v>
      </c>
      <c r="AR9" s="17">
        <v>2.4861594677777599E-2</v>
      </c>
      <c r="AS9" s="17"/>
      <c r="AT9" s="17">
        <v>5.2468440161293199E-2</v>
      </c>
      <c r="AU9" s="17">
        <v>2.64815342881345E-2</v>
      </c>
    </row>
    <row r="10" spans="2:47" x14ac:dyDescent="0.35">
      <c r="B10" s="18" t="s">
        <v>564</v>
      </c>
      <c r="C10" s="17">
        <v>6.9492180976683596E-2</v>
      </c>
      <c r="D10" s="17">
        <v>8.69142793044613E-2</v>
      </c>
      <c r="E10" s="17">
        <v>5.3483443641499297E-2</v>
      </c>
      <c r="F10" s="17"/>
      <c r="G10" s="17">
        <v>9.9082293663698501E-2</v>
      </c>
      <c r="H10" s="17">
        <v>0.124376293672223</v>
      </c>
      <c r="I10" s="17">
        <v>9.1364790100923798E-2</v>
      </c>
      <c r="J10" s="17">
        <v>5.7653003223440101E-2</v>
      </c>
      <c r="K10" s="17">
        <v>3.2795639670061098E-2</v>
      </c>
      <c r="L10" s="17">
        <v>3.4576784713751703E-2</v>
      </c>
      <c r="M10" s="17"/>
      <c r="N10" s="17">
        <v>8.04787802151265E-2</v>
      </c>
      <c r="O10" s="17">
        <v>4.3400786062706601E-2</v>
      </c>
      <c r="P10" s="17">
        <v>9.1268963179094303E-2</v>
      </c>
      <c r="Q10" s="17">
        <v>6.6429853020839202E-2</v>
      </c>
      <c r="R10" s="17"/>
      <c r="S10" s="17">
        <v>0.13252195651351401</v>
      </c>
      <c r="T10" s="17">
        <v>5.7840101844989902E-2</v>
      </c>
      <c r="U10" s="17">
        <v>3.1504609186961199E-2</v>
      </c>
      <c r="V10" s="17">
        <v>8.0273974778916596E-2</v>
      </c>
      <c r="W10" s="17">
        <v>4.0520340243140197E-2</v>
      </c>
      <c r="X10" s="17">
        <v>8.1968754010318695E-2</v>
      </c>
      <c r="Y10" s="17">
        <v>9.2403987147671604E-2</v>
      </c>
      <c r="Z10" s="17">
        <v>3.00429109630415E-2</v>
      </c>
      <c r="AA10" s="17">
        <v>3.54134401989495E-2</v>
      </c>
      <c r="AB10" s="17"/>
      <c r="AC10" s="17">
        <v>7.3801654911973394E-2</v>
      </c>
      <c r="AD10" s="17">
        <v>5.71162509169022E-2</v>
      </c>
      <c r="AE10" s="17">
        <v>0.100839248246889</v>
      </c>
      <c r="AF10" s="17"/>
      <c r="AG10" s="17">
        <v>6.4491667461274702E-2</v>
      </c>
      <c r="AH10" s="17">
        <v>7.3754735248384107E-2</v>
      </c>
      <c r="AI10" s="17">
        <v>6.5252935219477406E-2</v>
      </c>
      <c r="AJ10" s="17">
        <v>0</v>
      </c>
      <c r="AK10" s="17">
        <v>8.9610511253599201E-2</v>
      </c>
      <c r="AL10" s="17"/>
      <c r="AM10" s="17">
        <v>9.2544115322360301E-2</v>
      </c>
      <c r="AN10" s="17">
        <v>7.6581059519722494E-2</v>
      </c>
      <c r="AO10" s="17">
        <v>5.24893936388433E-2</v>
      </c>
      <c r="AP10" s="17"/>
      <c r="AQ10" s="17">
        <v>6.6580426508957596E-2</v>
      </c>
      <c r="AR10" s="17">
        <v>7.5942885796751097E-2</v>
      </c>
      <c r="AS10" s="17"/>
      <c r="AT10" s="17">
        <v>8.1225366371438804E-2</v>
      </c>
      <c r="AU10" s="17">
        <v>6.5772105702287795E-2</v>
      </c>
    </row>
    <row r="11" spans="2:47" ht="29" x14ac:dyDescent="0.35">
      <c r="B11" s="18" t="s">
        <v>565</v>
      </c>
      <c r="C11" s="17">
        <v>0.449750919291109</v>
      </c>
      <c r="D11" s="17">
        <v>0.46248565180599599</v>
      </c>
      <c r="E11" s="17">
        <v>0.43957940746785001</v>
      </c>
      <c r="F11" s="17"/>
      <c r="G11" s="17">
        <v>0.35331348907742699</v>
      </c>
      <c r="H11" s="17">
        <v>0.41007319183840002</v>
      </c>
      <c r="I11" s="17">
        <v>0.39134498264574102</v>
      </c>
      <c r="J11" s="17">
        <v>0.46835890693905002</v>
      </c>
      <c r="K11" s="17">
        <v>0.52558700982014095</v>
      </c>
      <c r="L11" s="17">
        <v>0.49764733752489998</v>
      </c>
      <c r="M11" s="17"/>
      <c r="N11" s="17">
        <v>0.40302191271489501</v>
      </c>
      <c r="O11" s="17">
        <v>0.43378174052896601</v>
      </c>
      <c r="P11" s="17">
        <v>0.48447161744265399</v>
      </c>
      <c r="Q11" s="17">
        <v>0.49144732764609</v>
      </c>
      <c r="R11" s="17"/>
      <c r="S11" s="17">
        <v>0.38232694410165302</v>
      </c>
      <c r="T11" s="17">
        <v>0.474986135955352</v>
      </c>
      <c r="U11" s="17">
        <v>0.45404163962896599</v>
      </c>
      <c r="V11" s="17">
        <v>0.49906844006838202</v>
      </c>
      <c r="W11" s="17">
        <v>0.51488306330832601</v>
      </c>
      <c r="X11" s="17">
        <v>0.41829744737607299</v>
      </c>
      <c r="Y11" s="17">
        <v>0.431799432930912</v>
      </c>
      <c r="Z11" s="17">
        <v>0.48605471646328302</v>
      </c>
      <c r="AA11" s="17">
        <v>0.43645080517629198</v>
      </c>
      <c r="AB11" s="17"/>
      <c r="AC11" s="17">
        <v>0.48599685758511202</v>
      </c>
      <c r="AD11" s="17">
        <v>0.41940641535591899</v>
      </c>
      <c r="AE11" s="17">
        <v>0.48701506102269598</v>
      </c>
      <c r="AF11" s="17"/>
      <c r="AG11" s="17">
        <v>0.52404385904328799</v>
      </c>
      <c r="AH11" s="17">
        <v>0.32587552463821501</v>
      </c>
      <c r="AI11" s="17">
        <v>0.50085193594774102</v>
      </c>
      <c r="AJ11" s="17">
        <v>0.69252237223232305</v>
      </c>
      <c r="AK11" s="17">
        <v>0.50084531441430602</v>
      </c>
      <c r="AL11" s="17"/>
      <c r="AM11" s="17">
        <v>0.50659469230431198</v>
      </c>
      <c r="AN11" s="17">
        <v>0.39435631449992198</v>
      </c>
      <c r="AO11" s="17">
        <v>0.52871403971200304</v>
      </c>
      <c r="AP11" s="17"/>
      <c r="AQ11" s="17">
        <v>0.46419346874303102</v>
      </c>
      <c r="AR11" s="17">
        <v>0.41937829213220301</v>
      </c>
      <c r="AS11" s="17"/>
      <c r="AT11" s="17">
        <v>0.38169294363082101</v>
      </c>
      <c r="AU11" s="17">
        <v>0.471329099807411</v>
      </c>
    </row>
    <row r="12" spans="2:47" x14ac:dyDescent="0.35">
      <c r="B12" s="18" t="s">
        <v>566</v>
      </c>
      <c r="C12" s="17">
        <v>0.23384588881819099</v>
      </c>
      <c r="D12" s="17">
        <v>0.22788655697584401</v>
      </c>
      <c r="E12" s="17">
        <v>0.24030981155772799</v>
      </c>
      <c r="F12" s="17"/>
      <c r="G12" s="17">
        <v>0.25859551327870001</v>
      </c>
      <c r="H12" s="17">
        <v>0.18490075967088601</v>
      </c>
      <c r="I12" s="17">
        <v>0.29845632632921898</v>
      </c>
      <c r="J12" s="17">
        <v>0.27336996776179501</v>
      </c>
      <c r="K12" s="17">
        <v>0.166659975476835</v>
      </c>
      <c r="L12" s="17">
        <v>0.23044991491495201</v>
      </c>
      <c r="M12" s="17"/>
      <c r="N12" s="17">
        <v>0.262585488414043</v>
      </c>
      <c r="O12" s="17">
        <v>0.28803986939417198</v>
      </c>
      <c r="P12" s="17">
        <v>0.18252119515166301</v>
      </c>
      <c r="Q12" s="17">
        <v>0.194604756064027</v>
      </c>
      <c r="R12" s="17"/>
      <c r="S12" s="17">
        <v>0.22595652260271301</v>
      </c>
      <c r="T12" s="17">
        <v>0.22451471873078899</v>
      </c>
      <c r="U12" s="17">
        <v>0.200838511226996</v>
      </c>
      <c r="V12" s="17">
        <v>0.15211179412938799</v>
      </c>
      <c r="W12" s="17">
        <v>0.24985366170112799</v>
      </c>
      <c r="X12" s="17">
        <v>0.30280062666298702</v>
      </c>
      <c r="Y12" s="17">
        <v>0.24857557524845</v>
      </c>
      <c r="Z12" s="17">
        <v>0.255093077062028</v>
      </c>
      <c r="AA12" s="17">
        <v>0.26479546354827599</v>
      </c>
      <c r="AB12" s="17"/>
      <c r="AC12" s="17">
        <v>0.19839665586910299</v>
      </c>
      <c r="AD12" s="17">
        <v>0.27018474535315201</v>
      </c>
      <c r="AE12" s="17">
        <v>0.17075084362877699</v>
      </c>
      <c r="AF12" s="17"/>
      <c r="AG12" s="17">
        <v>0.217090524714909</v>
      </c>
      <c r="AH12" s="17">
        <v>0.27811410254457197</v>
      </c>
      <c r="AI12" s="17">
        <v>0.27680344567666998</v>
      </c>
      <c r="AJ12" s="17">
        <v>8.8317536224360393E-2</v>
      </c>
      <c r="AK12" s="17">
        <v>0.156025379969813</v>
      </c>
      <c r="AL12" s="17"/>
      <c r="AM12" s="17">
        <v>0.22819950026284699</v>
      </c>
      <c r="AN12" s="17">
        <v>0.27189494226904798</v>
      </c>
      <c r="AO12" s="17">
        <v>0.20837231806496101</v>
      </c>
      <c r="AP12" s="17"/>
      <c r="AQ12" s="17">
        <v>0.24371936777582601</v>
      </c>
      <c r="AR12" s="17">
        <v>0.21435545008020801</v>
      </c>
      <c r="AS12" s="17"/>
      <c r="AT12" s="17">
        <v>0.300469815984857</v>
      </c>
      <c r="AU12" s="17">
        <v>0.21272238179113601</v>
      </c>
    </row>
    <row r="13" spans="2:47" x14ac:dyDescent="0.35">
      <c r="B13" s="18" t="s">
        <v>424</v>
      </c>
      <c r="C13" s="17">
        <v>6.4086697255562194E-2</v>
      </c>
      <c r="D13" s="17">
        <v>5.2447797926699402E-2</v>
      </c>
      <c r="E13" s="17">
        <v>7.1369923985030101E-2</v>
      </c>
      <c r="F13" s="17"/>
      <c r="G13" s="17">
        <v>0.106470741380237</v>
      </c>
      <c r="H13" s="17">
        <v>7.3084668074344897E-2</v>
      </c>
      <c r="I13" s="17">
        <v>6.80689986560927E-2</v>
      </c>
      <c r="J13" s="17">
        <v>6.1727831175883201E-2</v>
      </c>
      <c r="K13" s="17">
        <v>5.1280838673446003E-2</v>
      </c>
      <c r="L13" s="17">
        <v>4.6187559231664899E-2</v>
      </c>
      <c r="M13" s="17"/>
      <c r="N13" s="17">
        <v>7.9805183427143905E-2</v>
      </c>
      <c r="O13" s="17">
        <v>5.6294824368510001E-2</v>
      </c>
      <c r="P13" s="17">
        <v>5.3251742596259199E-2</v>
      </c>
      <c r="Q13" s="17">
        <v>6.1574848932936403E-2</v>
      </c>
      <c r="R13" s="17"/>
      <c r="S13" s="17">
        <v>7.4999063365726898E-2</v>
      </c>
      <c r="T13" s="17">
        <v>5.3186145666522897E-2</v>
      </c>
      <c r="U13" s="17">
        <v>8.7383514562780304E-2</v>
      </c>
      <c r="V13" s="17">
        <v>6.3321373917008303E-2</v>
      </c>
      <c r="W13" s="17">
        <v>6.8037784727848799E-2</v>
      </c>
      <c r="X13" s="17">
        <v>1.8629706391905001E-2</v>
      </c>
      <c r="Y13" s="17">
        <v>8.0592163109332204E-2</v>
      </c>
      <c r="Z13" s="17">
        <v>7.7558487950606103E-2</v>
      </c>
      <c r="AA13" s="17">
        <v>6.3521754270193895E-2</v>
      </c>
      <c r="AB13" s="17"/>
      <c r="AC13" s="17">
        <v>5.0381615017488397E-2</v>
      </c>
      <c r="AD13" s="17">
        <v>6.9280279268859796E-2</v>
      </c>
      <c r="AE13" s="17">
        <v>8.2090991568914806E-2</v>
      </c>
      <c r="AF13" s="17"/>
      <c r="AG13" s="17">
        <v>3.8053710635764203E-2</v>
      </c>
      <c r="AH13" s="17">
        <v>0.112961812410387</v>
      </c>
      <c r="AI13" s="17">
        <v>1.1236638560173E-2</v>
      </c>
      <c r="AJ13" s="17">
        <v>0.15449719311368901</v>
      </c>
      <c r="AK13" s="17">
        <v>5.9463636796656699E-2</v>
      </c>
      <c r="AL13" s="17"/>
      <c r="AM13" s="17">
        <v>4.3232201713684498E-2</v>
      </c>
      <c r="AN13" s="17">
        <v>7.8944374698453404E-2</v>
      </c>
      <c r="AO13" s="17">
        <v>4.6647155753657903E-2</v>
      </c>
      <c r="AP13" s="17"/>
      <c r="AQ13" s="17">
        <v>5.5738257814998297E-2</v>
      </c>
      <c r="AR13" s="17">
        <v>7.9228812556200304E-2</v>
      </c>
      <c r="AS13" s="17"/>
      <c r="AT13" s="17">
        <v>5.1124078334444698E-2</v>
      </c>
      <c r="AU13" s="17">
        <v>6.8196571643247203E-2</v>
      </c>
    </row>
    <row r="14" spans="2:47" x14ac:dyDescent="0.35">
      <c r="B14" s="18" t="s">
        <v>70</v>
      </c>
      <c r="C14" s="19">
        <v>0.15008693161970399</v>
      </c>
      <c r="D14" s="19">
        <v>0.130759582416311</v>
      </c>
      <c r="E14" s="19">
        <v>0.168717659242996</v>
      </c>
      <c r="F14" s="19"/>
      <c r="G14" s="19">
        <v>0.114945905629992</v>
      </c>
      <c r="H14" s="19">
        <v>0.124567524460215</v>
      </c>
      <c r="I14" s="19">
        <v>0.106702367151102</v>
      </c>
      <c r="J14" s="19">
        <v>0.12968194070849201</v>
      </c>
      <c r="K14" s="19">
        <v>0.21824239361438499</v>
      </c>
      <c r="L14" s="19">
        <v>0.182934720602145</v>
      </c>
      <c r="M14" s="19"/>
      <c r="N14" s="19">
        <v>0.142477444301159</v>
      </c>
      <c r="O14" s="19">
        <v>0.154030211987291</v>
      </c>
      <c r="P14" s="19">
        <v>0.147416986194048</v>
      </c>
      <c r="Q14" s="19">
        <v>0.15035293773522301</v>
      </c>
      <c r="R14" s="19"/>
      <c r="S14" s="19">
        <v>0.12581335968260199</v>
      </c>
      <c r="T14" s="19">
        <v>0.180055347249124</v>
      </c>
      <c r="U14" s="19">
        <v>0.21462668188247899</v>
      </c>
      <c r="V14" s="19">
        <v>0.17107358216264101</v>
      </c>
      <c r="W14" s="19">
        <v>0.10274977749853</v>
      </c>
      <c r="X14" s="19">
        <v>0.101996349925378</v>
      </c>
      <c r="Y14" s="19">
        <v>0.123895701111948</v>
      </c>
      <c r="Z14" s="19">
        <v>0.12561585558185001</v>
      </c>
      <c r="AA14" s="19">
        <v>0.172572427856542</v>
      </c>
      <c r="AB14" s="19"/>
      <c r="AC14" s="19">
        <v>0.162716957990827</v>
      </c>
      <c r="AD14" s="19">
        <v>0.14173696852241099</v>
      </c>
      <c r="AE14" s="19">
        <v>0.121207824617189</v>
      </c>
      <c r="AF14" s="19"/>
      <c r="AG14" s="19">
        <v>0.13392877336956299</v>
      </c>
      <c r="AH14" s="19">
        <v>0.14988256068643199</v>
      </c>
      <c r="AI14" s="19">
        <v>0.135640155573065</v>
      </c>
      <c r="AJ14" s="19">
        <v>6.46628984296269E-2</v>
      </c>
      <c r="AK14" s="19">
        <v>0.16047232657170599</v>
      </c>
      <c r="AL14" s="19"/>
      <c r="AM14" s="19">
        <v>9.7289205911110205E-2</v>
      </c>
      <c r="AN14" s="19">
        <v>0.13034390425128201</v>
      </c>
      <c r="AO14" s="19">
        <v>0.13751598586288999</v>
      </c>
      <c r="AP14" s="19"/>
      <c r="AQ14" s="19">
        <v>0.133191069328669</v>
      </c>
      <c r="AR14" s="19">
        <v>0.18623296475685999</v>
      </c>
      <c r="AS14" s="19"/>
      <c r="AT14" s="19">
        <v>0.133019355517145</v>
      </c>
      <c r="AU14" s="19">
        <v>0.15549830676778401</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U19"/>
  <sheetViews>
    <sheetView showGridLines="0" workbookViewId="0">
      <pane xSplit="2" topLeftCell="AE1" activePane="topRight" state="frozen"/>
      <selection activeCell="AF8" sqref="AF8"/>
      <selection pane="topRight" activeCell="BB8" sqref="BB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2.7025395900452401E-2</v>
      </c>
      <c r="D9" s="17">
        <v>3.3626176157922003E-2</v>
      </c>
      <c r="E9" s="17">
        <v>2.0962773127794598E-2</v>
      </c>
      <c r="F9" s="17"/>
      <c r="G9" s="17">
        <v>4.56141636651946E-2</v>
      </c>
      <c r="H9" s="17">
        <v>8.4562776441825901E-2</v>
      </c>
      <c r="I9" s="17">
        <v>2.63740017606479E-2</v>
      </c>
      <c r="J9" s="17">
        <v>4.3848753858737304E-3</v>
      </c>
      <c r="K9" s="17">
        <v>1.1422725310244001E-2</v>
      </c>
      <c r="L9" s="17">
        <v>4.27676778029703E-3</v>
      </c>
      <c r="M9" s="17"/>
      <c r="N9" s="17">
        <v>3.3483560082716697E-2</v>
      </c>
      <c r="O9" s="17">
        <v>1.47889721556937E-2</v>
      </c>
      <c r="P9" s="17">
        <v>2.36677884215276E-2</v>
      </c>
      <c r="Q9" s="17">
        <v>3.6020044886690902E-2</v>
      </c>
      <c r="R9" s="17"/>
      <c r="S9" s="17">
        <v>3.7456763446086498E-2</v>
      </c>
      <c r="T9" s="17">
        <v>1.1032758326646699E-2</v>
      </c>
      <c r="U9" s="17">
        <v>1.3131747414575901E-2</v>
      </c>
      <c r="V9" s="17">
        <v>2.62443714331385E-2</v>
      </c>
      <c r="W9" s="17">
        <v>1.9852466589591E-2</v>
      </c>
      <c r="X9" s="17">
        <v>7.6307115633338696E-2</v>
      </c>
      <c r="Y9" s="17">
        <v>0</v>
      </c>
      <c r="Z9" s="17">
        <v>0</v>
      </c>
      <c r="AA9" s="17">
        <v>4.1497990380477502E-2</v>
      </c>
      <c r="AB9" s="17"/>
      <c r="AC9" s="17">
        <v>2.2426905013017098E-2</v>
      </c>
      <c r="AD9" s="17">
        <v>3.1047231172735699E-2</v>
      </c>
      <c r="AE9" s="17">
        <v>4.8476195107556297E-2</v>
      </c>
      <c r="AF9" s="17"/>
      <c r="AG9" s="17">
        <v>3.1723950471933098E-2</v>
      </c>
      <c r="AH9" s="17">
        <v>2.19813639589975E-2</v>
      </c>
      <c r="AI9" s="17">
        <v>2.7050398484340401E-2</v>
      </c>
      <c r="AJ9" s="17">
        <v>0</v>
      </c>
      <c r="AK9" s="17">
        <v>2.2292888600717198E-2</v>
      </c>
      <c r="AL9" s="17"/>
      <c r="AM9" s="17">
        <v>4.9443068708729401E-2</v>
      </c>
      <c r="AN9" s="17">
        <v>2.6616249569431701E-2</v>
      </c>
      <c r="AO9" s="17">
        <v>2.6838098963704499E-2</v>
      </c>
      <c r="AP9" s="17"/>
      <c r="AQ9" s="17">
        <v>3.3223989965949698E-2</v>
      </c>
      <c r="AR9" s="17">
        <v>1.4181187863821099E-2</v>
      </c>
      <c r="AS9" s="17"/>
      <c r="AT9" s="17">
        <v>4.0915598530191701E-2</v>
      </c>
      <c r="AU9" s="17">
        <v>2.2621425655310098E-2</v>
      </c>
    </row>
    <row r="10" spans="2:47" x14ac:dyDescent="0.35">
      <c r="B10" s="18" t="s">
        <v>564</v>
      </c>
      <c r="C10" s="17">
        <v>8.3869456756387406E-2</v>
      </c>
      <c r="D10" s="17">
        <v>0.111493934946494</v>
      </c>
      <c r="E10" s="17">
        <v>5.8385068335585197E-2</v>
      </c>
      <c r="F10" s="17"/>
      <c r="G10" s="17">
        <v>0.104491126365097</v>
      </c>
      <c r="H10" s="17">
        <v>0.10493213714864399</v>
      </c>
      <c r="I10" s="17">
        <v>0.14595424418304001</v>
      </c>
      <c r="J10" s="17">
        <v>9.9394404955316498E-2</v>
      </c>
      <c r="K10" s="17">
        <v>3.5406250875514397E-2</v>
      </c>
      <c r="L10" s="17">
        <v>3.7696181824016899E-2</v>
      </c>
      <c r="M10" s="17"/>
      <c r="N10" s="17">
        <v>8.8109768048782594E-2</v>
      </c>
      <c r="O10" s="17">
        <v>6.9654810814405693E-2</v>
      </c>
      <c r="P10" s="17">
        <v>0.119476383753821</v>
      </c>
      <c r="Q10" s="17">
        <v>6.3803487448666804E-2</v>
      </c>
      <c r="R10" s="17"/>
      <c r="S10" s="17">
        <v>0.130259146070244</v>
      </c>
      <c r="T10" s="17">
        <v>8.3169160470160902E-2</v>
      </c>
      <c r="U10" s="17">
        <v>2.31094098851484E-2</v>
      </c>
      <c r="V10" s="17">
        <v>3.5971982837298702E-2</v>
      </c>
      <c r="W10" s="17">
        <v>6.5658496956377002E-2</v>
      </c>
      <c r="X10" s="17">
        <v>0.11652511082700399</v>
      </c>
      <c r="Y10" s="17">
        <v>0.11662824084859</v>
      </c>
      <c r="Z10" s="17">
        <v>0.16470139511343901</v>
      </c>
      <c r="AA10" s="17">
        <v>4.7881559071189503E-2</v>
      </c>
      <c r="AB10" s="17"/>
      <c r="AC10" s="17">
        <v>8.7883905632659395E-2</v>
      </c>
      <c r="AD10" s="17">
        <v>8.3005632533245E-2</v>
      </c>
      <c r="AE10" s="17">
        <v>8.2923430307274296E-2</v>
      </c>
      <c r="AF10" s="17"/>
      <c r="AG10" s="17">
        <v>7.6110667420192402E-2</v>
      </c>
      <c r="AH10" s="17">
        <v>0.111606238418783</v>
      </c>
      <c r="AI10" s="17">
        <v>7.0879893510256003E-2</v>
      </c>
      <c r="AJ10" s="17">
        <v>6.6779232866731902E-2</v>
      </c>
      <c r="AK10" s="17">
        <v>6.6890823755349701E-2</v>
      </c>
      <c r="AL10" s="17"/>
      <c r="AM10" s="17">
        <v>0.11694552422395001</v>
      </c>
      <c r="AN10" s="17">
        <v>0.10766980960749099</v>
      </c>
      <c r="AO10" s="17">
        <v>5.0880916054660601E-2</v>
      </c>
      <c r="AP10" s="17"/>
      <c r="AQ10" s="17">
        <v>7.6658860731959697E-2</v>
      </c>
      <c r="AR10" s="17">
        <v>9.93959894982442E-2</v>
      </c>
      <c r="AS10" s="17"/>
      <c r="AT10" s="17">
        <v>0.104692260182995</v>
      </c>
      <c r="AU10" s="17">
        <v>7.7267464751253595E-2</v>
      </c>
    </row>
    <row r="11" spans="2:47" ht="29" x14ac:dyDescent="0.35">
      <c r="B11" s="18" t="s">
        <v>565</v>
      </c>
      <c r="C11" s="17">
        <v>0.46841628018699</v>
      </c>
      <c r="D11" s="17">
        <v>0.49120490367576602</v>
      </c>
      <c r="E11" s="17">
        <v>0.44892427782217598</v>
      </c>
      <c r="F11" s="17"/>
      <c r="G11" s="17">
        <v>0.40056514040707503</v>
      </c>
      <c r="H11" s="17">
        <v>0.4295960228654</v>
      </c>
      <c r="I11" s="17">
        <v>0.39438219493563398</v>
      </c>
      <c r="J11" s="17">
        <v>0.498588484751187</v>
      </c>
      <c r="K11" s="17">
        <v>0.490500140413271</v>
      </c>
      <c r="L11" s="17">
        <v>0.54225491762500999</v>
      </c>
      <c r="M11" s="17"/>
      <c r="N11" s="17">
        <v>0.436838542496785</v>
      </c>
      <c r="O11" s="17">
        <v>0.42958438661242199</v>
      </c>
      <c r="P11" s="17">
        <v>0.54491607647601503</v>
      </c>
      <c r="Q11" s="17">
        <v>0.48108090319371399</v>
      </c>
      <c r="R11" s="17"/>
      <c r="S11" s="17">
        <v>0.40766302282135303</v>
      </c>
      <c r="T11" s="17">
        <v>0.491302806234719</v>
      </c>
      <c r="U11" s="17">
        <v>0.48801171625552497</v>
      </c>
      <c r="V11" s="17">
        <v>0.53314083188342098</v>
      </c>
      <c r="W11" s="17">
        <v>0.55276754923295501</v>
      </c>
      <c r="X11" s="17">
        <v>0.44659272886781698</v>
      </c>
      <c r="Y11" s="17">
        <v>0.46384725576672903</v>
      </c>
      <c r="Z11" s="17">
        <v>0.32327276143033601</v>
      </c>
      <c r="AA11" s="17">
        <v>0.46214233077843098</v>
      </c>
      <c r="AB11" s="17"/>
      <c r="AC11" s="17">
        <v>0.52111540457486305</v>
      </c>
      <c r="AD11" s="17">
        <v>0.42258246857806298</v>
      </c>
      <c r="AE11" s="17">
        <v>0.42840997856291102</v>
      </c>
      <c r="AF11" s="17"/>
      <c r="AG11" s="17">
        <v>0.51677045445414205</v>
      </c>
      <c r="AH11" s="17">
        <v>0.39539753098984398</v>
      </c>
      <c r="AI11" s="17">
        <v>0.394161883079368</v>
      </c>
      <c r="AJ11" s="17">
        <v>0.53691049307774097</v>
      </c>
      <c r="AK11" s="17">
        <v>0.48253151186222598</v>
      </c>
      <c r="AL11" s="17"/>
      <c r="AM11" s="17">
        <v>0.50962677194694295</v>
      </c>
      <c r="AN11" s="17">
        <v>0.41516785382209698</v>
      </c>
      <c r="AO11" s="17">
        <v>0.49795659696385203</v>
      </c>
      <c r="AP11" s="17"/>
      <c r="AQ11" s="17">
        <v>0.47030984997297398</v>
      </c>
      <c r="AR11" s="17">
        <v>0.46441909079474403</v>
      </c>
      <c r="AS11" s="17"/>
      <c r="AT11" s="17">
        <v>0.41686782068686001</v>
      </c>
      <c r="AU11" s="17">
        <v>0.48476002173439098</v>
      </c>
    </row>
    <row r="12" spans="2:47" x14ac:dyDescent="0.35">
      <c r="B12" s="18" t="s">
        <v>566</v>
      </c>
      <c r="C12" s="17">
        <v>0.235566983827458</v>
      </c>
      <c r="D12" s="17">
        <v>0.227505661118313</v>
      </c>
      <c r="E12" s="17">
        <v>0.24016581467269901</v>
      </c>
      <c r="F12" s="17"/>
      <c r="G12" s="17">
        <v>0.26513932540469898</v>
      </c>
      <c r="H12" s="17">
        <v>0.197858712744201</v>
      </c>
      <c r="I12" s="17">
        <v>0.28416776383723302</v>
      </c>
      <c r="J12" s="17">
        <v>0.25149456875936499</v>
      </c>
      <c r="K12" s="17">
        <v>0.24011642179898901</v>
      </c>
      <c r="L12" s="17">
        <v>0.201024486529498</v>
      </c>
      <c r="M12" s="17"/>
      <c r="N12" s="17">
        <v>0.27800282971497497</v>
      </c>
      <c r="O12" s="17">
        <v>0.27836047233739902</v>
      </c>
      <c r="P12" s="17">
        <v>0.15784247243571201</v>
      </c>
      <c r="Q12" s="17">
        <v>0.21657731411494399</v>
      </c>
      <c r="R12" s="17"/>
      <c r="S12" s="17">
        <v>0.265382595410179</v>
      </c>
      <c r="T12" s="17">
        <v>0.21379337610648</v>
      </c>
      <c r="U12" s="17">
        <v>0.222926208203231</v>
      </c>
      <c r="V12" s="17">
        <v>0.224718529474534</v>
      </c>
      <c r="W12" s="17">
        <v>0.21998454433273601</v>
      </c>
      <c r="X12" s="17">
        <v>0.25094073715750598</v>
      </c>
      <c r="Y12" s="17">
        <v>0.20722269322683001</v>
      </c>
      <c r="Z12" s="17">
        <v>0.24243961952325099</v>
      </c>
      <c r="AA12" s="17">
        <v>0.26275919669742798</v>
      </c>
      <c r="AB12" s="17"/>
      <c r="AC12" s="17">
        <v>0.16510118828352199</v>
      </c>
      <c r="AD12" s="17">
        <v>0.30099993783809398</v>
      </c>
      <c r="AE12" s="17">
        <v>0.24114333881702901</v>
      </c>
      <c r="AF12" s="17"/>
      <c r="AG12" s="17">
        <v>0.21257108883108899</v>
      </c>
      <c r="AH12" s="17">
        <v>0.25246085378198202</v>
      </c>
      <c r="AI12" s="17">
        <v>0.31767400359354397</v>
      </c>
      <c r="AJ12" s="17">
        <v>8.8317536224360393E-2</v>
      </c>
      <c r="AK12" s="17">
        <v>0.236345912300402</v>
      </c>
      <c r="AL12" s="17"/>
      <c r="AM12" s="17">
        <v>0.18817925867381499</v>
      </c>
      <c r="AN12" s="17">
        <v>0.27484715036186802</v>
      </c>
      <c r="AO12" s="17">
        <v>0.23876345566024901</v>
      </c>
      <c r="AP12" s="17"/>
      <c r="AQ12" s="17">
        <v>0.24459546316393099</v>
      </c>
      <c r="AR12" s="17">
        <v>0.21785492142870699</v>
      </c>
      <c r="AS12" s="17"/>
      <c r="AT12" s="17">
        <v>0.28172362566985198</v>
      </c>
      <c r="AU12" s="17">
        <v>0.22093274970517199</v>
      </c>
    </row>
    <row r="13" spans="2:47" x14ac:dyDescent="0.35">
      <c r="B13" s="18" t="s">
        <v>424</v>
      </c>
      <c r="C13" s="17">
        <v>6.23829540025167E-2</v>
      </c>
      <c r="D13" s="17">
        <v>4.4819400055223897E-2</v>
      </c>
      <c r="E13" s="17">
        <v>7.9029618359673204E-2</v>
      </c>
      <c r="F13" s="17"/>
      <c r="G13" s="17">
        <v>7.1422278619011001E-2</v>
      </c>
      <c r="H13" s="17">
        <v>9.9702877924204805E-2</v>
      </c>
      <c r="I13" s="17">
        <v>5.1190800750911203E-2</v>
      </c>
      <c r="J13" s="17">
        <v>3.6256043278765603E-2</v>
      </c>
      <c r="K13" s="17">
        <v>7.0980548422899095E-2</v>
      </c>
      <c r="L13" s="17">
        <v>5.1972850832098301E-2</v>
      </c>
      <c r="M13" s="17"/>
      <c r="N13" s="17">
        <v>5.5659046329918901E-2</v>
      </c>
      <c r="O13" s="17">
        <v>7.8722161635485205E-2</v>
      </c>
      <c r="P13" s="17">
        <v>4.3644773874727802E-2</v>
      </c>
      <c r="Q13" s="17">
        <v>6.5923400579984207E-2</v>
      </c>
      <c r="R13" s="17"/>
      <c r="S13" s="17">
        <v>7.7053737040228207E-2</v>
      </c>
      <c r="T13" s="17">
        <v>6.35700725536721E-2</v>
      </c>
      <c r="U13" s="17">
        <v>5.9409888164488299E-2</v>
      </c>
      <c r="V13" s="17">
        <v>6.5494822924243204E-2</v>
      </c>
      <c r="W13" s="17">
        <v>4.3981483549290497E-2</v>
      </c>
      <c r="X13" s="17">
        <v>3.92276539999473E-2</v>
      </c>
      <c r="Y13" s="17">
        <v>8.3164234131193698E-2</v>
      </c>
      <c r="Z13" s="17">
        <v>8.5766153584880905E-2</v>
      </c>
      <c r="AA13" s="17">
        <v>4.9402508581634801E-2</v>
      </c>
      <c r="AB13" s="17"/>
      <c r="AC13" s="17">
        <v>6.3448023900338199E-2</v>
      </c>
      <c r="AD13" s="17">
        <v>5.3611801122430101E-2</v>
      </c>
      <c r="AE13" s="17">
        <v>9.6064917799939198E-2</v>
      </c>
      <c r="AF13" s="17"/>
      <c r="AG13" s="17">
        <v>5.1593016767068699E-2</v>
      </c>
      <c r="AH13" s="17">
        <v>9.3143604917487605E-2</v>
      </c>
      <c r="AI13" s="17">
        <v>2.3549926117025902E-2</v>
      </c>
      <c r="AJ13" s="17">
        <v>0.24332983940153999</v>
      </c>
      <c r="AK13" s="17">
        <v>6.6449150023612596E-2</v>
      </c>
      <c r="AL13" s="17"/>
      <c r="AM13" s="17">
        <v>6.2572873943993607E-2</v>
      </c>
      <c r="AN13" s="17">
        <v>7.2114523254668494E-2</v>
      </c>
      <c r="AO13" s="17">
        <v>3.4714754966580899E-2</v>
      </c>
      <c r="AP13" s="17"/>
      <c r="AQ13" s="17">
        <v>5.8416514877733097E-2</v>
      </c>
      <c r="AR13" s="17">
        <v>6.8339421501327699E-2</v>
      </c>
      <c r="AS13" s="17"/>
      <c r="AT13" s="17">
        <v>4.6075967891868998E-2</v>
      </c>
      <c r="AU13" s="17">
        <v>6.7553179630865906E-2</v>
      </c>
    </row>
    <row r="14" spans="2:47" x14ac:dyDescent="0.35">
      <c r="B14" s="18" t="s">
        <v>70</v>
      </c>
      <c r="C14" s="19">
        <v>0.122738929326196</v>
      </c>
      <c r="D14" s="19">
        <v>9.1349924046280104E-2</v>
      </c>
      <c r="E14" s="19">
        <v>0.152532447682072</v>
      </c>
      <c r="F14" s="19"/>
      <c r="G14" s="19">
        <v>0.112767965538924</v>
      </c>
      <c r="H14" s="19">
        <v>8.3347472875724901E-2</v>
      </c>
      <c r="I14" s="19">
        <v>9.7930994532532997E-2</v>
      </c>
      <c r="J14" s="19">
        <v>0.109881622869492</v>
      </c>
      <c r="K14" s="19">
        <v>0.151573913179083</v>
      </c>
      <c r="L14" s="19">
        <v>0.16277479540907899</v>
      </c>
      <c r="M14" s="19"/>
      <c r="N14" s="19">
        <v>0.10790625332682099</v>
      </c>
      <c r="O14" s="19">
        <v>0.12888919644459501</v>
      </c>
      <c r="P14" s="19">
        <v>0.11045250503819699</v>
      </c>
      <c r="Q14" s="19">
        <v>0.136594849776001</v>
      </c>
      <c r="R14" s="19"/>
      <c r="S14" s="19">
        <v>8.2184735211909499E-2</v>
      </c>
      <c r="T14" s="19">
        <v>0.13713182630832199</v>
      </c>
      <c r="U14" s="19">
        <v>0.193411030077032</v>
      </c>
      <c r="V14" s="19">
        <v>0.114429461447364</v>
      </c>
      <c r="W14" s="19">
        <v>9.7755459339051207E-2</v>
      </c>
      <c r="X14" s="19">
        <v>7.0406653514387005E-2</v>
      </c>
      <c r="Y14" s="19">
        <v>0.12913757602665801</v>
      </c>
      <c r="Z14" s="19">
        <v>0.183820070348093</v>
      </c>
      <c r="AA14" s="19">
        <v>0.13631641449083801</v>
      </c>
      <c r="AB14" s="19"/>
      <c r="AC14" s="19">
        <v>0.1400245725956</v>
      </c>
      <c r="AD14" s="19">
        <v>0.10875292875543199</v>
      </c>
      <c r="AE14" s="19">
        <v>0.102982139405291</v>
      </c>
      <c r="AF14" s="19"/>
      <c r="AG14" s="19">
        <v>0.111230822055575</v>
      </c>
      <c r="AH14" s="19">
        <v>0.125410407932906</v>
      </c>
      <c r="AI14" s="19">
        <v>0.166683895215466</v>
      </c>
      <c r="AJ14" s="19">
        <v>6.46628984296269E-2</v>
      </c>
      <c r="AK14" s="19">
        <v>0.125489713457692</v>
      </c>
      <c r="AL14" s="19"/>
      <c r="AM14" s="19">
        <v>7.3232502502569699E-2</v>
      </c>
      <c r="AN14" s="19">
        <v>0.10358441338444301</v>
      </c>
      <c r="AO14" s="19">
        <v>0.15084617739095299</v>
      </c>
      <c r="AP14" s="19"/>
      <c r="AQ14" s="19">
        <v>0.116795321287452</v>
      </c>
      <c r="AR14" s="19">
        <v>0.135809388913156</v>
      </c>
      <c r="AS14" s="19"/>
      <c r="AT14" s="19">
        <v>0.109724727038232</v>
      </c>
      <c r="AU14" s="19">
        <v>0.126865158523007</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3.3087900400357299E-2</v>
      </c>
      <c r="D9" s="17">
        <v>4.2780457157746303E-2</v>
      </c>
      <c r="E9" s="17">
        <v>2.4160273703777602E-2</v>
      </c>
      <c r="F9" s="17"/>
      <c r="G9" s="17">
        <v>8.6890464622860097E-2</v>
      </c>
      <c r="H9" s="17">
        <v>6.4473632700107905E-2</v>
      </c>
      <c r="I9" s="17">
        <v>4.3212859676811599E-2</v>
      </c>
      <c r="J9" s="17">
        <v>9.0281321804638499E-3</v>
      </c>
      <c r="K9" s="17">
        <v>1.1422725310244001E-2</v>
      </c>
      <c r="L9" s="17">
        <v>1.1136417962103601E-2</v>
      </c>
      <c r="M9" s="17"/>
      <c r="N9" s="17">
        <v>3.2349142466613898E-2</v>
      </c>
      <c r="O9" s="17">
        <v>1.5741050560333099E-2</v>
      </c>
      <c r="P9" s="17">
        <v>4.98165392018418E-2</v>
      </c>
      <c r="Q9" s="17">
        <v>3.75718914097374E-2</v>
      </c>
      <c r="R9" s="17"/>
      <c r="S9" s="17">
        <v>3.8066745700045902E-2</v>
      </c>
      <c r="T9" s="17">
        <v>2.2407061628136299E-2</v>
      </c>
      <c r="U9" s="17">
        <v>0</v>
      </c>
      <c r="V9" s="17">
        <v>4.57174813618118E-2</v>
      </c>
      <c r="W9" s="17">
        <v>4.7662125172037301E-2</v>
      </c>
      <c r="X9" s="17">
        <v>6.6183051865915804E-2</v>
      </c>
      <c r="Y9" s="17">
        <v>2.7717697780446499E-2</v>
      </c>
      <c r="Z9" s="17">
        <v>2.3398557035525399E-2</v>
      </c>
      <c r="AA9" s="17">
        <v>2.7012592954267198E-2</v>
      </c>
      <c r="AB9" s="17"/>
      <c r="AC9" s="17">
        <v>2.5548703295623899E-2</v>
      </c>
      <c r="AD9" s="17">
        <v>3.8059676386253398E-2</v>
      </c>
      <c r="AE9" s="17">
        <v>6.5781792374647E-2</v>
      </c>
      <c r="AF9" s="17"/>
      <c r="AG9" s="17">
        <v>2.7830385644250801E-2</v>
      </c>
      <c r="AH9" s="17">
        <v>4.2323663711082399E-2</v>
      </c>
      <c r="AI9" s="17">
        <v>3.7374501849753702E-2</v>
      </c>
      <c r="AJ9" s="17">
        <v>0</v>
      </c>
      <c r="AK9" s="17">
        <v>4.3522175264166997E-2</v>
      </c>
      <c r="AL9" s="17"/>
      <c r="AM9" s="17">
        <v>4.6197970410160299E-2</v>
      </c>
      <c r="AN9" s="17">
        <v>4.4719110328188399E-2</v>
      </c>
      <c r="AO9" s="17">
        <v>1.01347195553454E-2</v>
      </c>
      <c r="AP9" s="17"/>
      <c r="AQ9" s="17">
        <v>3.6827870417582703E-2</v>
      </c>
      <c r="AR9" s="17">
        <v>2.5423438264850901E-2</v>
      </c>
      <c r="AS9" s="17"/>
      <c r="AT9" s="17">
        <v>4.0193411205337398E-2</v>
      </c>
      <c r="AU9" s="17">
        <v>3.08350565077368E-2</v>
      </c>
    </row>
    <row r="10" spans="2:47" x14ac:dyDescent="0.35">
      <c r="B10" s="18" t="s">
        <v>564</v>
      </c>
      <c r="C10" s="17">
        <v>7.2814679071850005E-2</v>
      </c>
      <c r="D10" s="17">
        <v>8.8479766560924197E-2</v>
      </c>
      <c r="E10" s="17">
        <v>5.8460037464007998E-2</v>
      </c>
      <c r="F10" s="17"/>
      <c r="G10" s="17">
        <v>0.13744460244823201</v>
      </c>
      <c r="H10" s="17">
        <v>0.11464268396420201</v>
      </c>
      <c r="I10" s="17">
        <v>0.103140889280745</v>
      </c>
      <c r="J10" s="17">
        <v>3.0203180617257599E-2</v>
      </c>
      <c r="K10" s="17">
        <v>3.2828410416035798E-2</v>
      </c>
      <c r="L10" s="17">
        <v>5.0086190009496399E-2</v>
      </c>
      <c r="M10" s="17"/>
      <c r="N10" s="17">
        <v>7.4485969090523504E-2</v>
      </c>
      <c r="O10" s="17">
        <v>8.5186895995172096E-2</v>
      </c>
      <c r="P10" s="17">
        <v>7.43497253042186E-2</v>
      </c>
      <c r="Q10" s="17">
        <v>5.7723927515558597E-2</v>
      </c>
      <c r="R10" s="17"/>
      <c r="S10" s="17">
        <v>0.118254555723249</v>
      </c>
      <c r="T10" s="17">
        <v>4.6484753891705297E-2</v>
      </c>
      <c r="U10" s="17">
        <v>7.1345164770086802E-2</v>
      </c>
      <c r="V10" s="17">
        <v>5.4332023070024403E-2</v>
      </c>
      <c r="W10" s="17">
        <v>7.4687497823732796E-2</v>
      </c>
      <c r="X10" s="17">
        <v>9.4493480453934506E-2</v>
      </c>
      <c r="Y10" s="17">
        <v>4.9372578813233398E-2</v>
      </c>
      <c r="Z10" s="17">
        <v>0.12734919546752699</v>
      </c>
      <c r="AA10" s="17">
        <v>4.6343281492659899E-2</v>
      </c>
      <c r="AB10" s="17"/>
      <c r="AC10" s="17">
        <v>8.6814589730987796E-2</v>
      </c>
      <c r="AD10" s="17">
        <v>6.33085740606983E-2</v>
      </c>
      <c r="AE10" s="17">
        <v>5.79082183371364E-2</v>
      </c>
      <c r="AF10" s="17"/>
      <c r="AG10" s="17">
        <v>7.5639823447199703E-2</v>
      </c>
      <c r="AH10" s="17">
        <v>9.1318138646821506E-2</v>
      </c>
      <c r="AI10" s="17">
        <v>2.68566838324239E-2</v>
      </c>
      <c r="AJ10" s="17">
        <v>0</v>
      </c>
      <c r="AK10" s="17">
        <v>5.2754836857914197E-2</v>
      </c>
      <c r="AL10" s="17"/>
      <c r="AM10" s="17">
        <v>9.6282360825352298E-2</v>
      </c>
      <c r="AN10" s="17">
        <v>7.5319464806359093E-2</v>
      </c>
      <c r="AO10" s="17">
        <v>5.62374021719525E-2</v>
      </c>
      <c r="AP10" s="17"/>
      <c r="AQ10" s="17">
        <v>6.2648297413557097E-2</v>
      </c>
      <c r="AR10" s="17">
        <v>9.2065817668864305E-2</v>
      </c>
      <c r="AS10" s="17"/>
      <c r="AT10" s="17">
        <v>6.9076962679889095E-2</v>
      </c>
      <c r="AU10" s="17">
        <v>7.3999743985138894E-2</v>
      </c>
    </row>
    <row r="11" spans="2:47" ht="29" x14ac:dyDescent="0.35">
      <c r="B11" s="18" t="s">
        <v>565</v>
      </c>
      <c r="C11" s="17">
        <v>0.40707916393573501</v>
      </c>
      <c r="D11" s="17">
        <v>0.43992068219811897</v>
      </c>
      <c r="E11" s="17">
        <v>0.37796076679900698</v>
      </c>
      <c r="F11" s="17"/>
      <c r="G11" s="17">
        <v>0.20106521882193201</v>
      </c>
      <c r="H11" s="17">
        <v>0.37648598358193303</v>
      </c>
      <c r="I11" s="17">
        <v>0.369285167138727</v>
      </c>
      <c r="J11" s="17">
        <v>0.46843697352519098</v>
      </c>
      <c r="K11" s="17">
        <v>0.45641461920029402</v>
      </c>
      <c r="L11" s="17">
        <v>0.470453214759534</v>
      </c>
      <c r="M11" s="17"/>
      <c r="N11" s="17">
        <v>0.32703503759254898</v>
      </c>
      <c r="O11" s="17">
        <v>0.384668336565339</v>
      </c>
      <c r="P11" s="17">
        <v>0.46544104430269101</v>
      </c>
      <c r="Q11" s="17">
        <v>0.46572442363225203</v>
      </c>
      <c r="R11" s="17"/>
      <c r="S11" s="17">
        <v>0.341207601131853</v>
      </c>
      <c r="T11" s="17">
        <v>0.40764099186296898</v>
      </c>
      <c r="U11" s="17">
        <v>0.43467186409268999</v>
      </c>
      <c r="V11" s="17">
        <v>0.444502673997199</v>
      </c>
      <c r="W11" s="17">
        <v>0.45979111441290998</v>
      </c>
      <c r="X11" s="17">
        <v>0.423636548697716</v>
      </c>
      <c r="Y11" s="17">
        <v>0.38094298770214802</v>
      </c>
      <c r="Z11" s="17">
        <v>0.31686817416933699</v>
      </c>
      <c r="AA11" s="17">
        <v>0.43749109382538698</v>
      </c>
      <c r="AB11" s="17"/>
      <c r="AC11" s="17">
        <v>0.46247228728175799</v>
      </c>
      <c r="AD11" s="17">
        <v>0.37238274370456598</v>
      </c>
      <c r="AE11" s="17">
        <v>0.41031102055801899</v>
      </c>
      <c r="AF11" s="17"/>
      <c r="AG11" s="17">
        <v>0.47315472574105599</v>
      </c>
      <c r="AH11" s="17">
        <v>0.31504922091031601</v>
      </c>
      <c r="AI11" s="17">
        <v>0.41555128389006901</v>
      </c>
      <c r="AJ11" s="17">
        <v>0.492625318383345</v>
      </c>
      <c r="AK11" s="17">
        <v>0.44595515773134298</v>
      </c>
      <c r="AL11" s="17"/>
      <c r="AM11" s="17">
        <v>0.46806913473164502</v>
      </c>
      <c r="AN11" s="17">
        <v>0.33603571579108998</v>
      </c>
      <c r="AO11" s="17">
        <v>0.41308166371688598</v>
      </c>
      <c r="AP11" s="17"/>
      <c r="AQ11" s="17">
        <v>0.44321495650238601</v>
      </c>
      <c r="AR11" s="17">
        <v>0.33346829807842598</v>
      </c>
      <c r="AS11" s="17"/>
      <c r="AT11" s="17">
        <v>0.41212411682540301</v>
      </c>
      <c r="AU11" s="17">
        <v>0.40547963202057902</v>
      </c>
    </row>
    <row r="12" spans="2:47" x14ac:dyDescent="0.35">
      <c r="B12" s="18" t="s">
        <v>566</v>
      </c>
      <c r="C12" s="17">
        <v>0.260107251392247</v>
      </c>
      <c r="D12" s="17">
        <v>0.25801851867658998</v>
      </c>
      <c r="E12" s="17">
        <v>0.26154219075206597</v>
      </c>
      <c r="F12" s="17"/>
      <c r="G12" s="17">
        <v>0.29347493670736002</v>
      </c>
      <c r="H12" s="17">
        <v>0.233846278198831</v>
      </c>
      <c r="I12" s="17">
        <v>0.28918440585965699</v>
      </c>
      <c r="J12" s="17">
        <v>0.27715403888905299</v>
      </c>
      <c r="K12" s="17">
        <v>0.241334153854696</v>
      </c>
      <c r="L12" s="17">
        <v>0.24438307125645201</v>
      </c>
      <c r="M12" s="17"/>
      <c r="N12" s="17">
        <v>0.32118528708665101</v>
      </c>
      <c r="O12" s="17">
        <v>0.27698229048613199</v>
      </c>
      <c r="P12" s="17">
        <v>0.22100888509774899</v>
      </c>
      <c r="Q12" s="17">
        <v>0.21433156817230001</v>
      </c>
      <c r="R12" s="17"/>
      <c r="S12" s="17">
        <v>0.285564599199158</v>
      </c>
      <c r="T12" s="17">
        <v>0.285359008354437</v>
      </c>
      <c r="U12" s="17">
        <v>0.22327550258975601</v>
      </c>
      <c r="V12" s="17">
        <v>0.24918491958887501</v>
      </c>
      <c r="W12" s="17">
        <v>0.21797077517229499</v>
      </c>
      <c r="X12" s="17">
        <v>0.234704971232574</v>
      </c>
      <c r="Y12" s="17">
        <v>0.30578041509678999</v>
      </c>
      <c r="Z12" s="17">
        <v>0.23373268247384099</v>
      </c>
      <c r="AA12" s="17">
        <v>0.25989690778715202</v>
      </c>
      <c r="AB12" s="17"/>
      <c r="AC12" s="17">
        <v>0.212148493224183</v>
      </c>
      <c r="AD12" s="17">
        <v>0.305408331197139</v>
      </c>
      <c r="AE12" s="17">
        <v>0.21713252609662001</v>
      </c>
      <c r="AF12" s="17"/>
      <c r="AG12" s="17">
        <v>0.25320236448225097</v>
      </c>
      <c r="AH12" s="17">
        <v>0.265581446717989</v>
      </c>
      <c r="AI12" s="17">
        <v>0.35314342564410101</v>
      </c>
      <c r="AJ12" s="17">
        <v>0.15448249192027799</v>
      </c>
      <c r="AK12" s="17">
        <v>0.191135590679992</v>
      </c>
      <c r="AL12" s="17"/>
      <c r="AM12" s="17">
        <v>0.244746015529201</v>
      </c>
      <c r="AN12" s="17">
        <v>0.29232998094762802</v>
      </c>
      <c r="AO12" s="17">
        <v>0.28287534211526799</v>
      </c>
      <c r="AP12" s="17"/>
      <c r="AQ12" s="17">
        <v>0.25834996156463902</v>
      </c>
      <c r="AR12" s="17">
        <v>0.262440927787981</v>
      </c>
      <c r="AS12" s="17"/>
      <c r="AT12" s="17">
        <v>0.30178022277122102</v>
      </c>
      <c r="AU12" s="17">
        <v>0.24689459129852501</v>
      </c>
    </row>
    <row r="13" spans="2:47" x14ac:dyDescent="0.35">
      <c r="B13" s="18" t="s">
        <v>424</v>
      </c>
      <c r="C13" s="17">
        <v>8.6592768421266203E-2</v>
      </c>
      <c r="D13" s="17">
        <v>6.6508915985168907E-2</v>
      </c>
      <c r="E13" s="17">
        <v>0.10336525717877899</v>
      </c>
      <c r="F13" s="17"/>
      <c r="G13" s="17">
        <v>0.15006815298321599</v>
      </c>
      <c r="H13" s="17">
        <v>0.121148779680591</v>
      </c>
      <c r="I13" s="17">
        <v>9.48471014101019E-2</v>
      </c>
      <c r="J13" s="17">
        <v>7.5177920117139793E-2</v>
      </c>
      <c r="K13" s="17">
        <v>8.0136355200759499E-2</v>
      </c>
      <c r="L13" s="17">
        <v>3.9837345056636497E-2</v>
      </c>
      <c r="M13" s="17"/>
      <c r="N13" s="17">
        <v>9.3067104881000298E-2</v>
      </c>
      <c r="O13" s="17">
        <v>8.8279589597641803E-2</v>
      </c>
      <c r="P13" s="17">
        <v>6.3266480138543399E-2</v>
      </c>
      <c r="Q13" s="17">
        <v>9.5427461232088603E-2</v>
      </c>
      <c r="R13" s="17"/>
      <c r="S13" s="17">
        <v>8.3165722648237003E-2</v>
      </c>
      <c r="T13" s="17">
        <v>0.100300205658768</v>
      </c>
      <c r="U13" s="17">
        <v>7.9882865136685105E-2</v>
      </c>
      <c r="V13" s="17">
        <v>7.1311848046387002E-2</v>
      </c>
      <c r="W13" s="17">
        <v>0.102507633829876</v>
      </c>
      <c r="X13" s="17">
        <v>5.6487366404733098E-2</v>
      </c>
      <c r="Y13" s="17">
        <v>7.8757877111574295E-2</v>
      </c>
      <c r="Z13" s="17">
        <v>0.13380146190849601</v>
      </c>
      <c r="AA13" s="17">
        <v>9.3817993065385005E-2</v>
      </c>
      <c r="AB13" s="17"/>
      <c r="AC13" s="17">
        <v>7.1745388433648402E-2</v>
      </c>
      <c r="AD13" s="17">
        <v>8.5244510027747605E-2</v>
      </c>
      <c r="AE13" s="17">
        <v>0.118350116054091</v>
      </c>
      <c r="AF13" s="17"/>
      <c r="AG13" s="17">
        <v>5.3078559371745097E-2</v>
      </c>
      <c r="AH13" s="17">
        <v>0.14196148029289299</v>
      </c>
      <c r="AI13" s="17">
        <v>3.4685252085400402E-2</v>
      </c>
      <c r="AJ13" s="17">
        <v>0.14141906995522399</v>
      </c>
      <c r="AK13" s="17">
        <v>0.10227564724276</v>
      </c>
      <c r="AL13" s="17"/>
      <c r="AM13" s="17">
        <v>4.6324545553782903E-2</v>
      </c>
      <c r="AN13" s="17">
        <v>0.11095440449607701</v>
      </c>
      <c r="AO13" s="17">
        <v>7.3800503517937405E-2</v>
      </c>
      <c r="AP13" s="17"/>
      <c r="AQ13" s="17">
        <v>7.1539098419953498E-2</v>
      </c>
      <c r="AR13" s="17">
        <v>0.118558474093837</v>
      </c>
      <c r="AS13" s="17"/>
      <c r="AT13" s="17">
        <v>7.06949422472129E-2</v>
      </c>
      <c r="AU13" s="17">
        <v>9.1633267490954004E-2</v>
      </c>
    </row>
    <row r="14" spans="2:47" x14ac:dyDescent="0.35">
      <c r="B14" s="18" t="s">
        <v>70</v>
      </c>
      <c r="C14" s="19">
        <v>0.14031823677854499</v>
      </c>
      <c r="D14" s="19">
        <v>0.10429165942145199</v>
      </c>
      <c r="E14" s="19">
        <v>0.17451147410236301</v>
      </c>
      <c r="F14" s="19"/>
      <c r="G14" s="19">
        <v>0.13105662441639901</v>
      </c>
      <c r="H14" s="19">
        <v>8.9402641874336206E-2</v>
      </c>
      <c r="I14" s="19">
        <v>0.100329576633957</v>
      </c>
      <c r="J14" s="19">
        <v>0.13999975467089501</v>
      </c>
      <c r="K14" s="19">
        <v>0.17786373601797101</v>
      </c>
      <c r="L14" s="19">
        <v>0.18410376095577699</v>
      </c>
      <c r="M14" s="19"/>
      <c r="N14" s="19">
        <v>0.15187745888266199</v>
      </c>
      <c r="O14" s="19">
        <v>0.14914183679538201</v>
      </c>
      <c r="P14" s="19">
        <v>0.12611732595495601</v>
      </c>
      <c r="Q14" s="19">
        <v>0.129220728038064</v>
      </c>
      <c r="R14" s="19"/>
      <c r="S14" s="19">
        <v>0.13374077559745601</v>
      </c>
      <c r="T14" s="19">
        <v>0.137807978603984</v>
      </c>
      <c r="U14" s="19">
        <v>0.190824603410783</v>
      </c>
      <c r="V14" s="19">
        <v>0.134951053935703</v>
      </c>
      <c r="W14" s="19">
        <v>9.7380853589148497E-2</v>
      </c>
      <c r="X14" s="19">
        <v>0.124494581345127</v>
      </c>
      <c r="Y14" s="19">
        <v>0.15742844349580801</v>
      </c>
      <c r="Z14" s="19">
        <v>0.164849928945274</v>
      </c>
      <c r="AA14" s="19">
        <v>0.135438130875149</v>
      </c>
      <c r="AB14" s="19"/>
      <c r="AC14" s="19">
        <v>0.14127053803379899</v>
      </c>
      <c r="AD14" s="19">
        <v>0.135596164623597</v>
      </c>
      <c r="AE14" s="19">
        <v>0.130516326579486</v>
      </c>
      <c r="AF14" s="19"/>
      <c r="AG14" s="19">
        <v>0.117094141313497</v>
      </c>
      <c r="AH14" s="19">
        <v>0.14376604972089799</v>
      </c>
      <c r="AI14" s="19">
        <v>0.13238885269825201</v>
      </c>
      <c r="AJ14" s="19">
        <v>0.21147311974115299</v>
      </c>
      <c r="AK14" s="19">
        <v>0.16435659222382401</v>
      </c>
      <c r="AL14" s="19"/>
      <c r="AM14" s="19">
        <v>9.8379972949859104E-2</v>
      </c>
      <c r="AN14" s="19">
        <v>0.14064132363065801</v>
      </c>
      <c r="AO14" s="19">
        <v>0.163870368922611</v>
      </c>
      <c r="AP14" s="19"/>
      <c r="AQ14" s="19">
        <v>0.12741981568188199</v>
      </c>
      <c r="AR14" s="19">
        <v>0.16804304410604001</v>
      </c>
      <c r="AS14" s="19"/>
      <c r="AT14" s="19">
        <v>0.106130344270937</v>
      </c>
      <c r="AU14" s="19">
        <v>0.15115770869706699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U19"/>
  <sheetViews>
    <sheetView showGridLines="0" workbookViewId="0">
      <pane xSplit="2" topLeftCell="Z1" activePane="topRight" state="frozen"/>
      <selection activeCell="AF8" sqref="AF8"/>
      <selection pane="topRight" activeCell="AX8" sqref="AX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2.6647360516927E-2</v>
      </c>
      <c r="D9" s="17">
        <v>2.93635473248962E-2</v>
      </c>
      <c r="E9" s="17">
        <v>2.4212171961589101E-2</v>
      </c>
      <c r="F9" s="17"/>
      <c r="G9" s="17">
        <v>4.77107858826488E-2</v>
      </c>
      <c r="H9" s="17">
        <v>6.2724382881502394E-2</v>
      </c>
      <c r="I9" s="17">
        <v>3.9446102376643699E-2</v>
      </c>
      <c r="J9" s="17">
        <v>4.3848753858737304E-3</v>
      </c>
      <c r="K9" s="17">
        <v>1.1717771709378801E-2</v>
      </c>
      <c r="L9" s="17">
        <v>8.2036830125871395E-3</v>
      </c>
      <c r="M9" s="17"/>
      <c r="N9" s="17">
        <v>2.5209146397647701E-2</v>
      </c>
      <c r="O9" s="17">
        <v>1.94524924886685E-2</v>
      </c>
      <c r="P9" s="17">
        <v>3.2481434550301801E-2</v>
      </c>
      <c r="Q9" s="17">
        <v>3.0846679175161401E-2</v>
      </c>
      <c r="R9" s="17"/>
      <c r="S9" s="17">
        <v>4.92537285527056E-2</v>
      </c>
      <c r="T9" s="17">
        <v>0</v>
      </c>
      <c r="U9" s="17">
        <v>1.3131747414575901E-2</v>
      </c>
      <c r="V9" s="17">
        <v>1.46777250149904E-2</v>
      </c>
      <c r="W9" s="17">
        <v>3.8232183717065403E-2</v>
      </c>
      <c r="X9" s="17">
        <v>7.2823402056566094E-2</v>
      </c>
      <c r="Y9" s="17">
        <v>9.3465787289510396E-3</v>
      </c>
      <c r="Z9" s="17">
        <v>3.79019431129363E-2</v>
      </c>
      <c r="AA9" s="17">
        <v>1.73507472883337E-2</v>
      </c>
      <c r="AB9" s="17"/>
      <c r="AC9" s="17">
        <v>2.1322797592993499E-2</v>
      </c>
      <c r="AD9" s="17">
        <v>3.2176768164700803E-2</v>
      </c>
      <c r="AE9" s="17">
        <v>4.00680301194812E-2</v>
      </c>
      <c r="AF9" s="17"/>
      <c r="AG9" s="17">
        <v>1.90490879770259E-2</v>
      </c>
      <c r="AH9" s="17">
        <v>3.9135263466423202E-2</v>
      </c>
      <c r="AI9" s="17">
        <v>1.0214889022873199E-2</v>
      </c>
      <c r="AJ9" s="17">
        <v>0</v>
      </c>
      <c r="AK9" s="17">
        <v>2.8216577082361499E-2</v>
      </c>
      <c r="AL9" s="17"/>
      <c r="AM9" s="17">
        <v>2.35758724007873E-2</v>
      </c>
      <c r="AN9" s="17">
        <v>4.2684242667675003E-2</v>
      </c>
      <c r="AO9" s="17">
        <v>1.01347195553454E-2</v>
      </c>
      <c r="AP9" s="17"/>
      <c r="AQ9" s="17">
        <v>2.7052221633370999E-2</v>
      </c>
      <c r="AR9" s="17">
        <v>2.5934751858047399E-2</v>
      </c>
      <c r="AS9" s="17"/>
      <c r="AT9" s="17">
        <v>3.9358959044720497E-2</v>
      </c>
      <c r="AU9" s="17">
        <v>2.26170736178187E-2</v>
      </c>
    </row>
    <row r="10" spans="2:47" x14ac:dyDescent="0.35">
      <c r="B10" s="18" t="s">
        <v>564</v>
      </c>
      <c r="C10" s="17">
        <v>9.3299996264411794E-2</v>
      </c>
      <c r="D10" s="17">
        <v>0.13097468411916399</v>
      </c>
      <c r="E10" s="17">
        <v>5.8463137816727198E-2</v>
      </c>
      <c r="F10" s="17"/>
      <c r="G10" s="17">
        <v>0.137434462848809</v>
      </c>
      <c r="H10" s="17">
        <v>0.16202123182407799</v>
      </c>
      <c r="I10" s="17">
        <v>0.12929383407074399</v>
      </c>
      <c r="J10" s="17">
        <v>6.3328136897444195E-2</v>
      </c>
      <c r="K10" s="17">
        <v>3.9737829828331503E-2</v>
      </c>
      <c r="L10" s="17">
        <v>5.6446942103244198E-2</v>
      </c>
      <c r="M10" s="17"/>
      <c r="N10" s="17">
        <v>0.102749352596968</v>
      </c>
      <c r="O10" s="17">
        <v>6.8012412351315693E-2</v>
      </c>
      <c r="P10" s="17">
        <v>0.13428804738782499</v>
      </c>
      <c r="Q10" s="17">
        <v>7.4493744382325297E-2</v>
      </c>
      <c r="R10" s="17"/>
      <c r="S10" s="17">
        <v>0.144607801845129</v>
      </c>
      <c r="T10" s="17">
        <v>9.3476573662833906E-2</v>
      </c>
      <c r="U10" s="17">
        <v>5.8213417355510902E-2</v>
      </c>
      <c r="V10" s="17">
        <v>0.111067283355565</v>
      </c>
      <c r="W10" s="17">
        <v>8.6004931883283495E-2</v>
      </c>
      <c r="X10" s="17">
        <v>0.110193182869087</v>
      </c>
      <c r="Y10" s="17">
        <v>7.9024771296610799E-2</v>
      </c>
      <c r="Z10" s="17">
        <v>5.6269542142630503E-2</v>
      </c>
      <c r="AA10" s="17">
        <v>5.9571305762387901E-2</v>
      </c>
      <c r="AB10" s="17"/>
      <c r="AC10" s="17">
        <v>0.10364857811196899</v>
      </c>
      <c r="AD10" s="17">
        <v>7.1559227017755106E-2</v>
      </c>
      <c r="AE10" s="17">
        <v>0.149196496973658</v>
      </c>
      <c r="AF10" s="17"/>
      <c r="AG10" s="17">
        <v>9.19317020180377E-2</v>
      </c>
      <c r="AH10" s="17">
        <v>0.104802772743148</v>
      </c>
      <c r="AI10" s="17">
        <v>6.5115441392538095E-2</v>
      </c>
      <c r="AJ10" s="17">
        <v>0</v>
      </c>
      <c r="AK10" s="17">
        <v>0.120721471115525</v>
      </c>
      <c r="AL10" s="17"/>
      <c r="AM10" s="17">
        <v>0.14201893928203099</v>
      </c>
      <c r="AN10" s="17">
        <v>0.100296789808964</v>
      </c>
      <c r="AO10" s="17">
        <v>6.7249437537547904E-2</v>
      </c>
      <c r="AP10" s="17"/>
      <c r="AQ10" s="17">
        <v>9.0152384613989098E-2</v>
      </c>
      <c r="AR10" s="17">
        <v>9.7956074610501695E-2</v>
      </c>
      <c r="AS10" s="17"/>
      <c r="AT10" s="17">
        <v>0.104332328706807</v>
      </c>
      <c r="AU10" s="17">
        <v>8.9802130530847901E-2</v>
      </c>
    </row>
    <row r="11" spans="2:47" ht="29" x14ac:dyDescent="0.35">
      <c r="B11" s="18" t="s">
        <v>565</v>
      </c>
      <c r="C11" s="17">
        <v>0.33715978269406699</v>
      </c>
      <c r="D11" s="17">
        <v>0.36259752996775502</v>
      </c>
      <c r="E11" s="17">
        <v>0.31468962893188102</v>
      </c>
      <c r="F11" s="17"/>
      <c r="G11" s="17">
        <v>0.29347064205936502</v>
      </c>
      <c r="H11" s="17">
        <v>0.27435799594318999</v>
      </c>
      <c r="I11" s="17">
        <v>0.337271685851884</v>
      </c>
      <c r="J11" s="17">
        <v>0.35726057543307899</v>
      </c>
      <c r="K11" s="17">
        <v>0.37302727820380699</v>
      </c>
      <c r="L11" s="17">
        <v>0.36334911809579401</v>
      </c>
      <c r="M11" s="17"/>
      <c r="N11" s="17">
        <v>0.33362868125818801</v>
      </c>
      <c r="O11" s="17">
        <v>0.33238861502551997</v>
      </c>
      <c r="P11" s="17">
        <v>0.32962973348202901</v>
      </c>
      <c r="Q11" s="17">
        <v>0.35651622505341901</v>
      </c>
      <c r="R11" s="17"/>
      <c r="S11" s="17">
        <v>0.30890598830096699</v>
      </c>
      <c r="T11" s="17">
        <v>0.34059183560433398</v>
      </c>
      <c r="U11" s="17">
        <v>0.34994045507407301</v>
      </c>
      <c r="V11" s="17">
        <v>0.36883967719295502</v>
      </c>
      <c r="W11" s="17">
        <v>0.31502920263313899</v>
      </c>
      <c r="X11" s="17">
        <v>0.33677667751679902</v>
      </c>
      <c r="Y11" s="17">
        <v>0.34486894720545602</v>
      </c>
      <c r="Z11" s="17">
        <v>0.28935206749187198</v>
      </c>
      <c r="AA11" s="17">
        <v>0.35710162097694298</v>
      </c>
      <c r="AB11" s="17"/>
      <c r="AC11" s="17">
        <v>0.37428166765401599</v>
      </c>
      <c r="AD11" s="17">
        <v>0.30694049379710397</v>
      </c>
      <c r="AE11" s="17">
        <v>0.28101829940231499</v>
      </c>
      <c r="AF11" s="17"/>
      <c r="AG11" s="17">
        <v>0.38959349547543098</v>
      </c>
      <c r="AH11" s="17">
        <v>0.249294137911939</v>
      </c>
      <c r="AI11" s="17">
        <v>0.34599855679532499</v>
      </c>
      <c r="AJ11" s="17">
        <v>0.53664936065815605</v>
      </c>
      <c r="AK11" s="17">
        <v>0.30980096607611801</v>
      </c>
      <c r="AL11" s="17"/>
      <c r="AM11" s="17">
        <v>0.42562158822364798</v>
      </c>
      <c r="AN11" s="17">
        <v>0.25837147718907799</v>
      </c>
      <c r="AO11" s="17">
        <v>0.34470221099176601</v>
      </c>
      <c r="AP11" s="17"/>
      <c r="AQ11" s="17">
        <v>0.35394558802576498</v>
      </c>
      <c r="AR11" s="17">
        <v>0.30371766978673098</v>
      </c>
      <c r="AS11" s="17"/>
      <c r="AT11" s="17">
        <v>0.34630642007600998</v>
      </c>
      <c r="AU11" s="17">
        <v>0.33425978764381897</v>
      </c>
    </row>
    <row r="12" spans="2:47" x14ac:dyDescent="0.35">
      <c r="B12" s="18" t="s">
        <v>566</v>
      </c>
      <c r="C12" s="17">
        <v>0.35000456394186402</v>
      </c>
      <c r="D12" s="17">
        <v>0.31424859157398399</v>
      </c>
      <c r="E12" s="17">
        <v>0.38242779891541501</v>
      </c>
      <c r="F12" s="17"/>
      <c r="G12" s="17">
        <v>0.27328426037723302</v>
      </c>
      <c r="H12" s="17">
        <v>0.31922802187506799</v>
      </c>
      <c r="I12" s="17">
        <v>0.34377353150388801</v>
      </c>
      <c r="J12" s="17">
        <v>0.39358971747223498</v>
      </c>
      <c r="K12" s="17">
        <v>0.32793251510103899</v>
      </c>
      <c r="L12" s="17">
        <v>0.39491526027244001</v>
      </c>
      <c r="M12" s="17"/>
      <c r="N12" s="17">
        <v>0.344057155146483</v>
      </c>
      <c r="O12" s="17">
        <v>0.39015173773019102</v>
      </c>
      <c r="P12" s="17">
        <v>0.33514508004325999</v>
      </c>
      <c r="Q12" s="17">
        <v>0.32770874802261202</v>
      </c>
      <c r="R12" s="17"/>
      <c r="S12" s="17">
        <v>0.28721899934190998</v>
      </c>
      <c r="T12" s="17">
        <v>0.32224312860448101</v>
      </c>
      <c r="U12" s="17">
        <v>0.35396785424718602</v>
      </c>
      <c r="V12" s="17">
        <v>0.29752044337212402</v>
      </c>
      <c r="W12" s="17">
        <v>0.43126209451818998</v>
      </c>
      <c r="X12" s="17">
        <v>0.37042893659437898</v>
      </c>
      <c r="Y12" s="17">
        <v>0.38224654663735103</v>
      </c>
      <c r="Z12" s="17">
        <v>0.44269502941829703</v>
      </c>
      <c r="AA12" s="17">
        <v>0.37230759199716701</v>
      </c>
      <c r="AB12" s="17"/>
      <c r="AC12" s="17">
        <v>0.318860244253799</v>
      </c>
      <c r="AD12" s="17">
        <v>0.395906559372662</v>
      </c>
      <c r="AE12" s="17">
        <v>0.32591916687505201</v>
      </c>
      <c r="AF12" s="17"/>
      <c r="AG12" s="17">
        <v>0.34914179485156899</v>
      </c>
      <c r="AH12" s="17">
        <v>0.382382043521941</v>
      </c>
      <c r="AI12" s="17">
        <v>0.41024302154226</v>
      </c>
      <c r="AJ12" s="17">
        <v>0.20818360162854499</v>
      </c>
      <c r="AK12" s="17">
        <v>0.275277185684001</v>
      </c>
      <c r="AL12" s="17"/>
      <c r="AM12" s="17">
        <v>0.28163748623169299</v>
      </c>
      <c r="AN12" s="17">
        <v>0.39401165708436398</v>
      </c>
      <c r="AO12" s="17">
        <v>0.34949167230397699</v>
      </c>
      <c r="AP12" s="17"/>
      <c r="AQ12" s="17">
        <v>0.356810263673009</v>
      </c>
      <c r="AR12" s="17">
        <v>0.337528480025934</v>
      </c>
      <c r="AS12" s="17"/>
      <c r="AT12" s="17">
        <v>0.34962852657273802</v>
      </c>
      <c r="AU12" s="17">
        <v>0.35012378879616202</v>
      </c>
    </row>
    <row r="13" spans="2:47" x14ac:dyDescent="0.35">
      <c r="B13" s="18" t="s">
        <v>424</v>
      </c>
      <c r="C13" s="17">
        <v>9.0446872108536594E-2</v>
      </c>
      <c r="D13" s="17">
        <v>6.9759786150086406E-2</v>
      </c>
      <c r="E13" s="17">
        <v>0.10860519814138</v>
      </c>
      <c r="F13" s="17"/>
      <c r="G13" s="17">
        <v>0.155947953857975</v>
      </c>
      <c r="H13" s="17">
        <v>0.10410799757788999</v>
      </c>
      <c r="I13" s="17">
        <v>7.7213221192374407E-2</v>
      </c>
      <c r="J13" s="17">
        <v>8.1257837555402196E-2</v>
      </c>
      <c r="K13" s="17">
        <v>9.65371089363114E-2</v>
      </c>
      <c r="L13" s="17">
        <v>6.2872907287134905E-2</v>
      </c>
      <c r="M13" s="17"/>
      <c r="N13" s="17">
        <v>9.4158667807695801E-2</v>
      </c>
      <c r="O13" s="17">
        <v>7.4893636908192507E-2</v>
      </c>
      <c r="P13" s="17">
        <v>9.2135130865359696E-2</v>
      </c>
      <c r="Q13" s="17">
        <v>9.8216686648572096E-2</v>
      </c>
      <c r="R13" s="17"/>
      <c r="S13" s="17">
        <v>0.109236268934023</v>
      </c>
      <c r="T13" s="17">
        <v>0.13515651604874501</v>
      </c>
      <c r="U13" s="17">
        <v>4.0562542592382303E-2</v>
      </c>
      <c r="V13" s="17">
        <v>7.7740728913446994E-2</v>
      </c>
      <c r="W13" s="17">
        <v>9.42759411012426E-2</v>
      </c>
      <c r="X13" s="17">
        <v>1.8629706391905001E-2</v>
      </c>
      <c r="Y13" s="17">
        <v>0.12940452514005399</v>
      </c>
      <c r="Z13" s="17">
        <v>8.2835979533031498E-2</v>
      </c>
      <c r="AA13" s="17">
        <v>9.0744452907476597E-2</v>
      </c>
      <c r="AB13" s="17"/>
      <c r="AC13" s="17">
        <v>8.0741887725745795E-2</v>
      </c>
      <c r="AD13" s="17">
        <v>8.8325181829400301E-2</v>
      </c>
      <c r="AE13" s="17">
        <v>9.5773020833811895E-2</v>
      </c>
      <c r="AF13" s="17"/>
      <c r="AG13" s="17">
        <v>7.1803575020749202E-2</v>
      </c>
      <c r="AH13" s="17">
        <v>0.11941680742569501</v>
      </c>
      <c r="AI13" s="17">
        <v>5.9653037690997002E-2</v>
      </c>
      <c r="AJ13" s="17">
        <v>0.141934180018714</v>
      </c>
      <c r="AK13" s="17">
        <v>0.13068823838028101</v>
      </c>
      <c r="AL13" s="17"/>
      <c r="AM13" s="17">
        <v>6.8971517815246103E-2</v>
      </c>
      <c r="AN13" s="17">
        <v>0.106689958039699</v>
      </c>
      <c r="AO13" s="17">
        <v>8.7980061757506403E-2</v>
      </c>
      <c r="AP13" s="17"/>
      <c r="AQ13" s="17">
        <v>8.2916259044731697E-2</v>
      </c>
      <c r="AR13" s="17">
        <v>0.10401006888523</v>
      </c>
      <c r="AS13" s="17"/>
      <c r="AT13" s="17">
        <v>6.9507794986951005E-2</v>
      </c>
      <c r="AU13" s="17">
        <v>9.7085729370904095E-2</v>
      </c>
    </row>
    <row r="14" spans="2:47" x14ac:dyDescent="0.35">
      <c r="B14" s="18" t="s">
        <v>70</v>
      </c>
      <c r="C14" s="19">
        <v>0.10244142447419299</v>
      </c>
      <c r="D14" s="19">
        <v>9.3055860864114395E-2</v>
      </c>
      <c r="E14" s="19">
        <v>0.111602064233009</v>
      </c>
      <c r="F14" s="19"/>
      <c r="G14" s="19">
        <v>9.2151894973969598E-2</v>
      </c>
      <c r="H14" s="19">
        <v>7.75603698982721E-2</v>
      </c>
      <c r="I14" s="19">
        <v>7.3001625004464901E-2</v>
      </c>
      <c r="J14" s="19">
        <v>0.10017885725596599</v>
      </c>
      <c r="K14" s="19">
        <v>0.151047496221132</v>
      </c>
      <c r="L14" s="19">
        <v>0.1142120892288</v>
      </c>
      <c r="M14" s="19"/>
      <c r="N14" s="19">
        <v>0.100196996793017</v>
      </c>
      <c r="O14" s="19">
        <v>0.11510110549611199</v>
      </c>
      <c r="P14" s="19">
        <v>7.6320573671224301E-2</v>
      </c>
      <c r="Q14" s="19">
        <v>0.11221791671791</v>
      </c>
      <c r="R14" s="19"/>
      <c r="S14" s="19">
        <v>0.100777213025264</v>
      </c>
      <c r="T14" s="19">
        <v>0.10853194607960601</v>
      </c>
      <c r="U14" s="19">
        <v>0.184183983316273</v>
      </c>
      <c r="V14" s="19">
        <v>0.130154142150919</v>
      </c>
      <c r="W14" s="19">
        <v>3.5195646147078999E-2</v>
      </c>
      <c r="X14" s="19">
        <v>9.1148094571263605E-2</v>
      </c>
      <c r="Y14" s="19">
        <v>5.51086309915782E-2</v>
      </c>
      <c r="Z14" s="19">
        <v>9.0945438301232306E-2</v>
      </c>
      <c r="AA14" s="19">
        <v>0.102924281067691</v>
      </c>
      <c r="AB14" s="19"/>
      <c r="AC14" s="19">
        <v>0.10114482466147701</v>
      </c>
      <c r="AD14" s="19">
        <v>0.10509176981837801</v>
      </c>
      <c r="AE14" s="19">
        <v>0.108024985795682</v>
      </c>
      <c r="AF14" s="19"/>
      <c r="AG14" s="19">
        <v>7.8480344657187701E-2</v>
      </c>
      <c r="AH14" s="19">
        <v>0.104968974930852</v>
      </c>
      <c r="AI14" s="19">
        <v>0.108775053556006</v>
      </c>
      <c r="AJ14" s="19">
        <v>0.11323285769458501</v>
      </c>
      <c r="AK14" s="19">
        <v>0.135295561661714</v>
      </c>
      <c r="AL14" s="19"/>
      <c r="AM14" s="19">
        <v>5.8174596046594501E-2</v>
      </c>
      <c r="AN14" s="19">
        <v>9.7945875210220704E-2</v>
      </c>
      <c r="AO14" s="19">
        <v>0.14044189785385799</v>
      </c>
      <c r="AP14" s="19"/>
      <c r="AQ14" s="19">
        <v>8.9123283009133705E-2</v>
      </c>
      <c r="AR14" s="19">
        <v>0.130852954833556</v>
      </c>
      <c r="AS14" s="19"/>
      <c r="AT14" s="19">
        <v>9.0865970612773503E-2</v>
      </c>
      <c r="AU14" s="19">
        <v>0.10611149004044799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AU19"/>
  <sheetViews>
    <sheetView showGridLines="0" workbookViewId="0">
      <pane xSplit="2" topLeftCell="C1" activePane="topRight" state="frozen"/>
      <selection activeCell="AF8" sqref="AF8"/>
      <selection pane="topRight" activeCell="AF8" sqref="A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x14ac:dyDescent="0.35">
      <c r="B9" s="18" t="s">
        <v>428</v>
      </c>
      <c r="C9" s="17">
        <v>3.3497036456374502E-2</v>
      </c>
      <c r="D9" s="17">
        <v>3.38444997501956E-2</v>
      </c>
      <c r="E9" s="17">
        <v>3.3300917219696698E-2</v>
      </c>
      <c r="F9" s="17"/>
      <c r="G9" s="17">
        <v>6.4484763457043501E-2</v>
      </c>
      <c r="H9" s="17">
        <v>8.3883031369216196E-2</v>
      </c>
      <c r="I9" s="17">
        <v>3.3975489082563301E-2</v>
      </c>
      <c r="J9" s="17">
        <v>4.3848753858737304E-3</v>
      </c>
      <c r="K9" s="17">
        <v>1.70541816925361E-2</v>
      </c>
      <c r="L9" s="17">
        <v>1.48115252553093E-2</v>
      </c>
      <c r="M9" s="17"/>
      <c r="N9" s="17">
        <v>2.54046078482781E-2</v>
      </c>
      <c r="O9" s="17">
        <v>2.2746017207731398E-2</v>
      </c>
      <c r="P9" s="17">
        <v>3.1345964954752698E-2</v>
      </c>
      <c r="Q9" s="17">
        <v>5.5619822519539203E-2</v>
      </c>
      <c r="R9" s="17"/>
      <c r="S9" s="17">
        <v>5.9293730229139301E-2</v>
      </c>
      <c r="T9" s="17">
        <v>1.54722985816529E-2</v>
      </c>
      <c r="U9" s="17">
        <v>2.9977905284203601E-2</v>
      </c>
      <c r="V9" s="17">
        <v>3.34138536524312E-2</v>
      </c>
      <c r="W9" s="17">
        <v>5.22245584874328E-2</v>
      </c>
      <c r="X9" s="17">
        <v>4.75533454740108E-2</v>
      </c>
      <c r="Y9" s="17">
        <v>0</v>
      </c>
      <c r="Z9" s="17">
        <v>0</v>
      </c>
      <c r="AA9" s="17">
        <v>4.1825644100331703E-2</v>
      </c>
      <c r="AB9" s="17"/>
      <c r="AC9" s="17">
        <v>2.49465737498956E-2</v>
      </c>
      <c r="AD9" s="17">
        <v>3.9086044175206003E-2</v>
      </c>
      <c r="AE9" s="17">
        <v>6.7939017125904597E-2</v>
      </c>
      <c r="AF9" s="17"/>
      <c r="AG9" s="17">
        <v>3.1990298606094501E-2</v>
      </c>
      <c r="AH9" s="17">
        <v>4.9643414349310397E-2</v>
      </c>
      <c r="AI9" s="17">
        <v>1.0214889022873199E-2</v>
      </c>
      <c r="AJ9" s="17">
        <v>0</v>
      </c>
      <c r="AK9" s="17">
        <v>3.9449968926384103E-2</v>
      </c>
      <c r="AL9" s="17"/>
      <c r="AM9" s="17">
        <v>4.2170610332556799E-2</v>
      </c>
      <c r="AN9" s="17">
        <v>4.8560223185764001E-2</v>
      </c>
      <c r="AO9" s="17">
        <v>3.59782085525703E-2</v>
      </c>
      <c r="AP9" s="17"/>
      <c r="AQ9" s="17">
        <v>3.7371226082155103E-2</v>
      </c>
      <c r="AR9" s="17">
        <v>2.5553561980195798E-2</v>
      </c>
      <c r="AS9" s="17"/>
      <c r="AT9" s="17">
        <v>4.3166153750802197E-2</v>
      </c>
      <c r="AU9" s="17">
        <v>3.0431386084199201E-2</v>
      </c>
    </row>
    <row r="10" spans="2:47" x14ac:dyDescent="0.35">
      <c r="B10" s="18" t="s">
        <v>564</v>
      </c>
      <c r="C10" s="17">
        <v>0.107153070278941</v>
      </c>
      <c r="D10" s="17">
        <v>0.143925814374739</v>
      </c>
      <c r="E10" s="17">
        <v>7.3211914682304494E-2</v>
      </c>
      <c r="F10" s="17"/>
      <c r="G10" s="17">
        <v>0.11650144417988501</v>
      </c>
      <c r="H10" s="17">
        <v>0.16239235417040199</v>
      </c>
      <c r="I10" s="17">
        <v>0.14419909844120499</v>
      </c>
      <c r="J10" s="17">
        <v>7.2369452941321799E-2</v>
      </c>
      <c r="K10" s="17">
        <v>7.1529342626327902E-2</v>
      </c>
      <c r="L10" s="17">
        <v>8.6158724194345199E-2</v>
      </c>
      <c r="M10" s="17"/>
      <c r="N10" s="17">
        <v>9.3599588523289506E-2</v>
      </c>
      <c r="O10" s="17">
        <v>8.0528627834124206E-2</v>
      </c>
      <c r="P10" s="17">
        <v>0.15106776166375499</v>
      </c>
      <c r="Q10" s="17">
        <v>0.112066901424462</v>
      </c>
      <c r="R10" s="17"/>
      <c r="S10" s="17">
        <v>0.14424335810102801</v>
      </c>
      <c r="T10" s="17">
        <v>7.2039052401852502E-2</v>
      </c>
      <c r="U10" s="17">
        <v>8.8470785440184996E-2</v>
      </c>
      <c r="V10" s="17">
        <v>0.11455936401677</v>
      </c>
      <c r="W10" s="17">
        <v>0.143347156219362</v>
      </c>
      <c r="X10" s="17">
        <v>0.134365218008968</v>
      </c>
      <c r="Y10" s="17">
        <v>7.2315657493245297E-2</v>
      </c>
      <c r="Z10" s="17">
        <v>0.148588777566176</v>
      </c>
      <c r="AA10" s="17">
        <v>7.9579959426029204E-2</v>
      </c>
      <c r="AB10" s="17"/>
      <c r="AC10" s="17">
        <v>0.127462603998272</v>
      </c>
      <c r="AD10" s="17">
        <v>8.2765168502667796E-2</v>
      </c>
      <c r="AE10" s="17">
        <v>0.13373431379415801</v>
      </c>
      <c r="AF10" s="17"/>
      <c r="AG10" s="17">
        <v>0.117202443175404</v>
      </c>
      <c r="AH10" s="17">
        <v>0.12147408263493201</v>
      </c>
      <c r="AI10" s="17">
        <v>5.1562408831727899E-2</v>
      </c>
      <c r="AJ10" s="17">
        <v>6.6779232866731902E-2</v>
      </c>
      <c r="AK10" s="17">
        <v>0.1020901796869</v>
      </c>
      <c r="AL10" s="17"/>
      <c r="AM10" s="17">
        <v>0.122135164006709</v>
      </c>
      <c r="AN10" s="17">
        <v>0.111745084827128</v>
      </c>
      <c r="AO10" s="17">
        <v>5.30592855950279E-2</v>
      </c>
      <c r="AP10" s="17"/>
      <c r="AQ10" s="17">
        <v>0.104959925694994</v>
      </c>
      <c r="AR10" s="17">
        <v>0.11229000695080001</v>
      </c>
      <c r="AS10" s="17"/>
      <c r="AT10" s="17">
        <v>0.107865355966809</v>
      </c>
      <c r="AU10" s="17">
        <v>0.10692723592223401</v>
      </c>
    </row>
    <row r="11" spans="2:47" ht="29" x14ac:dyDescent="0.35">
      <c r="B11" s="18" t="s">
        <v>565</v>
      </c>
      <c r="C11" s="17">
        <v>0.23161590113585101</v>
      </c>
      <c r="D11" s="17">
        <v>0.246011446873108</v>
      </c>
      <c r="E11" s="17">
        <v>0.21905628475257799</v>
      </c>
      <c r="F11" s="17"/>
      <c r="G11" s="17">
        <v>0.141457672632435</v>
      </c>
      <c r="H11" s="17">
        <v>0.242206289969809</v>
      </c>
      <c r="I11" s="17">
        <v>0.26030972276036202</v>
      </c>
      <c r="J11" s="17">
        <v>0.20773604189792</v>
      </c>
      <c r="K11" s="17">
        <v>0.26111476824222901</v>
      </c>
      <c r="L11" s="17">
        <v>0.24122371658328101</v>
      </c>
      <c r="M11" s="17"/>
      <c r="N11" s="17">
        <v>0.21225419038457299</v>
      </c>
      <c r="O11" s="17">
        <v>0.21093119668980001</v>
      </c>
      <c r="P11" s="17">
        <v>0.22216174428496199</v>
      </c>
      <c r="Q11" s="17">
        <v>0.28490934495120601</v>
      </c>
      <c r="R11" s="17"/>
      <c r="S11" s="17">
        <v>0.197984776741541</v>
      </c>
      <c r="T11" s="17">
        <v>0.245070703679338</v>
      </c>
      <c r="U11" s="17">
        <v>0.23890712476675099</v>
      </c>
      <c r="V11" s="17">
        <v>0.278327942553382</v>
      </c>
      <c r="W11" s="17">
        <v>0.171490881356269</v>
      </c>
      <c r="X11" s="17">
        <v>0.24239371232681201</v>
      </c>
      <c r="Y11" s="17">
        <v>0.22180883603898499</v>
      </c>
      <c r="Z11" s="17">
        <v>0.28742594382263997</v>
      </c>
      <c r="AA11" s="17">
        <v>0.22775717467589399</v>
      </c>
      <c r="AB11" s="17"/>
      <c r="AC11" s="17">
        <v>0.26354311540817998</v>
      </c>
      <c r="AD11" s="17">
        <v>0.21399512491893799</v>
      </c>
      <c r="AE11" s="17">
        <v>0.23509107988729799</v>
      </c>
      <c r="AF11" s="17"/>
      <c r="AG11" s="17">
        <v>0.24630879626393801</v>
      </c>
      <c r="AH11" s="17">
        <v>0.209092971568372</v>
      </c>
      <c r="AI11" s="17">
        <v>0.204748329763599</v>
      </c>
      <c r="AJ11" s="17">
        <v>0.33701343922876298</v>
      </c>
      <c r="AK11" s="17">
        <v>0.26280175747977302</v>
      </c>
      <c r="AL11" s="17"/>
      <c r="AM11" s="17">
        <v>0.240672779155926</v>
      </c>
      <c r="AN11" s="17">
        <v>0.215254404111761</v>
      </c>
      <c r="AO11" s="17">
        <v>0.21044555724384201</v>
      </c>
      <c r="AP11" s="17"/>
      <c r="AQ11" s="17">
        <v>0.23855920811933001</v>
      </c>
      <c r="AR11" s="17">
        <v>0.21584122457572799</v>
      </c>
      <c r="AS11" s="17"/>
      <c r="AT11" s="17">
        <v>0.238802407690307</v>
      </c>
      <c r="AU11" s="17">
        <v>0.229337377065613</v>
      </c>
    </row>
    <row r="12" spans="2:47" x14ac:dyDescent="0.35">
      <c r="B12" s="18" t="s">
        <v>566</v>
      </c>
      <c r="C12" s="17">
        <v>0.37487116450873598</v>
      </c>
      <c r="D12" s="17">
        <v>0.36938799579585602</v>
      </c>
      <c r="E12" s="17">
        <v>0.37991725186606201</v>
      </c>
      <c r="F12" s="17"/>
      <c r="G12" s="17">
        <v>0.35063399924520999</v>
      </c>
      <c r="H12" s="17">
        <v>0.28422330256093797</v>
      </c>
      <c r="I12" s="17">
        <v>0.34597504653980099</v>
      </c>
      <c r="J12" s="17">
        <v>0.47210603467412598</v>
      </c>
      <c r="K12" s="17">
        <v>0.35741603188624199</v>
      </c>
      <c r="L12" s="17">
        <v>0.413941499834308</v>
      </c>
      <c r="M12" s="17"/>
      <c r="N12" s="17">
        <v>0.40892561416536299</v>
      </c>
      <c r="O12" s="17">
        <v>0.43889595910024798</v>
      </c>
      <c r="P12" s="17">
        <v>0.35060911438227299</v>
      </c>
      <c r="Q12" s="17">
        <v>0.29336901631937101</v>
      </c>
      <c r="R12" s="17"/>
      <c r="S12" s="17">
        <v>0.36598888903772903</v>
      </c>
      <c r="T12" s="17">
        <v>0.35501443150140499</v>
      </c>
      <c r="U12" s="17">
        <v>0.386375618635033</v>
      </c>
      <c r="V12" s="17">
        <v>0.35529860439403699</v>
      </c>
      <c r="W12" s="17">
        <v>0.421358384970627</v>
      </c>
      <c r="X12" s="17">
        <v>0.38011914661034701</v>
      </c>
      <c r="Y12" s="17">
        <v>0.36662805563338002</v>
      </c>
      <c r="Z12" s="17">
        <v>0.34517712414403601</v>
      </c>
      <c r="AA12" s="17">
        <v>0.40019400899804802</v>
      </c>
      <c r="AB12" s="17"/>
      <c r="AC12" s="17">
        <v>0.35865051038859702</v>
      </c>
      <c r="AD12" s="17">
        <v>0.41527585047799098</v>
      </c>
      <c r="AE12" s="17">
        <v>0.29025726589241202</v>
      </c>
      <c r="AF12" s="17"/>
      <c r="AG12" s="17">
        <v>0.37845317162629799</v>
      </c>
      <c r="AH12" s="17">
        <v>0.349878168876958</v>
      </c>
      <c r="AI12" s="17">
        <v>0.49628964908378098</v>
      </c>
      <c r="AJ12" s="17">
        <v>0.23964463080838</v>
      </c>
      <c r="AK12" s="17">
        <v>0.339772626754685</v>
      </c>
      <c r="AL12" s="17"/>
      <c r="AM12" s="17">
        <v>0.37937689543127701</v>
      </c>
      <c r="AN12" s="17">
        <v>0.37121779504401597</v>
      </c>
      <c r="AO12" s="17">
        <v>0.41249043507884903</v>
      </c>
      <c r="AP12" s="17"/>
      <c r="AQ12" s="17">
        <v>0.39138047082883398</v>
      </c>
      <c r="AR12" s="17">
        <v>0.342199545404892</v>
      </c>
      <c r="AS12" s="17"/>
      <c r="AT12" s="17">
        <v>0.38518083581157098</v>
      </c>
      <c r="AU12" s="17">
        <v>0.371602422729716</v>
      </c>
    </row>
    <row r="13" spans="2:47" x14ac:dyDescent="0.35">
      <c r="B13" s="18" t="s">
        <v>424</v>
      </c>
      <c r="C13" s="17">
        <v>0.15689014793395301</v>
      </c>
      <c r="D13" s="17">
        <v>0.12262953901901601</v>
      </c>
      <c r="E13" s="17">
        <v>0.18717579906978199</v>
      </c>
      <c r="F13" s="17"/>
      <c r="G13" s="17">
        <v>0.245781149978886</v>
      </c>
      <c r="H13" s="17">
        <v>0.16915640337841201</v>
      </c>
      <c r="I13" s="17">
        <v>0.14698562514768099</v>
      </c>
      <c r="J13" s="17">
        <v>0.14848723977761899</v>
      </c>
      <c r="K13" s="17">
        <v>0.15864994094303</v>
      </c>
      <c r="L13" s="17">
        <v>0.119894521812464</v>
      </c>
      <c r="M13" s="17"/>
      <c r="N13" s="17">
        <v>0.150469587173237</v>
      </c>
      <c r="O13" s="17">
        <v>0.15798128017392099</v>
      </c>
      <c r="P13" s="17">
        <v>0.16948837027689301</v>
      </c>
      <c r="Q13" s="17">
        <v>0.14954058379799501</v>
      </c>
      <c r="R13" s="17"/>
      <c r="S13" s="17">
        <v>0.16094318569431701</v>
      </c>
      <c r="T13" s="17">
        <v>0.191341104775274</v>
      </c>
      <c r="U13" s="17">
        <v>0.14273411750105799</v>
      </c>
      <c r="V13" s="17">
        <v>0.12545686855362201</v>
      </c>
      <c r="W13" s="17">
        <v>0.16733804975925601</v>
      </c>
      <c r="X13" s="17">
        <v>9.3572227654484294E-2</v>
      </c>
      <c r="Y13" s="17">
        <v>0.23957266541486499</v>
      </c>
      <c r="Z13" s="17">
        <v>0.127129740738535</v>
      </c>
      <c r="AA13" s="17">
        <v>0.139568157362435</v>
      </c>
      <c r="AB13" s="17"/>
      <c r="AC13" s="17">
        <v>0.120230866191229</v>
      </c>
      <c r="AD13" s="17">
        <v>0.161776266951208</v>
      </c>
      <c r="AE13" s="17">
        <v>0.198931204735873</v>
      </c>
      <c r="AF13" s="17"/>
      <c r="AG13" s="17">
        <v>0.150967855379358</v>
      </c>
      <c r="AH13" s="17">
        <v>0.19054831939804001</v>
      </c>
      <c r="AI13" s="17">
        <v>0.106862015476959</v>
      </c>
      <c r="AJ13" s="17">
        <v>0.24332983940153999</v>
      </c>
      <c r="AK13" s="17">
        <v>0.16135119139374199</v>
      </c>
      <c r="AL13" s="17"/>
      <c r="AM13" s="17">
        <v>0.14122841471404099</v>
      </c>
      <c r="AN13" s="17">
        <v>0.183708556541642</v>
      </c>
      <c r="AO13" s="17">
        <v>0.155786242517574</v>
      </c>
      <c r="AP13" s="17"/>
      <c r="AQ13" s="17">
        <v>0.14248821989853</v>
      </c>
      <c r="AR13" s="17">
        <v>0.18518087715899001</v>
      </c>
      <c r="AS13" s="17"/>
      <c r="AT13" s="17">
        <v>0.12569891784481699</v>
      </c>
      <c r="AU13" s="17">
        <v>0.16677951044964801</v>
      </c>
    </row>
    <row r="14" spans="2:47" x14ac:dyDescent="0.35">
      <c r="B14" s="18" t="s">
        <v>70</v>
      </c>
      <c r="C14" s="19">
        <v>9.5972679686144494E-2</v>
      </c>
      <c r="D14" s="19">
        <v>8.4200704187085598E-2</v>
      </c>
      <c r="E14" s="19">
        <v>0.10733783240957601</v>
      </c>
      <c r="F14" s="19"/>
      <c r="G14" s="19">
        <v>8.1140970506539303E-2</v>
      </c>
      <c r="H14" s="19">
        <v>5.81386185512228E-2</v>
      </c>
      <c r="I14" s="19">
        <v>6.8555018028387205E-2</v>
      </c>
      <c r="J14" s="19">
        <v>9.4916355323138898E-2</v>
      </c>
      <c r="K14" s="19">
        <v>0.134235734609635</v>
      </c>
      <c r="L14" s="19">
        <v>0.12397001232029201</v>
      </c>
      <c r="M14" s="19"/>
      <c r="N14" s="19">
        <v>0.109346411905259</v>
      </c>
      <c r="O14" s="19">
        <v>8.8916918994174601E-2</v>
      </c>
      <c r="P14" s="19">
        <v>7.5327044437364002E-2</v>
      </c>
      <c r="Q14" s="19">
        <v>0.104494330987427</v>
      </c>
      <c r="R14" s="19"/>
      <c r="S14" s="19">
        <v>7.1546060196246E-2</v>
      </c>
      <c r="T14" s="19">
        <v>0.12106240906047699</v>
      </c>
      <c r="U14" s="19">
        <v>0.11353444837277001</v>
      </c>
      <c r="V14" s="19">
        <v>9.2943366829758595E-2</v>
      </c>
      <c r="W14" s="19">
        <v>4.4240969207053699E-2</v>
      </c>
      <c r="X14" s="19">
        <v>0.101996349925378</v>
      </c>
      <c r="Y14" s="19">
        <v>9.9674785419525805E-2</v>
      </c>
      <c r="Z14" s="19">
        <v>9.1678413728612199E-2</v>
      </c>
      <c r="AA14" s="19">
        <v>0.111075055437262</v>
      </c>
      <c r="AB14" s="19"/>
      <c r="AC14" s="19">
        <v>0.105166330263827</v>
      </c>
      <c r="AD14" s="19">
        <v>8.7101544973989295E-2</v>
      </c>
      <c r="AE14" s="19">
        <v>7.4047118564354905E-2</v>
      </c>
      <c r="AF14" s="19"/>
      <c r="AG14" s="19">
        <v>7.5077434948907604E-2</v>
      </c>
      <c r="AH14" s="19">
        <v>7.9363043172388306E-2</v>
      </c>
      <c r="AI14" s="19">
        <v>0.13032270782106001</v>
      </c>
      <c r="AJ14" s="19">
        <v>0.11323285769458501</v>
      </c>
      <c r="AK14" s="19">
        <v>9.4534275758515002E-2</v>
      </c>
      <c r="AL14" s="19"/>
      <c r="AM14" s="19">
        <v>7.4416136359489807E-2</v>
      </c>
      <c r="AN14" s="19">
        <v>6.9513936289689701E-2</v>
      </c>
      <c r="AO14" s="19">
        <v>0.13224027101213601</v>
      </c>
      <c r="AP14" s="19"/>
      <c r="AQ14" s="19">
        <v>8.5240949376157796E-2</v>
      </c>
      <c r="AR14" s="19">
        <v>0.11893478392939399</v>
      </c>
      <c r="AS14" s="19"/>
      <c r="AT14" s="19">
        <v>9.9286328935694307E-2</v>
      </c>
      <c r="AU14" s="19">
        <v>9.4922067748589994E-2</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AU19"/>
  <sheetViews>
    <sheetView showGridLines="0" workbookViewId="0">
      <pane xSplit="2" topLeftCell="X1" activePane="topRight" state="frozen"/>
      <selection activeCell="AF8" sqref="AF8"/>
      <selection pane="topRight" activeCell="AV8" sqref="AV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591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194</v>
      </c>
      <c r="C9" s="17">
        <v>3.1691868233425798E-2</v>
      </c>
      <c r="D9" s="17">
        <v>3.4617830849965503E-2</v>
      </c>
      <c r="E9" s="17">
        <v>2.9080059971000102E-2</v>
      </c>
      <c r="F9" s="17"/>
      <c r="G9" s="17">
        <v>5.2311149332582497E-2</v>
      </c>
      <c r="H9" s="17">
        <v>0.110531216059156</v>
      </c>
      <c r="I9" s="17">
        <v>2.3228840571622202E-2</v>
      </c>
      <c r="J9" s="17">
        <v>5.2027025900937898E-3</v>
      </c>
      <c r="K9" s="17">
        <v>1.1524076231607699E-2</v>
      </c>
      <c r="L9" s="17">
        <v>3.9269152322901103E-3</v>
      </c>
      <c r="M9" s="17"/>
      <c r="N9" s="17">
        <v>5.14700186323565E-2</v>
      </c>
      <c r="O9" s="17">
        <v>1.9540775544300299E-2</v>
      </c>
      <c r="P9" s="17">
        <v>2.27006977015612E-2</v>
      </c>
      <c r="Q9" s="17">
        <v>3.1269966352449399E-2</v>
      </c>
      <c r="R9" s="17"/>
      <c r="S9" s="17">
        <v>5.8028452512009401E-2</v>
      </c>
      <c r="T9" s="17">
        <v>7.9210206235170392E-3</v>
      </c>
      <c r="U9" s="17">
        <v>8.9718971013394398E-3</v>
      </c>
      <c r="V9" s="17">
        <v>2.7594848487061299E-2</v>
      </c>
      <c r="W9" s="17">
        <v>2.4686835765235601E-2</v>
      </c>
      <c r="X9" s="17">
        <v>9.4936822025243797E-2</v>
      </c>
      <c r="Y9" s="17">
        <v>3.04070090712222E-2</v>
      </c>
      <c r="Z9" s="17">
        <v>0</v>
      </c>
      <c r="AA9" s="17">
        <v>1.7375816021204599E-2</v>
      </c>
      <c r="AB9" s="17"/>
      <c r="AC9" s="17">
        <v>2.1284889415062899E-2</v>
      </c>
      <c r="AD9" s="17">
        <v>3.8465235329038699E-2</v>
      </c>
      <c r="AE9" s="17">
        <v>5.3255529990504501E-2</v>
      </c>
      <c r="AF9" s="17"/>
      <c r="AG9" s="17">
        <v>2.8848683177068402E-2</v>
      </c>
      <c r="AH9" s="17">
        <v>3.7827962759991597E-2</v>
      </c>
      <c r="AI9" s="17">
        <v>2.7159612826880501E-2</v>
      </c>
      <c r="AJ9" s="17">
        <v>0</v>
      </c>
      <c r="AK9" s="17">
        <v>3.2011593415578597E-2</v>
      </c>
      <c r="AL9" s="17"/>
      <c r="AM9" s="17">
        <v>4.23770795460836E-2</v>
      </c>
      <c r="AN9" s="17">
        <v>4.2138018131542797E-2</v>
      </c>
      <c r="AO9" s="17">
        <v>0</v>
      </c>
      <c r="AP9" s="17"/>
      <c r="AQ9" s="17">
        <v>3.6853874981481301E-2</v>
      </c>
      <c r="AR9" s="17">
        <v>1.8375300083421101E-2</v>
      </c>
      <c r="AS9" s="17"/>
      <c r="AT9" s="17">
        <v>4.5274253426963E-2</v>
      </c>
      <c r="AU9" s="17">
        <v>2.7385493312563999E-2</v>
      </c>
    </row>
    <row r="10" spans="2:47" x14ac:dyDescent="0.35">
      <c r="B10" s="18" t="s">
        <v>195</v>
      </c>
      <c r="C10" s="17">
        <v>0.106287047391637</v>
      </c>
      <c r="D10" s="17">
        <v>0.14594509695506699</v>
      </c>
      <c r="E10" s="17">
        <v>6.9647194531351694E-2</v>
      </c>
      <c r="F10" s="17"/>
      <c r="G10" s="17">
        <v>8.3589068282011902E-2</v>
      </c>
      <c r="H10" s="17">
        <v>0.139046798625066</v>
      </c>
      <c r="I10" s="17">
        <v>0.192480494877488</v>
      </c>
      <c r="J10" s="17">
        <v>0.111866258246095</v>
      </c>
      <c r="K10" s="17">
        <v>5.9293777403015099E-2</v>
      </c>
      <c r="L10" s="17">
        <v>6.0266104196979801E-2</v>
      </c>
      <c r="M10" s="17"/>
      <c r="N10" s="17">
        <v>0.10429229400241</v>
      </c>
      <c r="O10" s="17">
        <v>0.10045872274517199</v>
      </c>
      <c r="P10" s="17">
        <v>0.15959575188625</v>
      </c>
      <c r="Q10" s="17">
        <v>6.8983112272878205E-2</v>
      </c>
      <c r="R10" s="17"/>
      <c r="S10" s="17">
        <v>0.13146460868056001</v>
      </c>
      <c r="T10" s="17">
        <v>0.10306172173059699</v>
      </c>
      <c r="U10" s="17">
        <v>0.101488262977754</v>
      </c>
      <c r="V10" s="17">
        <v>6.1098595539011397E-2</v>
      </c>
      <c r="W10" s="17">
        <v>9.3923257245844799E-2</v>
      </c>
      <c r="X10" s="17">
        <v>0.131925904836109</v>
      </c>
      <c r="Y10" s="17">
        <v>0.122667366882734</v>
      </c>
      <c r="Z10" s="17">
        <v>8.7542146521393804E-2</v>
      </c>
      <c r="AA10" s="17">
        <v>0.10415442877327601</v>
      </c>
      <c r="AB10" s="17"/>
      <c r="AC10" s="17">
        <v>0.12844736726686901</v>
      </c>
      <c r="AD10" s="17">
        <v>9.6234222725111701E-2</v>
      </c>
      <c r="AE10" s="17">
        <v>0.102280373666057</v>
      </c>
      <c r="AF10" s="17"/>
      <c r="AG10" s="17">
        <v>0.137253007177249</v>
      </c>
      <c r="AH10" s="17">
        <v>0.116217130529673</v>
      </c>
      <c r="AI10" s="17">
        <v>8.4707392122739394E-2</v>
      </c>
      <c r="AJ10" s="17">
        <v>6.3846880705567099E-2</v>
      </c>
      <c r="AK10" s="17">
        <v>5.4502307482979802E-2</v>
      </c>
      <c r="AL10" s="17"/>
      <c r="AM10" s="17">
        <v>0.17203091358743799</v>
      </c>
      <c r="AN10" s="17">
        <v>0.110106845935696</v>
      </c>
      <c r="AO10" s="17">
        <v>8.9428467167087702E-2</v>
      </c>
      <c r="AP10" s="17"/>
      <c r="AQ10" s="17">
        <v>0.114521482300873</v>
      </c>
      <c r="AR10" s="17">
        <v>8.9581641736946896E-2</v>
      </c>
      <c r="AS10" s="17"/>
      <c r="AT10" s="17">
        <v>0.15801001893824701</v>
      </c>
      <c r="AU10" s="17">
        <v>8.9887975775941598E-2</v>
      </c>
    </row>
    <row r="11" spans="2:47" ht="29" x14ac:dyDescent="0.35">
      <c r="B11" s="18" t="s">
        <v>590</v>
      </c>
      <c r="C11" s="17">
        <v>0.21481346664058301</v>
      </c>
      <c r="D11" s="17">
        <v>0.218300981048098</v>
      </c>
      <c r="E11" s="17">
        <v>0.212379400963433</v>
      </c>
      <c r="F11" s="17"/>
      <c r="G11" s="17">
        <v>0.245925725636402</v>
      </c>
      <c r="H11" s="17">
        <v>0.21803815479239699</v>
      </c>
      <c r="I11" s="17">
        <v>0.27132400252986399</v>
      </c>
      <c r="J11" s="17">
        <v>0.16451545773627299</v>
      </c>
      <c r="K11" s="17">
        <v>0.17895911388962499</v>
      </c>
      <c r="L11" s="17">
        <v>0.21947822307735901</v>
      </c>
      <c r="M11" s="17"/>
      <c r="N11" s="17">
        <v>0.13924028095833901</v>
      </c>
      <c r="O11" s="17">
        <v>0.23933115230278601</v>
      </c>
      <c r="P11" s="17">
        <v>0.28305046422007502</v>
      </c>
      <c r="Q11" s="17">
        <v>0.20975339476188201</v>
      </c>
      <c r="R11" s="17"/>
      <c r="S11" s="17">
        <v>0.211922104365876</v>
      </c>
      <c r="T11" s="17">
        <v>0.15277602532953899</v>
      </c>
      <c r="U11" s="17">
        <v>0.26059865409330701</v>
      </c>
      <c r="V11" s="17">
        <v>0.22727901041788201</v>
      </c>
      <c r="W11" s="17">
        <v>0.19453227648919399</v>
      </c>
      <c r="X11" s="17">
        <v>0.16332690911787801</v>
      </c>
      <c r="Y11" s="17">
        <v>0.239419423855084</v>
      </c>
      <c r="Z11" s="17">
        <v>0.30416080845546001</v>
      </c>
      <c r="AA11" s="17">
        <v>0.25246608777635399</v>
      </c>
      <c r="AB11" s="17"/>
      <c r="AC11" s="17">
        <v>0.220695560597756</v>
      </c>
      <c r="AD11" s="17">
        <v>0.19769959973643</v>
      </c>
      <c r="AE11" s="17">
        <v>0.21999630389785499</v>
      </c>
      <c r="AF11" s="17"/>
      <c r="AG11" s="17">
        <v>0.23082050267443399</v>
      </c>
      <c r="AH11" s="17">
        <v>0.159617219022712</v>
      </c>
      <c r="AI11" s="17">
        <v>0.214492982633327</v>
      </c>
      <c r="AJ11" s="17">
        <v>0.20320372037400899</v>
      </c>
      <c r="AK11" s="17">
        <v>0.22840426528298899</v>
      </c>
      <c r="AL11" s="17"/>
      <c r="AM11" s="17">
        <v>0.26318188926896102</v>
      </c>
      <c r="AN11" s="17">
        <v>0.17462941489560499</v>
      </c>
      <c r="AO11" s="17">
        <v>0.24380408399759301</v>
      </c>
      <c r="AP11" s="17"/>
      <c r="AQ11" s="17">
        <v>0.20566997855900199</v>
      </c>
      <c r="AR11" s="17">
        <v>0.23264324673768899</v>
      </c>
      <c r="AS11" s="17"/>
      <c r="AT11" s="17">
        <v>0.17414027144649799</v>
      </c>
      <c r="AU11" s="17">
        <v>0.22770914182865401</v>
      </c>
    </row>
    <row r="12" spans="2:47" x14ac:dyDescent="0.35">
      <c r="B12" s="18" t="s">
        <v>197</v>
      </c>
      <c r="C12" s="17">
        <v>0.20415890544597501</v>
      </c>
      <c r="D12" s="17">
        <v>0.188920402362902</v>
      </c>
      <c r="E12" s="17">
        <v>0.216855900828716</v>
      </c>
      <c r="F12" s="17"/>
      <c r="G12" s="17">
        <v>0.28271160085776498</v>
      </c>
      <c r="H12" s="17">
        <v>0.21329824124100899</v>
      </c>
      <c r="I12" s="17">
        <v>0.17566276978004</v>
      </c>
      <c r="J12" s="17">
        <v>0.27792667099657498</v>
      </c>
      <c r="K12" s="17">
        <v>0.16472016621944799</v>
      </c>
      <c r="L12" s="17">
        <v>0.15623783157125701</v>
      </c>
      <c r="M12" s="17"/>
      <c r="N12" s="17">
        <v>0.25445763436676899</v>
      </c>
      <c r="O12" s="17">
        <v>0.20707215488773201</v>
      </c>
      <c r="P12" s="17">
        <v>0.12889532894774999</v>
      </c>
      <c r="Q12" s="17">
        <v>0.21548594306745</v>
      </c>
      <c r="R12" s="17"/>
      <c r="S12" s="17">
        <v>0.19135441625643301</v>
      </c>
      <c r="T12" s="17">
        <v>0.222286592645971</v>
      </c>
      <c r="U12" s="17">
        <v>0.220431339715804</v>
      </c>
      <c r="V12" s="17">
        <v>0.173755864049739</v>
      </c>
      <c r="W12" s="17">
        <v>0.28163481412358499</v>
      </c>
      <c r="X12" s="17">
        <v>0.17784857224970099</v>
      </c>
      <c r="Y12" s="17">
        <v>0.18179874146049599</v>
      </c>
      <c r="Z12" s="17">
        <v>0.219295515752614</v>
      </c>
      <c r="AA12" s="17">
        <v>0.19092817942138199</v>
      </c>
      <c r="AB12" s="17"/>
      <c r="AC12" s="17">
        <v>0.17730983086312199</v>
      </c>
      <c r="AD12" s="17">
        <v>0.22203190198321299</v>
      </c>
      <c r="AE12" s="17">
        <v>0.201552470804577</v>
      </c>
      <c r="AF12" s="17"/>
      <c r="AG12" s="17">
        <v>0.16247956434784</v>
      </c>
      <c r="AH12" s="17">
        <v>0.255246338418324</v>
      </c>
      <c r="AI12" s="17">
        <v>0.212422183181629</v>
      </c>
      <c r="AJ12" s="17">
        <v>0.189713195607186</v>
      </c>
      <c r="AK12" s="17">
        <v>0.18713943949874201</v>
      </c>
      <c r="AL12" s="17"/>
      <c r="AM12" s="17">
        <v>0.14734570624337701</v>
      </c>
      <c r="AN12" s="17">
        <v>0.24124099286351799</v>
      </c>
      <c r="AO12" s="17">
        <v>0.20770280397205401</v>
      </c>
      <c r="AP12" s="17"/>
      <c r="AQ12" s="17">
        <v>0.202386542144215</v>
      </c>
      <c r="AR12" s="17">
        <v>0.20890705672764601</v>
      </c>
      <c r="AS12" s="17"/>
      <c r="AT12" s="17">
        <v>0.22342721915226099</v>
      </c>
      <c r="AU12" s="17">
        <v>0.198049773527707</v>
      </c>
    </row>
    <row r="13" spans="2:47" x14ac:dyDescent="0.35">
      <c r="B13" s="18" t="s">
        <v>198</v>
      </c>
      <c r="C13" s="17">
        <v>0.127417661688351</v>
      </c>
      <c r="D13" s="17">
        <v>0.12932018690677499</v>
      </c>
      <c r="E13" s="17">
        <v>0.124615167186283</v>
      </c>
      <c r="F13" s="17"/>
      <c r="G13" s="17">
        <v>0.184254975764092</v>
      </c>
      <c r="H13" s="17">
        <v>0.10976899775761199</v>
      </c>
      <c r="I13" s="17">
        <v>0.109349524291146</v>
      </c>
      <c r="J13" s="17">
        <v>0.11925348928111</v>
      </c>
      <c r="K13" s="17">
        <v>0.15571242710034799</v>
      </c>
      <c r="L13" s="17">
        <v>0.113958964492836</v>
      </c>
      <c r="M13" s="17"/>
      <c r="N13" s="17">
        <v>0.14188772598410199</v>
      </c>
      <c r="O13" s="17">
        <v>0.14857815712365199</v>
      </c>
      <c r="P13" s="17">
        <v>8.8559648243056802E-2</v>
      </c>
      <c r="Q13" s="17">
        <v>0.121591698608654</v>
      </c>
      <c r="R13" s="17"/>
      <c r="S13" s="17">
        <v>0.14953929554346901</v>
      </c>
      <c r="T13" s="17">
        <v>0.17941568939336999</v>
      </c>
      <c r="U13" s="17">
        <v>6.4808503104427595E-2</v>
      </c>
      <c r="V13" s="17">
        <v>0.108962729922924</v>
      </c>
      <c r="W13" s="17">
        <v>0.13536286668616801</v>
      </c>
      <c r="X13" s="17">
        <v>0.114156007433783</v>
      </c>
      <c r="Y13" s="17">
        <v>0.118746719400256</v>
      </c>
      <c r="Z13" s="17">
        <v>0.12763290882266301</v>
      </c>
      <c r="AA13" s="17">
        <v>0.112435615641704</v>
      </c>
      <c r="AB13" s="17"/>
      <c r="AC13" s="17">
        <v>0.102021880732531</v>
      </c>
      <c r="AD13" s="17">
        <v>0.14745610132085299</v>
      </c>
      <c r="AE13" s="17">
        <v>0.10917617337942</v>
      </c>
      <c r="AF13" s="17"/>
      <c r="AG13" s="17">
        <v>7.8645536788618103E-2</v>
      </c>
      <c r="AH13" s="17">
        <v>0.213694329218444</v>
      </c>
      <c r="AI13" s="17">
        <v>0.114712963879415</v>
      </c>
      <c r="AJ13" s="17">
        <v>0</v>
      </c>
      <c r="AK13" s="17">
        <v>0.149708400887967</v>
      </c>
      <c r="AL13" s="17"/>
      <c r="AM13" s="17">
        <v>5.5163443534843599E-2</v>
      </c>
      <c r="AN13" s="17">
        <v>0.193014145407436</v>
      </c>
      <c r="AO13" s="17">
        <v>0.109283714899576</v>
      </c>
      <c r="AP13" s="17"/>
      <c r="AQ13" s="17">
        <v>0.119837349333398</v>
      </c>
      <c r="AR13" s="17">
        <v>0.14393953823588301</v>
      </c>
      <c r="AS13" s="17"/>
      <c r="AT13" s="17">
        <v>0.13089553803305001</v>
      </c>
      <c r="AU13" s="17">
        <v>0.12631498058666901</v>
      </c>
    </row>
    <row r="14" spans="2:47" x14ac:dyDescent="0.35">
      <c r="B14" s="18" t="s">
        <v>70</v>
      </c>
      <c r="C14" s="19">
        <v>0.315631050600029</v>
      </c>
      <c r="D14" s="19">
        <v>0.28289550187719198</v>
      </c>
      <c r="E14" s="19">
        <v>0.34742227651921498</v>
      </c>
      <c r="F14" s="19"/>
      <c r="G14" s="19">
        <v>0.15120748012714599</v>
      </c>
      <c r="H14" s="19">
        <v>0.20931659152476101</v>
      </c>
      <c r="I14" s="19">
        <v>0.22795436794984</v>
      </c>
      <c r="J14" s="19">
        <v>0.32123542114985298</v>
      </c>
      <c r="K14" s="19">
        <v>0.429790439155955</v>
      </c>
      <c r="L14" s="19">
        <v>0.44613196142927802</v>
      </c>
      <c r="M14" s="19"/>
      <c r="N14" s="19">
        <v>0.30865204605602298</v>
      </c>
      <c r="O14" s="19">
        <v>0.28501903739635698</v>
      </c>
      <c r="P14" s="19">
        <v>0.31719810900130702</v>
      </c>
      <c r="Q14" s="19">
        <v>0.35291588493668602</v>
      </c>
      <c r="R14" s="19"/>
      <c r="S14" s="19">
        <v>0.257691122641653</v>
      </c>
      <c r="T14" s="19">
        <v>0.33453895027700598</v>
      </c>
      <c r="U14" s="19">
        <v>0.34370134300736699</v>
      </c>
      <c r="V14" s="19">
        <v>0.40130895158338198</v>
      </c>
      <c r="W14" s="19">
        <v>0.26985994968997301</v>
      </c>
      <c r="X14" s="19">
        <v>0.31780578433728501</v>
      </c>
      <c r="Y14" s="19">
        <v>0.30696073933020701</v>
      </c>
      <c r="Z14" s="19">
        <v>0.26136862044786902</v>
      </c>
      <c r="AA14" s="19">
        <v>0.32263987236607999</v>
      </c>
      <c r="AB14" s="19"/>
      <c r="AC14" s="19">
        <v>0.350240471124661</v>
      </c>
      <c r="AD14" s="19">
        <v>0.29811293890535401</v>
      </c>
      <c r="AE14" s="19">
        <v>0.313739148261587</v>
      </c>
      <c r="AF14" s="19"/>
      <c r="AG14" s="19">
        <v>0.36195270583479</v>
      </c>
      <c r="AH14" s="19">
        <v>0.21739702005085601</v>
      </c>
      <c r="AI14" s="19">
        <v>0.346504865356009</v>
      </c>
      <c r="AJ14" s="19">
        <v>0.54323620331323796</v>
      </c>
      <c r="AK14" s="19">
        <v>0.34823399343174399</v>
      </c>
      <c r="AL14" s="19"/>
      <c r="AM14" s="19">
        <v>0.319900967819298</v>
      </c>
      <c r="AN14" s="19">
        <v>0.23887058276620199</v>
      </c>
      <c r="AO14" s="19">
        <v>0.34978092996368898</v>
      </c>
      <c r="AP14" s="19"/>
      <c r="AQ14" s="19">
        <v>0.32073077268103001</v>
      </c>
      <c r="AR14" s="19">
        <v>0.30655321647841299</v>
      </c>
      <c r="AS14" s="19"/>
      <c r="AT14" s="19">
        <v>0.26825269900297999</v>
      </c>
      <c r="AU14" s="19">
        <v>0.33065263496846398</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U23"/>
  <sheetViews>
    <sheetView showGridLines="0" topLeftCell="A10" workbookViewId="0">
      <pane xSplit="2" topLeftCell="K1" activePane="topRight" state="frozen"/>
      <selection activeCell="AF8" sqref="AF8"/>
      <selection pane="topRight" activeCell="AG28" sqref="AG2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600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592</v>
      </c>
      <c r="C9" s="17">
        <v>0.52815892497485395</v>
      </c>
      <c r="D9" s="17">
        <v>0.532483940978144</v>
      </c>
      <c r="E9" s="17">
        <v>0.52463037362234799</v>
      </c>
      <c r="F9" s="17"/>
      <c r="G9" s="17">
        <v>0.52965754626289996</v>
      </c>
      <c r="H9" s="17">
        <v>0.44923033034818499</v>
      </c>
      <c r="I9" s="17">
        <v>0.50205183758413097</v>
      </c>
      <c r="J9" s="17">
        <v>0.53925588740012498</v>
      </c>
      <c r="K9" s="17">
        <v>0.55090366252693401</v>
      </c>
      <c r="L9" s="17">
        <v>0.57963228367061104</v>
      </c>
      <c r="M9" s="17"/>
      <c r="N9" s="17">
        <v>0.50056597179938001</v>
      </c>
      <c r="O9" s="17">
        <v>0.52914996061794195</v>
      </c>
      <c r="P9" s="17">
        <v>0.51047827202388096</v>
      </c>
      <c r="Q9" s="17">
        <v>0.57859912769230304</v>
      </c>
      <c r="R9" s="17"/>
      <c r="S9" s="17">
        <v>0.47300774573968002</v>
      </c>
      <c r="T9" s="17">
        <v>0.53151292698591601</v>
      </c>
      <c r="U9" s="17">
        <v>0.59290109618520503</v>
      </c>
      <c r="V9" s="17">
        <v>0.54876137394330005</v>
      </c>
      <c r="W9" s="17">
        <v>0.53491979586707605</v>
      </c>
      <c r="X9" s="17">
        <v>0.57215345192838096</v>
      </c>
      <c r="Y9" s="17">
        <v>0.48163233695454799</v>
      </c>
      <c r="Z9" s="17">
        <v>0.50098119232124105</v>
      </c>
      <c r="AA9" s="17">
        <v>0.52736366326371398</v>
      </c>
      <c r="AB9" s="17"/>
      <c r="AC9" s="17">
        <v>0.51143979693520703</v>
      </c>
      <c r="AD9" s="17">
        <v>0.53370582864120697</v>
      </c>
      <c r="AE9" s="17">
        <v>0.53393322313258895</v>
      </c>
      <c r="AF9" s="17"/>
      <c r="AG9" s="17">
        <v>0.54694017833463604</v>
      </c>
      <c r="AH9" s="17">
        <v>0.51416546740103397</v>
      </c>
      <c r="AI9" s="17">
        <v>0.47798984542608902</v>
      </c>
      <c r="AJ9" s="17">
        <v>0.80226122318982696</v>
      </c>
      <c r="AK9" s="17">
        <v>0.52271109794434401</v>
      </c>
      <c r="AL9" s="17"/>
      <c r="AM9" s="17">
        <v>0.524939991642003</v>
      </c>
      <c r="AN9" s="17">
        <v>0.50816998389835299</v>
      </c>
      <c r="AO9" s="17">
        <v>0.54422893977050302</v>
      </c>
      <c r="AP9" s="17"/>
      <c r="AQ9" s="17">
        <v>0.54701497505858698</v>
      </c>
      <c r="AR9" s="17">
        <v>0.48868386190271601</v>
      </c>
      <c r="AS9" s="17"/>
      <c r="AT9" s="17">
        <v>0.51822038825295402</v>
      </c>
      <c r="AU9" s="17">
        <v>0.53130999635734</v>
      </c>
    </row>
    <row r="10" spans="2:47" ht="58" x14ac:dyDescent="0.35">
      <c r="B10" s="18" t="s">
        <v>593</v>
      </c>
      <c r="C10" s="17">
        <v>0.38349377448944999</v>
      </c>
      <c r="D10" s="17">
        <v>0.37272092880031399</v>
      </c>
      <c r="E10" s="17">
        <v>0.39351440813111399</v>
      </c>
      <c r="F10" s="17"/>
      <c r="G10" s="17">
        <v>0.33497086149612298</v>
      </c>
      <c r="H10" s="17">
        <v>0.37310117427818001</v>
      </c>
      <c r="I10" s="17">
        <v>0.32055449960771898</v>
      </c>
      <c r="J10" s="17">
        <v>0.438901916333088</v>
      </c>
      <c r="K10" s="17">
        <v>0.389017853968817</v>
      </c>
      <c r="L10" s="17">
        <v>0.41340944216355902</v>
      </c>
      <c r="M10" s="17"/>
      <c r="N10" s="17">
        <v>0.43930684092613198</v>
      </c>
      <c r="O10" s="17">
        <v>0.39051974712966703</v>
      </c>
      <c r="P10" s="17">
        <v>0.32443629225695497</v>
      </c>
      <c r="Q10" s="17">
        <v>0.37255355636807003</v>
      </c>
      <c r="R10" s="17"/>
      <c r="S10" s="17">
        <v>0.38732504519976602</v>
      </c>
      <c r="T10" s="17">
        <v>0.35675938597985801</v>
      </c>
      <c r="U10" s="17">
        <v>0.38690563482110402</v>
      </c>
      <c r="V10" s="17">
        <v>0.43670512702251002</v>
      </c>
      <c r="W10" s="17">
        <v>0.40764968348555303</v>
      </c>
      <c r="X10" s="17">
        <v>0.47230816415307197</v>
      </c>
      <c r="Y10" s="17">
        <v>0.30723610495113002</v>
      </c>
      <c r="Z10" s="17">
        <v>0.35829056872881598</v>
      </c>
      <c r="AA10" s="17">
        <v>0.34376543158811401</v>
      </c>
      <c r="AB10" s="17"/>
      <c r="AC10" s="17">
        <v>0.36700153807112201</v>
      </c>
      <c r="AD10" s="17">
        <v>0.42380830853073498</v>
      </c>
      <c r="AE10" s="17">
        <v>0.37751477217117102</v>
      </c>
      <c r="AF10" s="17"/>
      <c r="AG10" s="17">
        <v>0.38811859910636398</v>
      </c>
      <c r="AH10" s="17">
        <v>0.413548057427708</v>
      </c>
      <c r="AI10" s="17">
        <v>0.33483053391863099</v>
      </c>
      <c r="AJ10" s="17">
        <v>0.31246449676298399</v>
      </c>
      <c r="AK10" s="17">
        <v>0.38840474603095598</v>
      </c>
      <c r="AL10" s="17"/>
      <c r="AM10" s="17">
        <v>0.39530560626095801</v>
      </c>
      <c r="AN10" s="17">
        <v>0.40858349112339998</v>
      </c>
      <c r="AO10" s="17">
        <v>0.41130165860886098</v>
      </c>
      <c r="AP10" s="17"/>
      <c r="AQ10" s="17">
        <v>0.41467304474342898</v>
      </c>
      <c r="AR10" s="17">
        <v>0.32014337202845</v>
      </c>
      <c r="AS10" s="17"/>
      <c r="AT10" s="17">
        <v>0.400984126337953</v>
      </c>
      <c r="AU10" s="17">
        <v>0.37794835581046299</v>
      </c>
    </row>
    <row r="11" spans="2:47" ht="58" x14ac:dyDescent="0.35">
      <c r="B11" s="18" t="s">
        <v>594</v>
      </c>
      <c r="C11" s="17">
        <v>0.30917952299877799</v>
      </c>
      <c r="D11" s="17">
        <v>0.25960538296941998</v>
      </c>
      <c r="E11" s="17">
        <v>0.356676170364777</v>
      </c>
      <c r="F11" s="17"/>
      <c r="G11" s="17">
        <v>0.28444664514909102</v>
      </c>
      <c r="H11" s="17">
        <v>0.26597492467572897</v>
      </c>
      <c r="I11" s="17">
        <v>0.32049950232122898</v>
      </c>
      <c r="J11" s="17">
        <v>0.31929973030581899</v>
      </c>
      <c r="K11" s="17">
        <v>0.34877038714578301</v>
      </c>
      <c r="L11" s="17">
        <v>0.30938958723729298</v>
      </c>
      <c r="M11" s="17"/>
      <c r="N11" s="17">
        <v>0.34287050034072403</v>
      </c>
      <c r="O11" s="17">
        <v>0.28664605943976501</v>
      </c>
      <c r="P11" s="17">
        <v>0.34812980985235498</v>
      </c>
      <c r="Q11" s="17">
        <v>0.26580850833048902</v>
      </c>
      <c r="R11" s="17"/>
      <c r="S11" s="17">
        <v>0.38088685657078097</v>
      </c>
      <c r="T11" s="17">
        <v>0.38302736578089602</v>
      </c>
      <c r="U11" s="17">
        <v>0.29513493731028501</v>
      </c>
      <c r="V11" s="17">
        <v>0.25058549598760999</v>
      </c>
      <c r="W11" s="17">
        <v>0.34860647655310301</v>
      </c>
      <c r="X11" s="17">
        <v>0.26537832358888003</v>
      </c>
      <c r="Y11" s="17">
        <v>0.248651131931517</v>
      </c>
      <c r="Z11" s="17">
        <v>0.30029543818215199</v>
      </c>
      <c r="AA11" s="17">
        <v>0.24926308613576201</v>
      </c>
      <c r="AB11" s="17"/>
      <c r="AC11" s="17">
        <v>0.27582025163468099</v>
      </c>
      <c r="AD11" s="17">
        <v>0.36595159231949598</v>
      </c>
      <c r="AE11" s="17">
        <v>0.272227540127429</v>
      </c>
      <c r="AF11" s="17"/>
      <c r="AG11" s="17">
        <v>0.29496086377307901</v>
      </c>
      <c r="AH11" s="17">
        <v>0.35579841876892299</v>
      </c>
      <c r="AI11" s="17">
        <v>0.40168613528256703</v>
      </c>
      <c r="AJ11" s="17">
        <v>0.32161030207916003</v>
      </c>
      <c r="AK11" s="17">
        <v>0.27073062833962502</v>
      </c>
      <c r="AL11" s="17"/>
      <c r="AM11" s="17">
        <v>0.31258071791661202</v>
      </c>
      <c r="AN11" s="17">
        <v>0.33255419737470199</v>
      </c>
      <c r="AO11" s="17">
        <v>0.372947472346495</v>
      </c>
      <c r="AP11" s="17"/>
      <c r="AQ11" s="17">
        <v>0.32490949939989699</v>
      </c>
      <c r="AR11" s="17">
        <v>0.27780654107048502</v>
      </c>
      <c r="AS11" s="17"/>
      <c r="AT11" s="17">
        <v>0.33426554298087002</v>
      </c>
      <c r="AU11" s="17">
        <v>0.30122585317011502</v>
      </c>
    </row>
    <row r="12" spans="2:47" ht="43.5" x14ac:dyDescent="0.35">
      <c r="B12" s="18" t="s">
        <v>595</v>
      </c>
      <c r="C12" s="17">
        <v>0.28334006572485498</v>
      </c>
      <c r="D12" s="17">
        <v>0.30023682105703497</v>
      </c>
      <c r="E12" s="17">
        <v>0.26480694736438298</v>
      </c>
      <c r="F12" s="17"/>
      <c r="G12" s="17">
        <v>0.39947741088780298</v>
      </c>
      <c r="H12" s="17">
        <v>0.305590769744843</v>
      </c>
      <c r="I12" s="17">
        <v>0.31266139696537698</v>
      </c>
      <c r="J12" s="17">
        <v>0.29174838804928799</v>
      </c>
      <c r="K12" s="17">
        <v>0.204161774151293</v>
      </c>
      <c r="L12" s="17">
        <v>0.24255660183633401</v>
      </c>
      <c r="M12" s="17"/>
      <c r="N12" s="17">
        <v>0.25774266401567097</v>
      </c>
      <c r="O12" s="17">
        <v>0.30671348107220697</v>
      </c>
      <c r="P12" s="17">
        <v>0.30324294057728102</v>
      </c>
      <c r="Q12" s="17">
        <v>0.27257784077373698</v>
      </c>
      <c r="R12" s="17"/>
      <c r="S12" s="17">
        <v>0.31999251176430099</v>
      </c>
      <c r="T12" s="17">
        <v>0.24478960801229599</v>
      </c>
      <c r="U12" s="17">
        <v>0.27869767806600998</v>
      </c>
      <c r="V12" s="17">
        <v>0.22653932975153501</v>
      </c>
      <c r="W12" s="17">
        <v>0.37087020076955601</v>
      </c>
      <c r="X12" s="17">
        <v>0.26138653579499899</v>
      </c>
      <c r="Y12" s="17">
        <v>0.29391490994393099</v>
      </c>
      <c r="Z12" s="17">
        <v>0.23304702369323699</v>
      </c>
      <c r="AA12" s="17">
        <v>0.309622020407684</v>
      </c>
      <c r="AB12" s="17"/>
      <c r="AC12" s="17">
        <v>0.26602432803404402</v>
      </c>
      <c r="AD12" s="17">
        <v>0.27189517357210702</v>
      </c>
      <c r="AE12" s="17">
        <v>0.30333696481788502</v>
      </c>
      <c r="AF12" s="17"/>
      <c r="AG12" s="17">
        <v>0.252843979279399</v>
      </c>
      <c r="AH12" s="17">
        <v>0.317145702829636</v>
      </c>
      <c r="AI12" s="17">
        <v>0.19496216149334</v>
      </c>
      <c r="AJ12" s="17">
        <v>0.21682731535955399</v>
      </c>
      <c r="AK12" s="17">
        <v>0.31943534352074798</v>
      </c>
      <c r="AL12" s="17"/>
      <c r="AM12" s="17">
        <v>0.31488025963171201</v>
      </c>
      <c r="AN12" s="17">
        <v>0.29062673407454798</v>
      </c>
      <c r="AO12" s="17">
        <v>0.24127589608580199</v>
      </c>
      <c r="AP12" s="17"/>
      <c r="AQ12" s="17">
        <v>0.26384957021283201</v>
      </c>
      <c r="AR12" s="17">
        <v>0.32292942511137901</v>
      </c>
      <c r="AS12" s="17"/>
      <c r="AT12" s="17">
        <v>0.27826626762512202</v>
      </c>
      <c r="AU12" s="17">
        <v>0.28494874318311197</v>
      </c>
    </row>
    <row r="13" spans="2:47" ht="58" x14ac:dyDescent="0.35">
      <c r="B13" s="18" t="s">
        <v>596</v>
      </c>
      <c r="C13" s="17">
        <v>0.28333549076626802</v>
      </c>
      <c r="D13" s="17">
        <v>0.24338462058516899</v>
      </c>
      <c r="E13" s="17">
        <v>0.31942179091932998</v>
      </c>
      <c r="F13" s="17"/>
      <c r="G13" s="17">
        <v>0.27472456703700898</v>
      </c>
      <c r="H13" s="17">
        <v>0.260371908669424</v>
      </c>
      <c r="I13" s="17">
        <v>0.25236654202824299</v>
      </c>
      <c r="J13" s="17">
        <v>0.288907237146869</v>
      </c>
      <c r="K13" s="17">
        <v>0.35122580892968902</v>
      </c>
      <c r="L13" s="17">
        <v>0.27522993758289599</v>
      </c>
      <c r="M13" s="17"/>
      <c r="N13" s="17">
        <v>0.30465304413031702</v>
      </c>
      <c r="O13" s="17">
        <v>0.291228589015192</v>
      </c>
      <c r="P13" s="17">
        <v>0.27454980941747298</v>
      </c>
      <c r="Q13" s="17">
        <v>0.26331361158276001</v>
      </c>
      <c r="R13" s="17"/>
      <c r="S13" s="17">
        <v>0.27506519662443002</v>
      </c>
      <c r="T13" s="17">
        <v>0.31240563023257301</v>
      </c>
      <c r="U13" s="17">
        <v>0.23593058278174001</v>
      </c>
      <c r="V13" s="17">
        <v>0.296234553054328</v>
      </c>
      <c r="W13" s="17">
        <v>0.329024001253508</v>
      </c>
      <c r="X13" s="17">
        <v>0.28213496565920598</v>
      </c>
      <c r="Y13" s="17">
        <v>0.250088015573391</v>
      </c>
      <c r="Z13" s="17">
        <v>0.38815155995448802</v>
      </c>
      <c r="AA13" s="17">
        <v>0.23979907571762499</v>
      </c>
      <c r="AB13" s="17"/>
      <c r="AC13" s="17">
        <v>0.27784622838357698</v>
      </c>
      <c r="AD13" s="17">
        <v>0.32306557378957601</v>
      </c>
      <c r="AE13" s="17">
        <v>0.201639906116865</v>
      </c>
      <c r="AF13" s="17"/>
      <c r="AG13" s="17">
        <v>0.31823336963050702</v>
      </c>
      <c r="AH13" s="17">
        <v>0.25322840312133399</v>
      </c>
      <c r="AI13" s="17">
        <v>0.34678423499382199</v>
      </c>
      <c r="AJ13" s="17">
        <v>0.41503995238969799</v>
      </c>
      <c r="AK13" s="17">
        <v>0.18824147466424099</v>
      </c>
      <c r="AL13" s="17"/>
      <c r="AM13" s="17">
        <v>0.30428041223179098</v>
      </c>
      <c r="AN13" s="17">
        <v>0.27088211655875399</v>
      </c>
      <c r="AO13" s="17">
        <v>0.30770326626307098</v>
      </c>
      <c r="AP13" s="17"/>
      <c r="AQ13" s="17">
        <v>0.29505778325793403</v>
      </c>
      <c r="AR13" s="17">
        <v>0.26022440286857301</v>
      </c>
      <c r="AS13" s="17"/>
      <c r="AT13" s="17">
        <v>0.29158031763120701</v>
      </c>
      <c r="AU13" s="17">
        <v>0.28072142003185002</v>
      </c>
    </row>
    <row r="14" spans="2:47" ht="58" x14ac:dyDescent="0.35">
      <c r="B14" s="18" t="s">
        <v>597</v>
      </c>
      <c r="C14" s="17">
        <v>0.21713694909146</v>
      </c>
      <c r="D14" s="17">
        <v>0.23262409756764499</v>
      </c>
      <c r="E14" s="17">
        <v>0.20118063116138399</v>
      </c>
      <c r="F14" s="17"/>
      <c r="G14" s="17">
        <v>0.24143190089415101</v>
      </c>
      <c r="H14" s="17">
        <v>0.27314002558498301</v>
      </c>
      <c r="I14" s="17">
        <v>0.28745975898544601</v>
      </c>
      <c r="J14" s="17">
        <v>0.20271940206032299</v>
      </c>
      <c r="K14" s="17">
        <v>0.14782830086528401</v>
      </c>
      <c r="L14" s="17">
        <v>0.17390701530528099</v>
      </c>
      <c r="M14" s="17"/>
      <c r="N14" s="17">
        <v>0.20221738046207699</v>
      </c>
      <c r="O14" s="17">
        <v>0.25750747090846898</v>
      </c>
      <c r="P14" s="17">
        <v>0.188142664560946</v>
      </c>
      <c r="Q14" s="17">
        <v>0.21938157065035299</v>
      </c>
      <c r="R14" s="17"/>
      <c r="S14" s="17">
        <v>0.28036346786108102</v>
      </c>
      <c r="T14" s="17">
        <v>0.23782629664603999</v>
      </c>
      <c r="U14" s="17">
        <v>0.22282675832913501</v>
      </c>
      <c r="V14" s="17">
        <v>0.12509671454913801</v>
      </c>
      <c r="W14" s="17">
        <v>0.175092732867976</v>
      </c>
      <c r="X14" s="17">
        <v>0.28266731298810199</v>
      </c>
      <c r="Y14" s="17">
        <v>0.18083137579085401</v>
      </c>
      <c r="Z14" s="17">
        <v>0.22461318591684301</v>
      </c>
      <c r="AA14" s="17">
        <v>0.188109655969836</v>
      </c>
      <c r="AB14" s="17"/>
      <c r="AC14" s="17">
        <v>0.18657180418903299</v>
      </c>
      <c r="AD14" s="17">
        <v>0.224815707028719</v>
      </c>
      <c r="AE14" s="17">
        <v>0.29418601204391898</v>
      </c>
      <c r="AF14" s="17"/>
      <c r="AG14" s="17">
        <v>0.20784510556020599</v>
      </c>
      <c r="AH14" s="17">
        <v>0.21978106545839601</v>
      </c>
      <c r="AI14" s="17">
        <v>0.20875988562769601</v>
      </c>
      <c r="AJ14" s="17">
        <v>0.21462851707741101</v>
      </c>
      <c r="AK14" s="17">
        <v>0.26408164002222601</v>
      </c>
      <c r="AL14" s="17"/>
      <c r="AM14" s="17">
        <v>0.26082390514538101</v>
      </c>
      <c r="AN14" s="17">
        <v>0.24938862117499999</v>
      </c>
      <c r="AO14" s="17">
        <v>0.18871096606540999</v>
      </c>
      <c r="AP14" s="17"/>
      <c r="AQ14" s="17">
        <v>0.212887708006016</v>
      </c>
      <c r="AR14" s="17">
        <v>0.22713817981706999</v>
      </c>
      <c r="AS14" s="17"/>
      <c r="AT14" s="17">
        <v>0.214885953802115</v>
      </c>
      <c r="AU14" s="17">
        <v>0.21785064035576199</v>
      </c>
    </row>
    <row r="15" spans="2:47" ht="29" x14ac:dyDescent="0.35">
      <c r="B15" s="18" t="s">
        <v>598</v>
      </c>
      <c r="C15" s="17">
        <v>0.198844929641111</v>
      </c>
      <c r="D15" s="17">
        <v>0.21251177281890499</v>
      </c>
      <c r="E15" s="17">
        <v>0.186840360787563</v>
      </c>
      <c r="F15" s="17"/>
      <c r="G15" s="17">
        <v>0.270205646341593</v>
      </c>
      <c r="H15" s="17">
        <v>0.20974327694037001</v>
      </c>
      <c r="I15" s="17">
        <v>0.25167749606255102</v>
      </c>
      <c r="J15" s="17">
        <v>0.20345671765405299</v>
      </c>
      <c r="K15" s="17">
        <v>0.14025305053120499</v>
      </c>
      <c r="L15" s="17">
        <v>0.158550427699718</v>
      </c>
      <c r="M15" s="17"/>
      <c r="N15" s="17">
        <v>0.21051978816915201</v>
      </c>
      <c r="O15" s="17">
        <v>0.230029175350592</v>
      </c>
      <c r="P15" s="17">
        <v>0.168874229968243</v>
      </c>
      <c r="Q15" s="17">
        <v>0.18264288450362401</v>
      </c>
      <c r="R15" s="17"/>
      <c r="S15" s="17">
        <v>0.21340328408305201</v>
      </c>
      <c r="T15" s="17">
        <v>0.14305676677780901</v>
      </c>
      <c r="U15" s="17">
        <v>0.15978065710786599</v>
      </c>
      <c r="V15" s="17">
        <v>0.223608940975907</v>
      </c>
      <c r="W15" s="17">
        <v>0.16269407146048501</v>
      </c>
      <c r="X15" s="17">
        <v>0.26915421429969699</v>
      </c>
      <c r="Y15" s="17">
        <v>0.21050851025647099</v>
      </c>
      <c r="Z15" s="17">
        <v>0.26914138985357999</v>
      </c>
      <c r="AA15" s="17">
        <v>0.19290716464430599</v>
      </c>
      <c r="AB15" s="17"/>
      <c r="AC15" s="17">
        <v>0.19470478356788301</v>
      </c>
      <c r="AD15" s="17">
        <v>0.17783297449010599</v>
      </c>
      <c r="AE15" s="17">
        <v>0.21205442097750399</v>
      </c>
      <c r="AF15" s="17"/>
      <c r="AG15" s="17">
        <v>0.20301938255954399</v>
      </c>
      <c r="AH15" s="17">
        <v>0.20232832739790199</v>
      </c>
      <c r="AI15" s="17">
        <v>0.16915084585540799</v>
      </c>
      <c r="AJ15" s="17">
        <v>0.184468828945936</v>
      </c>
      <c r="AK15" s="17">
        <v>0.15644003133970999</v>
      </c>
      <c r="AL15" s="17"/>
      <c r="AM15" s="17">
        <v>0.200480394566769</v>
      </c>
      <c r="AN15" s="17">
        <v>0.21470713587658299</v>
      </c>
      <c r="AO15" s="17">
        <v>0.18698157008043101</v>
      </c>
      <c r="AP15" s="17"/>
      <c r="AQ15" s="17">
        <v>0.19574396616561701</v>
      </c>
      <c r="AR15" s="17">
        <v>0.20368160416880901</v>
      </c>
      <c r="AS15" s="17"/>
      <c r="AT15" s="17">
        <v>0.22107671618151001</v>
      </c>
      <c r="AU15" s="17">
        <v>0.19179621127247801</v>
      </c>
    </row>
    <row r="16" spans="2:47" x14ac:dyDescent="0.35">
      <c r="B16" s="18" t="s">
        <v>70</v>
      </c>
      <c r="C16" s="17">
        <v>0.104681038132552</v>
      </c>
      <c r="D16" s="17">
        <v>0.11849646205858599</v>
      </c>
      <c r="E16" s="17">
        <v>9.2176520721025598E-2</v>
      </c>
      <c r="F16" s="17"/>
      <c r="G16" s="17">
        <v>5.0872656545195502E-2</v>
      </c>
      <c r="H16" s="17">
        <v>0.119905718969463</v>
      </c>
      <c r="I16" s="17">
        <v>0.11047014272646501</v>
      </c>
      <c r="J16" s="17">
        <v>9.1851266529782594E-2</v>
      </c>
      <c r="K16" s="17">
        <v>0.107400830513112</v>
      </c>
      <c r="L16" s="17">
        <v>0.121053756544902</v>
      </c>
      <c r="M16" s="17"/>
      <c r="N16" s="17">
        <v>9.2801519533905294E-2</v>
      </c>
      <c r="O16" s="17">
        <v>7.1579841673278702E-2</v>
      </c>
      <c r="P16" s="17">
        <v>0.10062936679034</v>
      </c>
      <c r="Q16" s="17">
        <v>0.14463430915291101</v>
      </c>
      <c r="R16" s="17"/>
      <c r="S16" s="17">
        <v>8.4371510264946895E-2</v>
      </c>
      <c r="T16" s="17">
        <v>0.121863601189623</v>
      </c>
      <c r="U16" s="17">
        <v>0.12807893228773301</v>
      </c>
      <c r="V16" s="17">
        <v>0.11635538624736</v>
      </c>
      <c r="W16" s="17">
        <v>8.1160142522755704E-2</v>
      </c>
      <c r="X16" s="17">
        <v>0.103439638797997</v>
      </c>
      <c r="Y16" s="17">
        <v>0.117469525451388</v>
      </c>
      <c r="Z16" s="17">
        <v>8.8058290060352207E-2</v>
      </c>
      <c r="AA16" s="17">
        <v>9.2557744649689896E-2</v>
      </c>
      <c r="AB16" s="17"/>
      <c r="AC16" s="17">
        <v>0.122311392315687</v>
      </c>
      <c r="AD16" s="17">
        <v>8.9307076572645402E-2</v>
      </c>
      <c r="AE16" s="17">
        <v>0.118760628771455</v>
      </c>
      <c r="AF16" s="17"/>
      <c r="AG16" s="17">
        <v>9.2222365601427894E-2</v>
      </c>
      <c r="AH16" s="17">
        <v>9.73218947406993E-2</v>
      </c>
      <c r="AI16" s="17">
        <v>0.13896939950664</v>
      </c>
      <c r="AJ16" s="17">
        <v>0</v>
      </c>
      <c r="AK16" s="17">
        <v>0.13557338937024699</v>
      </c>
      <c r="AL16" s="17"/>
      <c r="AM16" s="17">
        <v>6.61874203775632E-2</v>
      </c>
      <c r="AN16" s="17">
        <v>8.9394134330767303E-2</v>
      </c>
      <c r="AO16" s="17">
        <v>7.2853523303267401E-2</v>
      </c>
      <c r="AP16" s="17"/>
      <c r="AQ16" s="17">
        <v>9.3707161799362407E-2</v>
      </c>
      <c r="AR16" s="17">
        <v>0.12578503621077899</v>
      </c>
      <c r="AS16" s="17"/>
      <c r="AT16" s="17">
        <v>0.114696390649646</v>
      </c>
      <c r="AU16" s="17">
        <v>0.10150561185147999</v>
      </c>
    </row>
    <row r="17" spans="2:47" ht="58" x14ac:dyDescent="0.35">
      <c r="B17" s="18" t="s">
        <v>599</v>
      </c>
      <c r="C17" s="17">
        <v>2.71128493515163E-2</v>
      </c>
      <c r="D17" s="17">
        <v>3.3453615032896601E-2</v>
      </c>
      <c r="E17" s="17">
        <v>2.1293460706715301E-2</v>
      </c>
      <c r="F17" s="17"/>
      <c r="G17" s="17">
        <v>8.1856258269103702E-3</v>
      </c>
      <c r="H17" s="17">
        <v>1.17764806960185E-2</v>
      </c>
      <c r="I17" s="17">
        <v>1.4627146498515301E-2</v>
      </c>
      <c r="J17" s="17">
        <v>3.0642638682117598E-2</v>
      </c>
      <c r="K17" s="17">
        <v>2.93294164120711E-2</v>
      </c>
      <c r="L17" s="17">
        <v>5.1457073236936303E-2</v>
      </c>
      <c r="M17" s="17"/>
      <c r="N17" s="17">
        <v>1.79403975128722E-2</v>
      </c>
      <c r="O17" s="17">
        <v>2.92238276500702E-2</v>
      </c>
      <c r="P17" s="17">
        <v>3.2157236732522999E-2</v>
      </c>
      <c r="Q17" s="17">
        <v>3.0689428911841898E-2</v>
      </c>
      <c r="R17" s="17"/>
      <c r="S17" s="17">
        <v>1.42539834766325E-2</v>
      </c>
      <c r="T17" s="17">
        <v>9.8591993820792406E-3</v>
      </c>
      <c r="U17" s="17">
        <v>3.4815900202257201E-2</v>
      </c>
      <c r="V17" s="17">
        <v>3.5127482123920799E-2</v>
      </c>
      <c r="W17" s="17">
        <v>5.1005480351872502E-2</v>
      </c>
      <c r="X17" s="17">
        <v>0</v>
      </c>
      <c r="Y17" s="17">
        <v>4.7258454260775698E-2</v>
      </c>
      <c r="Z17" s="17">
        <v>4.2086068505783898E-2</v>
      </c>
      <c r="AA17" s="17">
        <v>3.6595177757461003E-2</v>
      </c>
      <c r="AB17" s="17"/>
      <c r="AC17" s="17">
        <v>3.9333983852533498E-2</v>
      </c>
      <c r="AD17" s="17">
        <v>1.54384616980259E-2</v>
      </c>
      <c r="AE17" s="17">
        <v>3.4869214334456597E-2</v>
      </c>
      <c r="AF17" s="17"/>
      <c r="AG17" s="17">
        <v>3.5912707787602E-2</v>
      </c>
      <c r="AH17" s="17">
        <v>9.13108303620201E-3</v>
      </c>
      <c r="AI17" s="17">
        <v>3.81897279860978E-2</v>
      </c>
      <c r="AJ17" s="17">
        <v>0</v>
      </c>
      <c r="AK17" s="17">
        <v>3.5476820172442497E-2</v>
      </c>
      <c r="AL17" s="17"/>
      <c r="AM17" s="17">
        <v>2.5042743967283201E-2</v>
      </c>
      <c r="AN17" s="17">
        <v>1.5052400854342901E-2</v>
      </c>
      <c r="AO17" s="17">
        <v>5.1649163777560403E-2</v>
      </c>
      <c r="AP17" s="17"/>
      <c r="AQ17" s="17">
        <v>3.23090790102602E-2</v>
      </c>
      <c r="AR17" s="17">
        <v>1.6368285739311001E-2</v>
      </c>
      <c r="AS17" s="17"/>
      <c r="AT17" s="17">
        <v>1.24593864521708E-2</v>
      </c>
      <c r="AU17" s="17">
        <v>3.1758815743600899E-2</v>
      </c>
    </row>
    <row r="18" spans="2:47" x14ac:dyDescent="0.35">
      <c r="B18" s="18" t="s">
        <v>71</v>
      </c>
      <c r="C18" s="19">
        <v>6.4695622097437301E-3</v>
      </c>
      <c r="D18" s="19">
        <v>1.1301120196675601E-2</v>
      </c>
      <c r="E18" s="19">
        <v>1.9808617900416501E-3</v>
      </c>
      <c r="F18" s="19"/>
      <c r="G18" s="19">
        <v>0</v>
      </c>
      <c r="H18" s="19">
        <v>7.17972322987428E-3</v>
      </c>
      <c r="I18" s="19">
        <v>0</v>
      </c>
      <c r="J18" s="19">
        <v>9.7698072688089995E-3</v>
      </c>
      <c r="K18" s="19">
        <v>1.1359930891477601E-2</v>
      </c>
      <c r="L18" s="19">
        <v>7.68498646736637E-3</v>
      </c>
      <c r="M18" s="19"/>
      <c r="N18" s="19">
        <v>5.9824672151687101E-3</v>
      </c>
      <c r="O18" s="19">
        <v>8.0006632898914198E-3</v>
      </c>
      <c r="P18" s="19">
        <v>9.1929956408167701E-3</v>
      </c>
      <c r="Q18" s="19">
        <v>3.09621006678093E-3</v>
      </c>
      <c r="R18" s="19"/>
      <c r="S18" s="19">
        <v>5.2358741425264001E-3</v>
      </c>
      <c r="T18" s="19">
        <v>1.1346819282758699E-2</v>
      </c>
      <c r="U18" s="19">
        <v>7.7089407959977999E-3</v>
      </c>
      <c r="V18" s="19">
        <v>2.0344780950715499E-2</v>
      </c>
      <c r="W18" s="19">
        <v>8.9668522432601299E-3</v>
      </c>
      <c r="X18" s="19">
        <v>0</v>
      </c>
      <c r="Y18" s="19">
        <v>0</v>
      </c>
      <c r="Z18" s="19">
        <v>0</v>
      </c>
      <c r="AA18" s="19">
        <v>0</v>
      </c>
      <c r="AB18" s="19"/>
      <c r="AC18" s="19">
        <v>8.7371459600433608E-3</v>
      </c>
      <c r="AD18" s="19">
        <v>7.4266820448565998E-3</v>
      </c>
      <c r="AE18" s="19">
        <v>0</v>
      </c>
      <c r="AF18" s="19"/>
      <c r="AG18" s="19">
        <v>7.2156871845829602E-3</v>
      </c>
      <c r="AH18" s="19">
        <v>5.9907838880408001E-3</v>
      </c>
      <c r="AI18" s="19">
        <v>1.1830217832967701E-2</v>
      </c>
      <c r="AJ18" s="19">
        <v>0</v>
      </c>
      <c r="AK18" s="19">
        <v>0</v>
      </c>
      <c r="AL18" s="19"/>
      <c r="AM18" s="19">
        <v>9.5921262854667903E-3</v>
      </c>
      <c r="AN18" s="19">
        <v>2.2269051324583298E-3</v>
      </c>
      <c r="AO18" s="19">
        <v>2.54116486293475E-2</v>
      </c>
      <c r="AP18" s="19"/>
      <c r="AQ18" s="19">
        <v>3.8726344817495398E-3</v>
      </c>
      <c r="AR18" s="19">
        <v>1.1941016795849701E-2</v>
      </c>
      <c r="AS18" s="19"/>
      <c r="AT18" s="19">
        <v>3.4088630606454E-3</v>
      </c>
      <c r="AU18" s="19">
        <v>7.4399748337541198E-3</v>
      </c>
    </row>
    <row r="19" spans="2:47" x14ac:dyDescent="0.35">
      <c r="B19" s="16"/>
    </row>
    <row r="20" spans="2:47" x14ac:dyDescent="0.35">
      <c r="B20" t="s">
        <v>77</v>
      </c>
    </row>
    <row r="21" spans="2:47" x14ac:dyDescent="0.35">
      <c r="B21" t="s">
        <v>78</v>
      </c>
    </row>
    <row r="23" spans="2:47" x14ac:dyDescent="0.35">
      <c r="B23"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U24"/>
  <sheetViews>
    <sheetView showGridLines="0" topLeftCell="A10" workbookViewId="0">
      <pane xSplit="2" topLeftCell="Y1" activePane="topRight" state="frozen"/>
      <selection activeCell="AF8" sqref="AF8"/>
      <selection pane="topRight" activeCell="AW28" sqref="AW2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610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601</v>
      </c>
      <c r="C9" s="17">
        <v>0.31494079111495898</v>
      </c>
      <c r="D9" s="17">
        <v>0.28303370094045199</v>
      </c>
      <c r="E9" s="17">
        <v>0.34212012876212</v>
      </c>
      <c r="F9" s="17"/>
      <c r="G9" s="17">
        <v>0.29781466443599303</v>
      </c>
      <c r="H9" s="17">
        <v>0.29770226388585203</v>
      </c>
      <c r="I9" s="17">
        <v>0.32149586109182998</v>
      </c>
      <c r="J9" s="17">
        <v>0.31145079089278199</v>
      </c>
      <c r="K9" s="17">
        <v>0.30424661872484299</v>
      </c>
      <c r="L9" s="17">
        <v>0.34035677322184599</v>
      </c>
      <c r="M9" s="17"/>
      <c r="N9" s="17">
        <v>0.38813255199071001</v>
      </c>
      <c r="O9" s="17">
        <v>0.303021907343481</v>
      </c>
      <c r="P9" s="17">
        <v>0.29339586892376501</v>
      </c>
      <c r="Q9" s="17">
        <v>0.27121901192696901</v>
      </c>
      <c r="R9" s="17"/>
      <c r="S9" s="17">
        <v>0.35454540700943399</v>
      </c>
      <c r="T9" s="17">
        <v>0.31682882683431601</v>
      </c>
      <c r="U9" s="17">
        <v>0.29345404517732598</v>
      </c>
      <c r="V9" s="17">
        <v>0.27499995126676702</v>
      </c>
      <c r="W9" s="17">
        <v>0.41318514045021298</v>
      </c>
      <c r="X9" s="17">
        <v>0.376081666663936</v>
      </c>
      <c r="Y9" s="17">
        <v>0.23450692038061499</v>
      </c>
      <c r="Z9" s="17">
        <v>0.33205428779635898</v>
      </c>
      <c r="AA9" s="17">
        <v>0.25526203813256099</v>
      </c>
      <c r="AB9" s="17"/>
      <c r="AC9" s="17">
        <v>0.251913856664152</v>
      </c>
      <c r="AD9" s="17">
        <v>0.37971537805337302</v>
      </c>
      <c r="AE9" s="17">
        <v>0.31616799836482201</v>
      </c>
      <c r="AF9" s="17"/>
      <c r="AG9" s="17">
        <v>0.30100679945136499</v>
      </c>
      <c r="AH9" s="17">
        <v>0.33967708024570398</v>
      </c>
      <c r="AI9" s="17">
        <v>0.42670589773845202</v>
      </c>
      <c r="AJ9" s="17">
        <v>0.24181308094183801</v>
      </c>
      <c r="AK9" s="17">
        <v>0.30659054246088402</v>
      </c>
      <c r="AL9" s="17"/>
      <c r="AM9" s="17">
        <v>0.31132181079709298</v>
      </c>
      <c r="AN9" s="17">
        <v>0.35904860537599897</v>
      </c>
      <c r="AO9" s="17">
        <v>0.309185861717233</v>
      </c>
      <c r="AP9" s="17"/>
      <c r="AQ9" s="17">
        <v>0.316524533384343</v>
      </c>
      <c r="AR9" s="17">
        <v>0.31055586906436899</v>
      </c>
      <c r="AS9" s="17"/>
      <c r="AT9" s="17">
        <v>0.334366273524142</v>
      </c>
      <c r="AU9" s="17">
        <v>0.30878182793724401</v>
      </c>
    </row>
    <row r="10" spans="2:47" ht="43.5" x14ac:dyDescent="0.35">
      <c r="B10" s="18" t="s">
        <v>602</v>
      </c>
      <c r="C10" s="17">
        <v>0.30853346858923197</v>
      </c>
      <c r="D10" s="17">
        <v>0.282525052504708</v>
      </c>
      <c r="E10" s="17">
        <v>0.33169174039081101</v>
      </c>
      <c r="F10" s="17"/>
      <c r="G10" s="17">
        <v>0.30513040647440798</v>
      </c>
      <c r="H10" s="17">
        <v>0.36902714123492097</v>
      </c>
      <c r="I10" s="17">
        <v>0.29932574800150002</v>
      </c>
      <c r="J10" s="17">
        <v>0.313721596049993</v>
      </c>
      <c r="K10" s="17">
        <v>0.297953584540191</v>
      </c>
      <c r="L10" s="17">
        <v>0.27608412721812298</v>
      </c>
      <c r="M10" s="17"/>
      <c r="N10" s="17">
        <v>0.33396680968666298</v>
      </c>
      <c r="O10" s="17">
        <v>0.34712567740594003</v>
      </c>
      <c r="P10" s="17">
        <v>0.30936676288446502</v>
      </c>
      <c r="Q10" s="17">
        <v>0.244154263938264</v>
      </c>
      <c r="R10" s="17"/>
      <c r="S10" s="17">
        <v>0.32580735135855599</v>
      </c>
      <c r="T10" s="17">
        <v>0.32758031928834502</v>
      </c>
      <c r="U10" s="17">
        <v>0.31219843832024902</v>
      </c>
      <c r="V10" s="17">
        <v>0.22517519243481801</v>
      </c>
      <c r="W10" s="17">
        <v>0.28250680911500697</v>
      </c>
      <c r="X10" s="17">
        <v>0.35295935981353699</v>
      </c>
      <c r="Y10" s="17">
        <v>0.247346204219973</v>
      </c>
      <c r="Z10" s="17">
        <v>0.430812040461448</v>
      </c>
      <c r="AA10" s="17">
        <v>0.31347410069891501</v>
      </c>
      <c r="AB10" s="17"/>
      <c r="AC10" s="17">
        <v>0.24239887274716701</v>
      </c>
      <c r="AD10" s="17">
        <v>0.396792988605081</v>
      </c>
      <c r="AE10" s="17">
        <v>0.261658744009657</v>
      </c>
      <c r="AF10" s="17"/>
      <c r="AG10" s="17">
        <v>0.29077939389789598</v>
      </c>
      <c r="AH10" s="17">
        <v>0.35642030417585002</v>
      </c>
      <c r="AI10" s="17">
        <v>0.379699107181038</v>
      </c>
      <c r="AJ10" s="17">
        <v>0.269831684051969</v>
      </c>
      <c r="AK10" s="17">
        <v>0.24956797787333601</v>
      </c>
      <c r="AL10" s="17"/>
      <c r="AM10" s="17">
        <v>0.29109111197468002</v>
      </c>
      <c r="AN10" s="17">
        <v>0.37480062626134703</v>
      </c>
      <c r="AO10" s="17">
        <v>0.37266713422352499</v>
      </c>
      <c r="AP10" s="17"/>
      <c r="AQ10" s="17">
        <v>0.31906337912393401</v>
      </c>
      <c r="AR10" s="17">
        <v>0.28804743889119599</v>
      </c>
      <c r="AS10" s="17"/>
      <c r="AT10" s="17">
        <v>0.33027925812751202</v>
      </c>
      <c r="AU10" s="17">
        <v>0.30163883842173</v>
      </c>
    </row>
    <row r="11" spans="2:47" ht="29" x14ac:dyDescent="0.35">
      <c r="B11" s="18" t="s">
        <v>603</v>
      </c>
      <c r="C11" s="17">
        <v>0.27612452334111298</v>
      </c>
      <c r="D11" s="17">
        <v>0.29636694478917303</v>
      </c>
      <c r="E11" s="17">
        <v>0.25595219164795202</v>
      </c>
      <c r="F11" s="17"/>
      <c r="G11" s="17">
        <v>0.24630453532173699</v>
      </c>
      <c r="H11" s="17">
        <v>0.27370226481061499</v>
      </c>
      <c r="I11" s="17">
        <v>0.32238845265372901</v>
      </c>
      <c r="J11" s="17">
        <v>0.28767171441543499</v>
      </c>
      <c r="K11" s="17">
        <v>0.222846603550447</v>
      </c>
      <c r="L11" s="17">
        <v>0.286889220597419</v>
      </c>
      <c r="M11" s="17"/>
      <c r="N11" s="17">
        <v>0.29364923768803602</v>
      </c>
      <c r="O11" s="17">
        <v>0.28531673917199801</v>
      </c>
      <c r="P11" s="17">
        <v>0.26507786932257199</v>
      </c>
      <c r="Q11" s="17">
        <v>0.26073292885001798</v>
      </c>
      <c r="R11" s="17"/>
      <c r="S11" s="17">
        <v>0.28532932992663201</v>
      </c>
      <c r="T11" s="17">
        <v>0.33877510893714002</v>
      </c>
      <c r="U11" s="17">
        <v>0.32030723916456899</v>
      </c>
      <c r="V11" s="17">
        <v>0.19483968636330401</v>
      </c>
      <c r="W11" s="17">
        <v>0.36481563175283399</v>
      </c>
      <c r="X11" s="17">
        <v>0.273074022318886</v>
      </c>
      <c r="Y11" s="17">
        <v>0.220197416610842</v>
      </c>
      <c r="Z11" s="17">
        <v>0.17614111352734299</v>
      </c>
      <c r="AA11" s="17">
        <v>0.24397838451585899</v>
      </c>
      <c r="AB11" s="17"/>
      <c r="AC11" s="17">
        <v>0.23591821774573399</v>
      </c>
      <c r="AD11" s="17">
        <v>0.32024936506929602</v>
      </c>
      <c r="AE11" s="17">
        <v>0.24183217696873399</v>
      </c>
      <c r="AF11" s="17"/>
      <c r="AG11" s="17">
        <v>0.29162382729005898</v>
      </c>
      <c r="AH11" s="17">
        <v>0.286144433089211</v>
      </c>
      <c r="AI11" s="17">
        <v>0.28756541191183099</v>
      </c>
      <c r="AJ11" s="17">
        <v>6.46628984296269E-2</v>
      </c>
      <c r="AK11" s="17">
        <v>0.24664481035678101</v>
      </c>
      <c r="AL11" s="17"/>
      <c r="AM11" s="17">
        <v>0.27998493384412398</v>
      </c>
      <c r="AN11" s="17">
        <v>0.290287793863576</v>
      </c>
      <c r="AO11" s="17">
        <v>0.26113795592627798</v>
      </c>
      <c r="AP11" s="17"/>
      <c r="AQ11" s="17">
        <v>0.28665178261024998</v>
      </c>
      <c r="AR11" s="17">
        <v>0.25281260647051901</v>
      </c>
      <c r="AS11" s="17"/>
      <c r="AT11" s="17">
        <v>0.28237069058654202</v>
      </c>
      <c r="AU11" s="17">
        <v>0.27414413936628501</v>
      </c>
    </row>
    <row r="12" spans="2:47" ht="29" x14ac:dyDescent="0.35">
      <c r="B12" s="18" t="s">
        <v>604</v>
      </c>
      <c r="C12" s="17">
        <v>0.20838468853595299</v>
      </c>
      <c r="D12" s="17">
        <v>0.24160228583662399</v>
      </c>
      <c r="E12" s="17">
        <v>0.17663901900943099</v>
      </c>
      <c r="F12" s="17"/>
      <c r="G12" s="17">
        <v>0.31773904956355098</v>
      </c>
      <c r="H12" s="17">
        <v>0.31746055978271198</v>
      </c>
      <c r="I12" s="17">
        <v>0.20736081530997599</v>
      </c>
      <c r="J12" s="17">
        <v>0.24587960133554901</v>
      </c>
      <c r="K12" s="17">
        <v>9.5067535920004304E-2</v>
      </c>
      <c r="L12" s="17">
        <v>0.13130670592339899</v>
      </c>
      <c r="M12" s="17"/>
      <c r="N12" s="17">
        <v>0.21117778464725201</v>
      </c>
      <c r="O12" s="17">
        <v>0.221070772173242</v>
      </c>
      <c r="P12" s="17">
        <v>0.19943237008921599</v>
      </c>
      <c r="Q12" s="17">
        <v>0.20257365507104</v>
      </c>
      <c r="R12" s="17"/>
      <c r="S12" s="17">
        <v>0.240768237870922</v>
      </c>
      <c r="T12" s="17">
        <v>0.174222624557241</v>
      </c>
      <c r="U12" s="17">
        <v>0.17918377479004899</v>
      </c>
      <c r="V12" s="17">
        <v>0.18993779036160999</v>
      </c>
      <c r="W12" s="17">
        <v>0.20385125929247</v>
      </c>
      <c r="X12" s="17">
        <v>0.24627068283276299</v>
      </c>
      <c r="Y12" s="17">
        <v>0.20080006439506401</v>
      </c>
      <c r="Z12" s="17">
        <v>0.18193515269293001</v>
      </c>
      <c r="AA12" s="17">
        <v>0.238690026230715</v>
      </c>
      <c r="AB12" s="17"/>
      <c r="AC12" s="17">
        <v>0.18374597163600001</v>
      </c>
      <c r="AD12" s="17">
        <v>0.19814856731365199</v>
      </c>
      <c r="AE12" s="17">
        <v>0.266441346265615</v>
      </c>
      <c r="AF12" s="17"/>
      <c r="AG12" s="17">
        <v>0.20428709046635099</v>
      </c>
      <c r="AH12" s="17">
        <v>0.235318094041091</v>
      </c>
      <c r="AI12" s="17">
        <v>0.16415605915985099</v>
      </c>
      <c r="AJ12" s="17">
        <v>0.29701624791639503</v>
      </c>
      <c r="AK12" s="17">
        <v>0.21552315784510101</v>
      </c>
      <c r="AL12" s="17"/>
      <c r="AM12" s="17">
        <v>0.24534498523809301</v>
      </c>
      <c r="AN12" s="17">
        <v>0.245660263454025</v>
      </c>
      <c r="AO12" s="17">
        <v>0.168021654699335</v>
      </c>
      <c r="AP12" s="17"/>
      <c r="AQ12" s="17">
        <v>0.19049124773412399</v>
      </c>
      <c r="AR12" s="17">
        <v>0.246915838960899</v>
      </c>
      <c r="AS12" s="17"/>
      <c r="AT12" s="17">
        <v>0.22257721456475099</v>
      </c>
      <c r="AU12" s="17">
        <v>0.20388486488324301</v>
      </c>
    </row>
    <row r="13" spans="2:47" ht="58" x14ac:dyDescent="0.35">
      <c r="B13" s="18" t="s">
        <v>605</v>
      </c>
      <c r="C13" s="17">
        <v>0.19522594458671899</v>
      </c>
      <c r="D13" s="17">
        <v>0.18478822809929399</v>
      </c>
      <c r="E13" s="17">
        <v>0.20572533567912801</v>
      </c>
      <c r="F13" s="17"/>
      <c r="G13" s="17">
        <v>0.247491462064899</v>
      </c>
      <c r="H13" s="17">
        <v>0.19213490529041199</v>
      </c>
      <c r="I13" s="17">
        <v>0.225886962381633</v>
      </c>
      <c r="J13" s="17">
        <v>0.19332465265566001</v>
      </c>
      <c r="K13" s="17">
        <v>0.16754169889925899</v>
      </c>
      <c r="L13" s="17">
        <v>0.172784243660319</v>
      </c>
      <c r="M13" s="17"/>
      <c r="N13" s="17">
        <v>0.187541323506764</v>
      </c>
      <c r="O13" s="17">
        <v>0.21998766601452399</v>
      </c>
      <c r="P13" s="17">
        <v>0.19632964965675601</v>
      </c>
      <c r="Q13" s="17">
        <v>0.17920007963946599</v>
      </c>
      <c r="R13" s="17"/>
      <c r="S13" s="17">
        <v>0.218799482997386</v>
      </c>
      <c r="T13" s="17">
        <v>0.14343610628044301</v>
      </c>
      <c r="U13" s="17">
        <v>0.207348194049778</v>
      </c>
      <c r="V13" s="17">
        <v>0.187429154947409</v>
      </c>
      <c r="W13" s="17">
        <v>0.238335647198687</v>
      </c>
      <c r="X13" s="17">
        <v>0.14658325030317401</v>
      </c>
      <c r="Y13" s="17">
        <v>0.19585359747679301</v>
      </c>
      <c r="Z13" s="17">
        <v>0.34700207171721997</v>
      </c>
      <c r="AA13" s="17">
        <v>0.18214732784395901</v>
      </c>
      <c r="AB13" s="17"/>
      <c r="AC13" s="17">
        <v>0.203480506752684</v>
      </c>
      <c r="AD13" s="17">
        <v>0.17869560690608299</v>
      </c>
      <c r="AE13" s="17">
        <v>0.197838118517673</v>
      </c>
      <c r="AF13" s="17"/>
      <c r="AG13" s="17">
        <v>0.18808060584521999</v>
      </c>
      <c r="AH13" s="17">
        <v>0.187364678823144</v>
      </c>
      <c r="AI13" s="17">
        <v>0.13309513668902201</v>
      </c>
      <c r="AJ13" s="17">
        <v>0.28059173222008299</v>
      </c>
      <c r="AK13" s="17">
        <v>0.20952175614365401</v>
      </c>
      <c r="AL13" s="17"/>
      <c r="AM13" s="17">
        <v>0.19528309097737601</v>
      </c>
      <c r="AN13" s="17">
        <v>0.18680748589433899</v>
      </c>
      <c r="AO13" s="17">
        <v>0.23652801028338499</v>
      </c>
      <c r="AP13" s="17"/>
      <c r="AQ13" s="17">
        <v>0.19559832009209499</v>
      </c>
      <c r="AR13" s="17">
        <v>0.19277021181221901</v>
      </c>
      <c r="AS13" s="17"/>
      <c r="AT13" s="17">
        <v>0.208585852024325</v>
      </c>
      <c r="AU13" s="17">
        <v>0.19099010754377299</v>
      </c>
    </row>
    <row r="14" spans="2:47" ht="58" x14ac:dyDescent="0.35">
      <c r="B14" s="18" t="s">
        <v>606</v>
      </c>
      <c r="C14" s="17">
        <v>0.19034950342593801</v>
      </c>
      <c r="D14" s="17">
        <v>0.20716996670026899</v>
      </c>
      <c r="E14" s="17">
        <v>0.173852430673792</v>
      </c>
      <c r="F14" s="17"/>
      <c r="G14" s="17">
        <v>0.28584781693634298</v>
      </c>
      <c r="H14" s="17">
        <v>0.22104349553689001</v>
      </c>
      <c r="I14" s="17">
        <v>0.16830021374321699</v>
      </c>
      <c r="J14" s="17">
        <v>0.20646160958891899</v>
      </c>
      <c r="K14" s="17">
        <v>0.145184038154405</v>
      </c>
      <c r="L14" s="17">
        <v>0.159978780042494</v>
      </c>
      <c r="M14" s="17"/>
      <c r="N14" s="17">
        <v>0.210733034758186</v>
      </c>
      <c r="O14" s="17">
        <v>0.18454491861092001</v>
      </c>
      <c r="P14" s="17">
        <v>0.196125609223185</v>
      </c>
      <c r="Q14" s="17">
        <v>0.171641522373426</v>
      </c>
      <c r="R14" s="17"/>
      <c r="S14" s="17">
        <v>0.187096794166946</v>
      </c>
      <c r="T14" s="17">
        <v>0.19711151542307201</v>
      </c>
      <c r="U14" s="17">
        <v>0.19700230221093601</v>
      </c>
      <c r="V14" s="17">
        <v>0.157680192981347</v>
      </c>
      <c r="W14" s="17">
        <v>0.206163499481019</v>
      </c>
      <c r="X14" s="17">
        <v>0.216589300831774</v>
      </c>
      <c r="Y14" s="17">
        <v>0.22099393744571699</v>
      </c>
      <c r="Z14" s="17">
        <v>8.8200814766545899E-2</v>
      </c>
      <c r="AA14" s="17">
        <v>0.19160921642163301</v>
      </c>
      <c r="AB14" s="17"/>
      <c r="AC14" s="17">
        <v>0.187506541371907</v>
      </c>
      <c r="AD14" s="17">
        <v>0.17913860446757901</v>
      </c>
      <c r="AE14" s="17">
        <v>0.193981870423726</v>
      </c>
      <c r="AF14" s="17"/>
      <c r="AG14" s="17">
        <v>0.185430281438349</v>
      </c>
      <c r="AH14" s="17">
        <v>0.21540511389148201</v>
      </c>
      <c r="AI14" s="17">
        <v>0.10208301123407</v>
      </c>
      <c r="AJ14" s="17">
        <v>0.27880697431462198</v>
      </c>
      <c r="AK14" s="17">
        <v>0.177418907841873</v>
      </c>
      <c r="AL14" s="17"/>
      <c r="AM14" s="17">
        <v>0.197977865141506</v>
      </c>
      <c r="AN14" s="17">
        <v>0.20921690383979</v>
      </c>
      <c r="AO14" s="17">
        <v>0.21103279946649101</v>
      </c>
      <c r="AP14" s="17"/>
      <c r="AQ14" s="17">
        <v>0.18831364917834001</v>
      </c>
      <c r="AR14" s="17">
        <v>0.19557936898964201</v>
      </c>
      <c r="AS14" s="17"/>
      <c r="AT14" s="17">
        <v>0.24689388615604499</v>
      </c>
      <c r="AU14" s="17">
        <v>0.17242177510466999</v>
      </c>
    </row>
    <row r="15" spans="2:47" ht="72.5" x14ac:dyDescent="0.35">
      <c r="B15" s="18" t="s">
        <v>607</v>
      </c>
      <c r="C15" s="17">
        <v>0.16706215443220901</v>
      </c>
      <c r="D15" s="17">
        <v>0.18462104367508</v>
      </c>
      <c r="E15" s="17">
        <v>0.151299842424647</v>
      </c>
      <c r="F15" s="17"/>
      <c r="G15" s="17">
        <v>0.249338707562719</v>
      </c>
      <c r="H15" s="17">
        <v>0.20605331709570701</v>
      </c>
      <c r="I15" s="17">
        <v>0.18401549476967299</v>
      </c>
      <c r="J15" s="17">
        <v>0.186418376101393</v>
      </c>
      <c r="K15" s="17">
        <v>0.14219031956681399</v>
      </c>
      <c r="L15" s="17">
        <v>9.3020640558191495E-2</v>
      </c>
      <c r="M15" s="17"/>
      <c r="N15" s="17">
        <v>0.196682570800745</v>
      </c>
      <c r="O15" s="17">
        <v>0.17429059014832901</v>
      </c>
      <c r="P15" s="17">
        <v>0.12600720560873799</v>
      </c>
      <c r="Q15" s="17">
        <v>0.16571523219214301</v>
      </c>
      <c r="R15" s="17"/>
      <c r="S15" s="17">
        <v>0.20668857634364199</v>
      </c>
      <c r="T15" s="17">
        <v>0.14851367385404901</v>
      </c>
      <c r="U15" s="17">
        <v>0.107584318247521</v>
      </c>
      <c r="V15" s="17">
        <v>0.17232541625678399</v>
      </c>
      <c r="W15" s="17">
        <v>0.14191439643985401</v>
      </c>
      <c r="X15" s="17">
        <v>0.21451871259760599</v>
      </c>
      <c r="Y15" s="17">
        <v>0.15871958200497099</v>
      </c>
      <c r="Z15" s="17">
        <v>0.18315113233958399</v>
      </c>
      <c r="AA15" s="17">
        <v>0.163418643544327</v>
      </c>
      <c r="AB15" s="17"/>
      <c r="AC15" s="17">
        <v>0.16415855082545</v>
      </c>
      <c r="AD15" s="17">
        <v>0.15818965545342401</v>
      </c>
      <c r="AE15" s="17">
        <v>0.17018444350636899</v>
      </c>
      <c r="AF15" s="17"/>
      <c r="AG15" s="17">
        <v>0.18752757057418501</v>
      </c>
      <c r="AH15" s="17">
        <v>0.16736104724800199</v>
      </c>
      <c r="AI15" s="17">
        <v>0.124966480488663</v>
      </c>
      <c r="AJ15" s="17">
        <v>0.10139565938282601</v>
      </c>
      <c r="AK15" s="17">
        <v>0.133193560252515</v>
      </c>
      <c r="AL15" s="17"/>
      <c r="AM15" s="17">
        <v>0.19871762000190199</v>
      </c>
      <c r="AN15" s="17">
        <v>0.15987262157245</v>
      </c>
      <c r="AO15" s="17">
        <v>0.166869412823203</v>
      </c>
      <c r="AP15" s="17"/>
      <c r="AQ15" s="17">
        <v>0.16663618783947701</v>
      </c>
      <c r="AR15" s="17">
        <v>0.168802299994911</v>
      </c>
      <c r="AS15" s="17"/>
      <c r="AT15" s="17">
        <v>0.21367233721738299</v>
      </c>
      <c r="AU15" s="17">
        <v>0.15228412249284401</v>
      </c>
    </row>
    <row r="16" spans="2:47" x14ac:dyDescent="0.35">
      <c r="B16" s="18" t="s">
        <v>70</v>
      </c>
      <c r="C16" s="17">
        <v>0.12522691333378899</v>
      </c>
      <c r="D16" s="17">
        <v>0.140685371115049</v>
      </c>
      <c r="E16" s="17">
        <v>0.111266317243867</v>
      </c>
      <c r="F16" s="17"/>
      <c r="G16" s="17">
        <v>9.9717354766847802E-2</v>
      </c>
      <c r="H16" s="17">
        <v>9.9940264192913505E-2</v>
      </c>
      <c r="I16" s="17">
        <v>0.103524652230715</v>
      </c>
      <c r="J16" s="17">
        <v>0.12217926850694801</v>
      </c>
      <c r="K16" s="17">
        <v>0.13981433726881801</v>
      </c>
      <c r="L16" s="17">
        <v>0.162494300839681</v>
      </c>
      <c r="M16" s="17"/>
      <c r="N16" s="17">
        <v>0.128785200876393</v>
      </c>
      <c r="O16" s="17">
        <v>9.4642725337305306E-2</v>
      </c>
      <c r="P16" s="17">
        <v>9.5964381414481797E-2</v>
      </c>
      <c r="Q16" s="17">
        <v>0.16832563332269601</v>
      </c>
      <c r="R16" s="17"/>
      <c r="S16" s="17">
        <v>0.115776341748225</v>
      </c>
      <c r="T16" s="17">
        <v>0.11792618671291</v>
      </c>
      <c r="U16" s="17">
        <v>0.12827932481799101</v>
      </c>
      <c r="V16" s="17">
        <v>0.18973074862940201</v>
      </c>
      <c r="W16" s="17">
        <v>5.6501997496100999E-2</v>
      </c>
      <c r="X16" s="17">
        <v>0.106578367726887</v>
      </c>
      <c r="Y16" s="17">
        <v>0.13213780838254699</v>
      </c>
      <c r="Z16" s="17">
        <v>7.1136180583720204E-2</v>
      </c>
      <c r="AA16" s="17">
        <v>0.16442316728042</v>
      </c>
      <c r="AB16" s="17"/>
      <c r="AC16" s="17">
        <v>0.15159261449317599</v>
      </c>
      <c r="AD16" s="17">
        <v>9.8495069075324501E-2</v>
      </c>
      <c r="AE16" s="17">
        <v>0.13759532952980599</v>
      </c>
      <c r="AF16" s="17"/>
      <c r="AG16" s="17">
        <v>0.12199976242680299</v>
      </c>
      <c r="AH16" s="17">
        <v>9.5290977013682499E-2</v>
      </c>
      <c r="AI16" s="17">
        <v>0.119828568262381</v>
      </c>
      <c r="AJ16" s="17">
        <v>0.20652292039001099</v>
      </c>
      <c r="AK16" s="17">
        <v>0.153817401650296</v>
      </c>
      <c r="AL16" s="17"/>
      <c r="AM16" s="17">
        <v>9.8018750965855897E-2</v>
      </c>
      <c r="AN16" s="17">
        <v>8.7497234342476596E-2</v>
      </c>
      <c r="AO16" s="17">
        <v>9.2894845559275505E-2</v>
      </c>
      <c r="AP16" s="17"/>
      <c r="AQ16" s="17">
        <v>0.11992097441494901</v>
      </c>
      <c r="AR16" s="17">
        <v>0.13456513814533899</v>
      </c>
      <c r="AS16" s="17"/>
      <c r="AT16" s="17">
        <v>0.127743456121265</v>
      </c>
      <c r="AU16" s="17">
        <v>0.124429028677092</v>
      </c>
    </row>
    <row r="17" spans="2:47" ht="58" x14ac:dyDescent="0.35">
      <c r="B17" s="18" t="s">
        <v>608</v>
      </c>
      <c r="C17" s="17">
        <v>0.118454811581632</v>
      </c>
      <c r="D17" s="17">
        <v>0.11055623954869701</v>
      </c>
      <c r="E17" s="17">
        <v>0.126287759688577</v>
      </c>
      <c r="F17" s="17"/>
      <c r="G17" s="17">
        <v>3.81507519767895E-2</v>
      </c>
      <c r="H17" s="17">
        <v>6.6569598338509603E-2</v>
      </c>
      <c r="I17" s="17">
        <v>0.102179456934288</v>
      </c>
      <c r="J17" s="17">
        <v>0.10340150216949</v>
      </c>
      <c r="K17" s="17">
        <v>0.173800421485303</v>
      </c>
      <c r="L17" s="17">
        <v>0.17658954850814401</v>
      </c>
      <c r="M17" s="17"/>
      <c r="N17" s="17">
        <v>8.5402320244499397E-2</v>
      </c>
      <c r="O17" s="17">
        <v>0.101911661786918</v>
      </c>
      <c r="P17" s="17">
        <v>0.142009051188249</v>
      </c>
      <c r="Q17" s="17">
        <v>0.151886814480306</v>
      </c>
      <c r="R17" s="17"/>
      <c r="S17" s="17">
        <v>0.108535211733342</v>
      </c>
      <c r="T17" s="17">
        <v>0.12190477707398401</v>
      </c>
      <c r="U17" s="17">
        <v>0.122746581462335</v>
      </c>
      <c r="V17" s="17">
        <v>0.10579976628328901</v>
      </c>
      <c r="W17" s="17">
        <v>0.11826172851785199</v>
      </c>
      <c r="X17" s="17">
        <v>7.3162631847014895E-2</v>
      </c>
      <c r="Y17" s="17">
        <v>0.16563582944556399</v>
      </c>
      <c r="Z17" s="17">
        <v>0.15944580746891701</v>
      </c>
      <c r="AA17" s="17">
        <v>0.11921254368610899</v>
      </c>
      <c r="AB17" s="17"/>
      <c r="AC17" s="17">
        <v>0.16273654256023201</v>
      </c>
      <c r="AD17" s="17">
        <v>8.9335450768727495E-2</v>
      </c>
      <c r="AE17" s="17">
        <v>0.114584225117997</v>
      </c>
      <c r="AF17" s="17"/>
      <c r="AG17" s="17">
        <v>0.13686490688776801</v>
      </c>
      <c r="AH17" s="17">
        <v>8.0442975022194205E-2</v>
      </c>
      <c r="AI17" s="17">
        <v>0.119313376799771</v>
      </c>
      <c r="AJ17" s="17">
        <v>0.21798543391061601</v>
      </c>
      <c r="AK17" s="17">
        <v>0.149699407919373</v>
      </c>
      <c r="AL17" s="17"/>
      <c r="AM17" s="17">
        <v>0.134852370609856</v>
      </c>
      <c r="AN17" s="17">
        <v>8.2785067280453706E-2</v>
      </c>
      <c r="AO17" s="17">
        <v>0.10418890432227899</v>
      </c>
      <c r="AP17" s="17"/>
      <c r="AQ17" s="17">
        <v>0.12708392545001801</v>
      </c>
      <c r="AR17" s="17">
        <v>0.10098461777841</v>
      </c>
      <c r="AS17" s="17"/>
      <c r="AT17" s="17">
        <v>6.0501121566798502E-2</v>
      </c>
      <c r="AU17" s="17">
        <v>0.13682936904669599</v>
      </c>
    </row>
    <row r="18" spans="2:47" ht="43.5" x14ac:dyDescent="0.35">
      <c r="B18" s="18" t="s">
        <v>609</v>
      </c>
      <c r="C18" s="17">
        <v>9.8928808421117995E-2</v>
      </c>
      <c r="D18" s="17">
        <v>9.4900850081829205E-2</v>
      </c>
      <c r="E18" s="17">
        <v>0.103071043531839</v>
      </c>
      <c r="F18" s="17"/>
      <c r="G18" s="17">
        <v>0.13447346039223501</v>
      </c>
      <c r="H18" s="17">
        <v>0.154947176355162</v>
      </c>
      <c r="I18" s="17">
        <v>0.15082042356264</v>
      </c>
      <c r="J18" s="17">
        <v>7.8342769272067306E-2</v>
      </c>
      <c r="K18" s="17">
        <v>6.0206836674888402E-2</v>
      </c>
      <c r="L18" s="17">
        <v>4.7113685205068E-2</v>
      </c>
      <c r="M18" s="17"/>
      <c r="N18" s="17">
        <v>8.6215174955284593E-2</v>
      </c>
      <c r="O18" s="17">
        <v>7.6963571746645296E-2</v>
      </c>
      <c r="P18" s="17">
        <v>0.110205250275855</v>
      </c>
      <c r="Q18" s="17">
        <v>0.12663918229669199</v>
      </c>
      <c r="R18" s="17"/>
      <c r="S18" s="17">
        <v>0.108676379144346</v>
      </c>
      <c r="T18" s="17">
        <v>9.9756431304283494E-2</v>
      </c>
      <c r="U18" s="17">
        <v>8.2695187004722101E-2</v>
      </c>
      <c r="V18" s="17">
        <v>8.6998803052187795E-2</v>
      </c>
      <c r="W18" s="17">
        <v>0.113016590479794</v>
      </c>
      <c r="X18" s="17">
        <v>0.12851660704446399</v>
      </c>
      <c r="Y18" s="17">
        <v>6.5611728379504394E-2</v>
      </c>
      <c r="Z18" s="17">
        <v>0.120652562759639</v>
      </c>
      <c r="AA18" s="17">
        <v>9.2780706350572797E-2</v>
      </c>
      <c r="AB18" s="17"/>
      <c r="AC18" s="17">
        <v>8.5331582383168195E-2</v>
      </c>
      <c r="AD18" s="17">
        <v>9.7792909658841798E-2</v>
      </c>
      <c r="AE18" s="17">
        <v>0.113179348385367</v>
      </c>
      <c r="AF18" s="17"/>
      <c r="AG18" s="17">
        <v>6.3459503043089102E-2</v>
      </c>
      <c r="AH18" s="17">
        <v>0.15007201518021701</v>
      </c>
      <c r="AI18" s="17">
        <v>0.10303107917368599</v>
      </c>
      <c r="AJ18" s="17">
        <v>6.3846880705567099E-2</v>
      </c>
      <c r="AK18" s="17">
        <v>0.102426661463135</v>
      </c>
      <c r="AL18" s="17"/>
      <c r="AM18" s="17">
        <v>9.0886829250976603E-2</v>
      </c>
      <c r="AN18" s="17">
        <v>0.132442924020512</v>
      </c>
      <c r="AO18" s="17">
        <v>0.118070247622064</v>
      </c>
      <c r="AP18" s="17"/>
      <c r="AQ18" s="17">
        <v>9.8999155674599298E-2</v>
      </c>
      <c r="AR18" s="17">
        <v>9.9283680763731896E-2</v>
      </c>
      <c r="AS18" s="17"/>
      <c r="AT18" s="17">
        <v>0.12509839764238201</v>
      </c>
      <c r="AU18" s="17">
        <v>9.0631586607284195E-2</v>
      </c>
    </row>
    <row r="19" spans="2:47" x14ac:dyDescent="0.35">
      <c r="B19" s="18" t="s">
        <v>71</v>
      </c>
      <c r="C19" s="19">
        <v>5.2236515347451199E-3</v>
      </c>
      <c r="D19" s="19">
        <v>9.3041531253748398E-3</v>
      </c>
      <c r="E19" s="19">
        <v>1.4317896050252701E-3</v>
      </c>
      <c r="F19" s="19"/>
      <c r="G19" s="19">
        <v>0</v>
      </c>
      <c r="H19" s="19">
        <v>0</v>
      </c>
      <c r="I19" s="19">
        <v>0</v>
      </c>
      <c r="J19" s="19">
        <v>4.3998944971232398E-3</v>
      </c>
      <c r="K19" s="19">
        <v>1.36241523823784E-2</v>
      </c>
      <c r="L19" s="19">
        <v>9.8802778962514097E-3</v>
      </c>
      <c r="M19" s="19"/>
      <c r="N19" s="19">
        <v>1.09509038957752E-2</v>
      </c>
      <c r="O19" s="19">
        <v>2.9609054445203001E-3</v>
      </c>
      <c r="P19" s="19">
        <v>3.36970377112849E-3</v>
      </c>
      <c r="Q19" s="19">
        <v>3.09621006678093E-3</v>
      </c>
      <c r="R19" s="19"/>
      <c r="S19" s="19">
        <v>0</v>
      </c>
      <c r="T19" s="19">
        <v>0</v>
      </c>
      <c r="U19" s="19">
        <v>0</v>
      </c>
      <c r="V19" s="19">
        <v>1.3667141767716599E-2</v>
      </c>
      <c r="W19" s="19">
        <v>8.9668522432601299E-3</v>
      </c>
      <c r="X19" s="19">
        <v>2.0704125534149201E-2</v>
      </c>
      <c r="Y19" s="19">
        <v>0</v>
      </c>
      <c r="Z19" s="19">
        <v>0</v>
      </c>
      <c r="AA19" s="19">
        <v>5.9117024122007002E-3</v>
      </c>
      <c r="AB19" s="19"/>
      <c r="AC19" s="19">
        <v>3.76297546700595E-3</v>
      </c>
      <c r="AD19" s="19">
        <v>7.5600114465114304E-3</v>
      </c>
      <c r="AE19" s="19">
        <v>6.2263522323822897E-3</v>
      </c>
      <c r="AF19" s="19"/>
      <c r="AG19" s="19">
        <v>7.0095900411940304E-3</v>
      </c>
      <c r="AH19" s="19">
        <v>5.7951417579644501E-3</v>
      </c>
      <c r="AI19" s="19">
        <v>0</v>
      </c>
      <c r="AJ19" s="19">
        <v>0</v>
      </c>
      <c r="AK19" s="19">
        <v>0</v>
      </c>
      <c r="AL19" s="19"/>
      <c r="AM19" s="19">
        <v>9.3121597733252601E-3</v>
      </c>
      <c r="AN19" s="19">
        <v>2.0855829562662102E-3</v>
      </c>
      <c r="AO19" s="19">
        <v>0</v>
      </c>
      <c r="AP19" s="19"/>
      <c r="AQ19" s="19">
        <v>6.6372396296549502E-3</v>
      </c>
      <c r="AR19" s="19">
        <v>2.2897633986627302E-3</v>
      </c>
      <c r="AS19" s="19"/>
      <c r="AT19" s="19">
        <v>0</v>
      </c>
      <c r="AU19" s="19">
        <v>6.8798409038444098E-3</v>
      </c>
    </row>
    <row r="20" spans="2:47" x14ac:dyDescent="0.35">
      <c r="B20" s="16"/>
    </row>
    <row r="21" spans="2:47" x14ac:dyDescent="0.35">
      <c r="B21" t="s">
        <v>77</v>
      </c>
    </row>
    <row r="22" spans="2:47" x14ac:dyDescent="0.35">
      <c r="B22" t="s">
        <v>78</v>
      </c>
    </row>
    <row r="24" spans="2:47" x14ac:dyDescent="0.35">
      <c r="B24"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2:AU19"/>
  <sheetViews>
    <sheetView showGridLines="0" workbookViewId="0">
      <pane xSplit="2" topLeftCell="C1" activePane="topRight" state="frozen"/>
      <selection activeCell="AF8" sqref="AF8"/>
      <selection pane="topRight" activeCell="H15" sqref="H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1:47" ht="40" customHeight="1" x14ac:dyDescent="0.35">
      <c r="D2" s="32" t="s">
        <v>616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1: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1: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1: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1: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1:47" x14ac:dyDescent="0.35">
      <c r="B9" s="18" t="s">
        <v>611</v>
      </c>
      <c r="C9" s="17">
        <v>0.31804889767150901</v>
      </c>
      <c r="D9" s="17">
        <v>0.344240940829802</v>
      </c>
      <c r="E9" s="17">
        <v>0.29247938054272998</v>
      </c>
      <c r="F9" s="17"/>
      <c r="G9" s="17">
        <v>0.30726156364649698</v>
      </c>
      <c r="H9" s="17">
        <v>0.34743976275133798</v>
      </c>
      <c r="I9" s="17">
        <v>0.27876998715148199</v>
      </c>
      <c r="J9" s="17">
        <v>0.29863452777773702</v>
      </c>
      <c r="K9" s="17">
        <v>0.27767331992933098</v>
      </c>
      <c r="L9" s="17">
        <v>0.370645405912087</v>
      </c>
      <c r="M9" s="17"/>
      <c r="N9" s="17">
        <v>0.37406444068407102</v>
      </c>
      <c r="O9" s="17">
        <v>0.28821386120202502</v>
      </c>
      <c r="P9" s="17">
        <v>0.30405285899483803</v>
      </c>
      <c r="Q9" s="17">
        <v>0.30082772180997602</v>
      </c>
      <c r="R9" s="17"/>
      <c r="S9" s="17">
        <v>0.36492034108584198</v>
      </c>
      <c r="T9" s="17">
        <v>0.27457781361644701</v>
      </c>
      <c r="U9" s="17">
        <v>0.31458293269147902</v>
      </c>
      <c r="V9" s="17">
        <v>0.218773035281873</v>
      </c>
      <c r="W9" s="17">
        <v>0.39854551763625001</v>
      </c>
      <c r="X9" s="17">
        <v>0.343023360171061</v>
      </c>
      <c r="Y9" s="17">
        <v>0.34982022630378701</v>
      </c>
      <c r="Z9" s="17">
        <v>0.15939370249935</v>
      </c>
      <c r="AA9" s="17">
        <v>0.36449271275636203</v>
      </c>
      <c r="AB9" s="17"/>
      <c r="AC9" s="17">
        <v>0.27992713579893402</v>
      </c>
      <c r="AD9" s="17">
        <v>0.38167502884361099</v>
      </c>
      <c r="AE9" s="17">
        <v>0.26349449110420398</v>
      </c>
      <c r="AF9" s="17"/>
      <c r="AG9" s="17">
        <v>0.29776356666492998</v>
      </c>
      <c r="AH9" s="17">
        <v>0.39743190087442598</v>
      </c>
      <c r="AI9" s="17">
        <v>0.302894581972937</v>
      </c>
      <c r="AJ9" s="17">
        <v>0.189713195607186</v>
      </c>
      <c r="AK9" s="17">
        <v>0.25268919796811101</v>
      </c>
      <c r="AL9" s="17"/>
      <c r="AM9" s="17">
        <v>0.27968104482121298</v>
      </c>
      <c r="AN9" s="17">
        <v>0.41047751529861498</v>
      </c>
      <c r="AO9" s="17">
        <v>0.21292017702792401</v>
      </c>
      <c r="AP9" s="17"/>
      <c r="AQ9" s="17">
        <v>0.33999076236501702</v>
      </c>
      <c r="AR9" s="17">
        <v>0.27104477949842298</v>
      </c>
      <c r="AS9" s="17"/>
      <c r="AT9" s="17">
        <v>0.32561493479398101</v>
      </c>
      <c r="AU9" s="17">
        <v>0.31565004120776902</v>
      </c>
    </row>
    <row r="10" spans="1:47" x14ac:dyDescent="0.35">
      <c r="B10" s="18" t="s">
        <v>612</v>
      </c>
      <c r="C10" s="17">
        <v>0.47154944304065399</v>
      </c>
      <c r="D10" s="17">
        <v>0.445663710461981</v>
      </c>
      <c r="E10" s="17">
        <v>0.49602585591167903</v>
      </c>
      <c r="F10" s="17"/>
      <c r="G10" s="17">
        <v>0.479989928592509</v>
      </c>
      <c r="H10" s="17">
        <v>0.46628613861740398</v>
      </c>
      <c r="I10" s="17">
        <v>0.52110448973531598</v>
      </c>
      <c r="J10" s="17">
        <v>0.50917430097843097</v>
      </c>
      <c r="K10" s="17">
        <v>0.45899332505565299</v>
      </c>
      <c r="L10" s="17">
        <v>0.41834829278600399</v>
      </c>
      <c r="M10" s="17"/>
      <c r="N10" s="17">
        <v>0.45608705854939502</v>
      </c>
      <c r="O10" s="17">
        <v>0.494590022597718</v>
      </c>
      <c r="P10" s="17">
        <v>0.47250262819578498</v>
      </c>
      <c r="Q10" s="17">
        <v>0.46478304888474797</v>
      </c>
      <c r="R10" s="17"/>
      <c r="S10" s="17">
        <v>0.44672095799245998</v>
      </c>
      <c r="T10" s="17">
        <v>0.52442895630695696</v>
      </c>
      <c r="U10" s="17">
        <v>0.43645305956936598</v>
      </c>
      <c r="V10" s="17">
        <v>0.53230792755454404</v>
      </c>
      <c r="W10" s="17">
        <v>0.39535585393672701</v>
      </c>
      <c r="X10" s="17">
        <v>0.40835799670850698</v>
      </c>
      <c r="Y10" s="17">
        <v>0.46308367501547498</v>
      </c>
      <c r="Z10" s="17">
        <v>0.62395803755258505</v>
      </c>
      <c r="AA10" s="17">
        <v>0.46246954230269499</v>
      </c>
      <c r="AB10" s="17"/>
      <c r="AC10" s="17">
        <v>0.48171405062669698</v>
      </c>
      <c r="AD10" s="17">
        <v>0.44698008945551898</v>
      </c>
      <c r="AE10" s="17">
        <v>0.51499100960841604</v>
      </c>
      <c r="AF10" s="17"/>
      <c r="AG10" s="17">
        <v>0.47347433884079398</v>
      </c>
      <c r="AH10" s="17">
        <v>0.42952649497901801</v>
      </c>
      <c r="AI10" s="17">
        <v>0.47525373052965397</v>
      </c>
      <c r="AJ10" s="17">
        <v>0.67176802481040898</v>
      </c>
      <c r="AK10" s="17">
        <v>0.53276443331664003</v>
      </c>
      <c r="AL10" s="17"/>
      <c r="AM10" s="17">
        <v>0.48652045119156601</v>
      </c>
      <c r="AN10" s="17">
        <v>0.44349106259559001</v>
      </c>
      <c r="AO10" s="17">
        <v>0.57249717104032405</v>
      </c>
      <c r="AP10" s="17"/>
      <c r="AQ10" s="17">
        <v>0.46682584501284602</v>
      </c>
      <c r="AR10" s="17">
        <v>0.481426154585403</v>
      </c>
      <c r="AS10" s="17"/>
      <c r="AT10" s="17">
        <v>0.45877506104328297</v>
      </c>
      <c r="AU10" s="17">
        <v>0.47559963580717601</v>
      </c>
    </row>
    <row r="11" spans="1:47" x14ac:dyDescent="0.35">
      <c r="B11" s="18" t="s">
        <v>613</v>
      </c>
      <c r="C11" s="17">
        <v>8.37328796415302E-2</v>
      </c>
      <c r="D11" s="17">
        <v>8.4702882598994195E-2</v>
      </c>
      <c r="E11" s="17">
        <v>8.3147870752718595E-2</v>
      </c>
      <c r="F11" s="17"/>
      <c r="G11" s="17">
        <v>7.7559085935132902E-2</v>
      </c>
      <c r="H11" s="17">
        <v>0.10466808912279101</v>
      </c>
      <c r="I11" s="17">
        <v>7.3668731679970595E-2</v>
      </c>
      <c r="J11" s="17">
        <v>4.71928396979246E-2</v>
      </c>
      <c r="K11" s="17">
        <v>0.105861808005172</v>
      </c>
      <c r="L11" s="17">
        <v>8.9492269136232205E-2</v>
      </c>
      <c r="M11" s="17"/>
      <c r="N11" s="17">
        <v>5.0936266137119698E-2</v>
      </c>
      <c r="O11" s="17">
        <v>0.124061778508196</v>
      </c>
      <c r="P11" s="17">
        <v>6.0065629897944499E-2</v>
      </c>
      <c r="Q11" s="17">
        <v>9.8985659354833305E-2</v>
      </c>
      <c r="R11" s="17"/>
      <c r="S11" s="17">
        <v>6.6684351229555197E-2</v>
      </c>
      <c r="T11" s="17">
        <v>9.2204861204417302E-2</v>
      </c>
      <c r="U11" s="17">
        <v>9.8223590618607803E-2</v>
      </c>
      <c r="V11" s="17">
        <v>0.10650391951581401</v>
      </c>
      <c r="W11" s="17">
        <v>0.13523785930697499</v>
      </c>
      <c r="X11" s="17">
        <v>0.10298736531788499</v>
      </c>
      <c r="Y11" s="17">
        <v>6.3445067437541303E-2</v>
      </c>
      <c r="Z11" s="17">
        <v>7.5708396077782306E-2</v>
      </c>
      <c r="AA11" s="17">
        <v>3.1562055103623303E-2</v>
      </c>
      <c r="AB11" s="17"/>
      <c r="AC11" s="17">
        <v>8.3898561957307896E-2</v>
      </c>
      <c r="AD11" s="17">
        <v>8.6322324560109201E-2</v>
      </c>
      <c r="AE11" s="17">
        <v>6.4205778129869398E-2</v>
      </c>
      <c r="AF11" s="17"/>
      <c r="AG11" s="17">
        <v>0.103485891869101</v>
      </c>
      <c r="AH11" s="17">
        <v>7.1636055967485998E-2</v>
      </c>
      <c r="AI11" s="17">
        <v>6.4792397588273695E-2</v>
      </c>
      <c r="AJ11" s="17">
        <v>0</v>
      </c>
      <c r="AK11" s="17">
        <v>6.78184940838642E-2</v>
      </c>
      <c r="AL11" s="17"/>
      <c r="AM11" s="17">
        <v>0.12764700391788</v>
      </c>
      <c r="AN11" s="17">
        <v>5.6463561685104101E-2</v>
      </c>
      <c r="AO11" s="17">
        <v>6.6822530536321201E-2</v>
      </c>
      <c r="AP11" s="17"/>
      <c r="AQ11" s="17">
        <v>8.2477430848025293E-2</v>
      </c>
      <c r="AR11" s="17">
        <v>8.6787158983812299E-2</v>
      </c>
      <c r="AS11" s="17"/>
      <c r="AT11" s="17">
        <v>6.6408805365224602E-2</v>
      </c>
      <c r="AU11" s="17">
        <v>8.9225579040611402E-2</v>
      </c>
    </row>
    <row r="12" spans="1:47" x14ac:dyDescent="0.35">
      <c r="B12" s="18" t="s">
        <v>614</v>
      </c>
      <c r="C12" s="17">
        <v>3.1529555194438501E-2</v>
      </c>
      <c r="D12" s="17">
        <v>3.5393422968416903E-2</v>
      </c>
      <c r="E12" s="17">
        <v>2.8040958304134202E-2</v>
      </c>
      <c r="F12" s="17"/>
      <c r="G12" s="17">
        <v>1.0690760942473201E-2</v>
      </c>
      <c r="H12" s="17">
        <v>7.5047906909797499E-3</v>
      </c>
      <c r="I12" s="17">
        <v>7.20544480047835E-2</v>
      </c>
      <c r="J12" s="17">
        <v>2.9215368356204099E-2</v>
      </c>
      <c r="K12" s="17">
        <v>4.4110552745203299E-2</v>
      </c>
      <c r="L12" s="17">
        <v>2.2947184618728699E-2</v>
      </c>
      <c r="M12" s="17"/>
      <c r="N12" s="17">
        <v>3.91110993758449E-2</v>
      </c>
      <c r="O12" s="17">
        <v>1.0082349873182701E-2</v>
      </c>
      <c r="P12" s="17">
        <v>4.9522920306063103E-2</v>
      </c>
      <c r="Q12" s="17">
        <v>3.0185019843648499E-2</v>
      </c>
      <c r="R12" s="17"/>
      <c r="S12" s="17">
        <v>4.6146358827635799E-2</v>
      </c>
      <c r="T12" s="17">
        <v>2.2397123860695901E-2</v>
      </c>
      <c r="U12" s="17">
        <v>2.8982979530680901E-2</v>
      </c>
      <c r="V12" s="17">
        <v>2.5014888190144399E-2</v>
      </c>
      <c r="W12" s="17">
        <v>1.8179064972314501E-2</v>
      </c>
      <c r="X12" s="17">
        <v>5.7296743088514901E-2</v>
      </c>
      <c r="Y12" s="17">
        <v>1.15979005907624E-2</v>
      </c>
      <c r="Z12" s="17">
        <v>3.48812087588024E-2</v>
      </c>
      <c r="AA12" s="17">
        <v>3.4697803629177501E-2</v>
      </c>
      <c r="AB12" s="17"/>
      <c r="AC12" s="17">
        <v>5.05987832055661E-2</v>
      </c>
      <c r="AD12" s="17">
        <v>1.43234509264517E-2</v>
      </c>
      <c r="AE12" s="17">
        <v>4.41130691334796E-2</v>
      </c>
      <c r="AF12" s="17"/>
      <c r="AG12" s="17">
        <v>5.3280098476539299E-2</v>
      </c>
      <c r="AH12" s="17">
        <v>1.0442867660599001E-2</v>
      </c>
      <c r="AI12" s="17">
        <v>2.2421271463143901E-2</v>
      </c>
      <c r="AJ12" s="17">
        <v>0</v>
      </c>
      <c r="AK12" s="17">
        <v>2.8053453629111502E-2</v>
      </c>
      <c r="AL12" s="17"/>
      <c r="AM12" s="17">
        <v>4.9683363330264997E-2</v>
      </c>
      <c r="AN12" s="17">
        <v>9.2589839104121798E-3</v>
      </c>
      <c r="AO12" s="17">
        <v>3.7568157458755198E-2</v>
      </c>
      <c r="AP12" s="17"/>
      <c r="AQ12" s="17">
        <v>3.5646573084684101E-2</v>
      </c>
      <c r="AR12" s="17">
        <v>2.3067550292594E-2</v>
      </c>
      <c r="AS12" s="17"/>
      <c r="AT12" s="17">
        <v>5.3183679649070399E-2</v>
      </c>
      <c r="AU12" s="17">
        <v>2.46639879795565E-2</v>
      </c>
    </row>
    <row r="13" spans="1:47" x14ac:dyDescent="0.35">
      <c r="B13" s="18" t="s">
        <v>70</v>
      </c>
      <c r="C13" s="21">
        <v>9.5139224451868398E-2</v>
      </c>
      <c r="D13" s="21">
        <v>8.9999043140805701E-2</v>
      </c>
      <c r="E13" s="21">
        <v>0.10030593448873799</v>
      </c>
      <c r="F13" s="21"/>
      <c r="G13" s="21">
        <v>0.124498660883388</v>
      </c>
      <c r="H13" s="21">
        <v>7.4101218817487199E-2</v>
      </c>
      <c r="I13" s="21">
        <v>5.4402343428448303E-2</v>
      </c>
      <c r="J13" s="21">
        <v>0.11578296318970401</v>
      </c>
      <c r="K13" s="21">
        <v>0.113360994264641</v>
      </c>
      <c r="L13" s="21">
        <v>9.8566847546947306E-2</v>
      </c>
      <c r="M13" s="21"/>
      <c r="N13" s="21">
        <v>7.9801135253569203E-2</v>
      </c>
      <c r="O13" s="21">
        <v>8.3051987818878001E-2</v>
      </c>
      <c r="P13" s="21">
        <v>0.11385596260537</v>
      </c>
      <c r="Q13" s="21">
        <v>0.105218550106795</v>
      </c>
      <c r="R13" s="21"/>
      <c r="S13" s="21">
        <v>7.5527990864507497E-2</v>
      </c>
      <c r="T13" s="21">
        <v>8.6391245011482098E-2</v>
      </c>
      <c r="U13" s="21">
        <v>0.121757437589867</v>
      </c>
      <c r="V13" s="21">
        <v>0.117400229457625</v>
      </c>
      <c r="W13" s="21">
        <v>5.2681704147733599E-2</v>
      </c>
      <c r="X13" s="21">
        <v>8.8334534714032298E-2</v>
      </c>
      <c r="Y13" s="21">
        <v>0.112053130652435</v>
      </c>
      <c r="Z13" s="21">
        <v>0.10605865511147899</v>
      </c>
      <c r="AA13" s="21">
        <v>0.10677788620814201</v>
      </c>
      <c r="AB13" s="21"/>
      <c r="AC13" s="21">
        <v>0.103861468411495</v>
      </c>
      <c r="AD13" s="21">
        <v>7.0699106214308804E-2</v>
      </c>
      <c r="AE13" s="21">
        <v>0.11319565202403099</v>
      </c>
      <c r="AF13" s="21"/>
      <c r="AG13" s="21">
        <v>7.1996104148636303E-2</v>
      </c>
      <c r="AH13" s="21">
        <v>9.0962680518470396E-2</v>
      </c>
      <c r="AI13" s="21">
        <v>0.13463801844599099</v>
      </c>
      <c r="AJ13" s="21">
        <v>0.13851877958240399</v>
      </c>
      <c r="AK13" s="21">
        <v>0.118674421002273</v>
      </c>
      <c r="AL13" s="21"/>
      <c r="AM13" s="21">
        <v>5.6468136739076399E-2</v>
      </c>
      <c r="AN13" s="21">
        <v>8.0308876510278807E-2</v>
      </c>
      <c r="AO13" s="21">
        <v>0.110191963936676</v>
      </c>
      <c r="AP13" s="21"/>
      <c r="AQ13" s="21">
        <v>7.5059388689427201E-2</v>
      </c>
      <c r="AR13" s="21">
        <v>0.13767435663976799</v>
      </c>
      <c r="AS13" s="21"/>
      <c r="AT13" s="21">
        <v>9.6017519148440394E-2</v>
      </c>
      <c r="AU13" s="21">
        <v>9.4860755964886995E-2</v>
      </c>
    </row>
    <row r="14" spans="1:47" x14ac:dyDescent="0.35">
      <c r="B14" s="18" t="s">
        <v>615</v>
      </c>
      <c r="C14" s="21">
        <v>0.78959834071216295</v>
      </c>
      <c r="D14" s="21">
        <v>0.789904651291783</v>
      </c>
      <c r="E14" s="21">
        <v>0.78850523645440895</v>
      </c>
      <c r="F14" s="21"/>
      <c r="G14" s="21">
        <v>0.78725149223900603</v>
      </c>
      <c r="H14" s="21">
        <v>0.81372590136874201</v>
      </c>
      <c r="I14" s="21">
        <v>0.79987447688679802</v>
      </c>
      <c r="J14" s="21">
        <v>0.807808828756168</v>
      </c>
      <c r="K14" s="21">
        <v>0.73666664498498302</v>
      </c>
      <c r="L14" s="21">
        <v>0.78899369869809199</v>
      </c>
      <c r="M14" s="21"/>
      <c r="N14" s="21">
        <v>0.83015149923346598</v>
      </c>
      <c r="O14" s="21">
        <v>0.78280388379974297</v>
      </c>
      <c r="P14" s="21">
        <v>0.77655548719062295</v>
      </c>
      <c r="Q14" s="21">
        <v>0.76561077069472305</v>
      </c>
      <c r="R14" s="21"/>
      <c r="S14" s="21">
        <v>0.81164129907830196</v>
      </c>
      <c r="T14" s="21">
        <v>0.79900676992340502</v>
      </c>
      <c r="U14" s="21">
        <v>0.75103599226084505</v>
      </c>
      <c r="V14" s="21">
        <v>0.75108096283641701</v>
      </c>
      <c r="W14" s="21">
        <v>0.79390137157297702</v>
      </c>
      <c r="X14" s="21">
        <v>0.75138135687956797</v>
      </c>
      <c r="Y14" s="21">
        <v>0.81290390131926205</v>
      </c>
      <c r="Z14" s="21">
        <v>0.78335174005193597</v>
      </c>
      <c r="AA14" s="21">
        <v>0.82696225505905696</v>
      </c>
      <c r="AB14" s="21"/>
      <c r="AC14" s="21">
        <v>0.76164118642563094</v>
      </c>
      <c r="AD14" s="21">
        <v>0.82865511829912997</v>
      </c>
      <c r="AE14" s="21">
        <v>0.77848550071262002</v>
      </c>
      <c r="AF14" s="21"/>
      <c r="AG14" s="21">
        <v>0.77123790550572302</v>
      </c>
      <c r="AH14" s="21">
        <v>0.82695839585344499</v>
      </c>
      <c r="AI14" s="21">
        <v>0.77814831250259098</v>
      </c>
      <c r="AJ14" s="21">
        <v>0.86148122041759601</v>
      </c>
      <c r="AK14" s="21">
        <v>0.78545363128475099</v>
      </c>
      <c r="AL14" s="21"/>
      <c r="AM14" s="21">
        <v>0.76620149601277898</v>
      </c>
      <c r="AN14" s="21">
        <v>0.85396857789420499</v>
      </c>
      <c r="AO14" s="21">
        <v>0.78541734806824803</v>
      </c>
      <c r="AP14" s="21"/>
      <c r="AQ14" s="21">
        <v>0.80681660737786298</v>
      </c>
      <c r="AR14" s="21">
        <v>0.75247093408382604</v>
      </c>
      <c r="AS14" s="21"/>
      <c r="AT14" s="21">
        <v>0.78438999583726499</v>
      </c>
      <c r="AU14" s="21">
        <v>0.79124967701494497</v>
      </c>
    </row>
    <row r="15" spans="1:47" s="26" customFormat="1" x14ac:dyDescent="0.35">
      <c r="A15"/>
      <c r="B15" s="25"/>
    </row>
    <row r="16" spans="1: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2" t="s">
        <v>624</v>
      </c>
      <c r="E2" s="28"/>
    </row>
    <row r="6" spans="2:5" ht="50" customHeight="1" x14ac:dyDescent="0.35">
      <c r="B6" s="20" t="s">
        <v>15</v>
      </c>
      <c r="C6" s="20" t="s">
        <v>617</v>
      </c>
      <c r="D6" s="20" t="s">
        <v>618</v>
      </c>
    </row>
    <row r="7" spans="2:5" ht="29" x14ac:dyDescent="0.35">
      <c r="B7" s="18" t="s">
        <v>619</v>
      </c>
      <c r="C7" s="17">
        <v>8.7998489454958695E-2</v>
      </c>
      <c r="D7" s="17">
        <v>5.51677036823894E-2</v>
      </c>
    </row>
    <row r="8" spans="2:5" ht="29" x14ac:dyDescent="0.35">
      <c r="B8" s="18" t="s">
        <v>620</v>
      </c>
      <c r="C8" s="17">
        <v>0.30198532849788601</v>
      </c>
      <c r="D8" s="17">
        <v>0.17305915253756499</v>
      </c>
    </row>
    <row r="9" spans="2:5" ht="29" x14ac:dyDescent="0.35">
      <c r="B9" s="18" t="s">
        <v>621</v>
      </c>
      <c r="C9" s="17">
        <v>0.36428998391265</v>
      </c>
      <c r="D9" s="17">
        <v>0.39297689226703297</v>
      </c>
    </row>
    <row r="10" spans="2:5" ht="29" x14ac:dyDescent="0.35">
      <c r="B10" s="18" t="s">
        <v>622</v>
      </c>
      <c r="C10" s="17">
        <v>8.1415573173699005E-2</v>
      </c>
      <c r="D10" s="17">
        <v>0.12575024570740301</v>
      </c>
    </row>
    <row r="11" spans="2:5" ht="29" x14ac:dyDescent="0.35">
      <c r="B11" s="18" t="s">
        <v>623</v>
      </c>
      <c r="C11" s="17">
        <v>1.5562846491294501E-3</v>
      </c>
      <c r="D11" s="17">
        <v>1.46105934999032E-2</v>
      </c>
    </row>
    <row r="12" spans="2:5" x14ac:dyDescent="0.35">
      <c r="B12" s="18" t="s">
        <v>70</v>
      </c>
      <c r="C12" s="17">
        <v>0.16275434031167699</v>
      </c>
      <c r="D12" s="17">
        <v>0.238435412305707</v>
      </c>
    </row>
    <row r="13" spans="2:5" x14ac:dyDescent="0.35">
      <c r="B13" s="16"/>
      <c r="C13" s="16"/>
      <c r="D13" s="16"/>
    </row>
    <row r="14" spans="2:5" x14ac:dyDescent="0.35">
      <c r="B14" t="s">
        <v>77</v>
      </c>
    </row>
    <row r="15" spans="2:5" x14ac:dyDescent="0.35">
      <c r="B15" t="s">
        <v>78</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U19"/>
  <sheetViews>
    <sheetView showGridLines="0" workbookViewId="0">
      <pane xSplit="2" topLeftCell="S1" activePane="topRight" state="frozen"/>
      <selection pane="topRight" activeCell="S13" sqref="S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625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619</v>
      </c>
      <c r="C9" s="17">
        <v>8.7998489454958695E-2</v>
      </c>
      <c r="D9" s="17">
        <v>7.7698281859482105E-2</v>
      </c>
      <c r="E9" s="17">
        <v>9.7958172117092901E-2</v>
      </c>
      <c r="F9" s="17"/>
      <c r="G9" s="17">
        <v>0.105644307755993</v>
      </c>
      <c r="H9" s="17">
        <v>0.137280294901898</v>
      </c>
      <c r="I9" s="17">
        <v>7.8341128778943003E-2</v>
      </c>
      <c r="J9" s="17">
        <v>7.0180075905428102E-2</v>
      </c>
      <c r="K9" s="17">
        <v>8.9517946653982605E-2</v>
      </c>
      <c r="L9" s="17">
        <v>6.2828743098740106E-2</v>
      </c>
      <c r="M9" s="17"/>
      <c r="N9" s="17">
        <v>5.8788081819017103E-2</v>
      </c>
      <c r="O9" s="17">
        <v>0.103432561393984</v>
      </c>
      <c r="P9" s="17">
        <v>8.9219994849897094E-2</v>
      </c>
      <c r="Q9" s="17">
        <v>0.10340234052376</v>
      </c>
      <c r="R9" s="17"/>
      <c r="S9" s="17">
        <v>0.102342653516139</v>
      </c>
      <c r="T9" s="17">
        <v>6.6847180934360595E-2</v>
      </c>
      <c r="U9" s="17">
        <v>0.11519116412086899</v>
      </c>
      <c r="V9" s="17">
        <v>4.8982302780043903E-2</v>
      </c>
      <c r="W9" s="17">
        <v>8.2634223489452194E-2</v>
      </c>
      <c r="X9" s="17">
        <v>9.8005823031580203E-2</v>
      </c>
      <c r="Y9" s="17">
        <v>6.0968814710463101E-2</v>
      </c>
      <c r="Z9" s="17">
        <v>6.7376051666962505E-2</v>
      </c>
      <c r="AA9" s="17">
        <v>0.132463391648245</v>
      </c>
      <c r="AB9" s="17"/>
      <c r="AC9" s="17">
        <v>9.3870488376239306E-2</v>
      </c>
      <c r="AD9" s="17">
        <v>7.8566159519080303E-2</v>
      </c>
      <c r="AE9" s="17">
        <v>8.3719324392648398E-2</v>
      </c>
      <c r="AF9" s="17"/>
      <c r="AG9" s="17">
        <v>9.0597761414508801E-2</v>
      </c>
      <c r="AH9" s="17">
        <v>8.5709858751311999E-2</v>
      </c>
      <c r="AI9" s="17">
        <v>3.2977871882324303E-2</v>
      </c>
      <c r="AJ9" s="17">
        <v>0.14996561864778399</v>
      </c>
      <c r="AK9" s="17">
        <v>8.5708240078965603E-2</v>
      </c>
      <c r="AL9" s="17"/>
      <c r="AM9" s="17">
        <v>8.9912514315335507E-2</v>
      </c>
      <c r="AN9" s="17">
        <v>9.0136527435762698E-2</v>
      </c>
      <c r="AO9" s="17">
        <v>4.8845439211205703E-2</v>
      </c>
      <c r="AP9" s="17"/>
      <c r="AQ9" s="17">
        <v>9.9086643023634902E-2</v>
      </c>
      <c r="AR9" s="17">
        <v>6.2814420938307206E-2</v>
      </c>
      <c r="AS9" s="17"/>
      <c r="AT9" s="17">
        <v>9.3379878265769406E-2</v>
      </c>
      <c r="AU9" s="17">
        <v>8.6292288556952201E-2</v>
      </c>
    </row>
    <row r="10" spans="2:47" ht="29" x14ac:dyDescent="0.35">
      <c r="B10" s="18" t="s">
        <v>620</v>
      </c>
      <c r="C10" s="17">
        <v>0.30198532849788601</v>
      </c>
      <c r="D10" s="17">
        <v>0.28988794114107402</v>
      </c>
      <c r="E10" s="17">
        <v>0.31060927922030201</v>
      </c>
      <c r="F10" s="17"/>
      <c r="G10" s="17">
        <v>0.38189121687895</v>
      </c>
      <c r="H10" s="17">
        <v>0.34753726523709899</v>
      </c>
      <c r="I10" s="17">
        <v>0.29833886574058299</v>
      </c>
      <c r="J10" s="17">
        <v>0.23190186728346299</v>
      </c>
      <c r="K10" s="17">
        <v>0.26879277696954901</v>
      </c>
      <c r="L10" s="17">
        <v>0.30864242298920003</v>
      </c>
      <c r="M10" s="17"/>
      <c r="N10" s="17">
        <v>0.30419739411381902</v>
      </c>
      <c r="O10" s="17">
        <v>0.27304549106916498</v>
      </c>
      <c r="P10" s="17">
        <v>0.34288317735993601</v>
      </c>
      <c r="Q10" s="17">
        <v>0.29299929081572401</v>
      </c>
      <c r="R10" s="17"/>
      <c r="S10" s="17">
        <v>0.307678054024494</v>
      </c>
      <c r="T10" s="17">
        <v>0.376954336123762</v>
      </c>
      <c r="U10" s="17">
        <v>0.237533388317519</v>
      </c>
      <c r="V10" s="17">
        <v>0.297560442673107</v>
      </c>
      <c r="W10" s="17">
        <v>0.34071472369209699</v>
      </c>
      <c r="X10" s="17">
        <v>0.29756477694656103</v>
      </c>
      <c r="Y10" s="17">
        <v>0.240827696874439</v>
      </c>
      <c r="Z10" s="17">
        <v>0.248675691330242</v>
      </c>
      <c r="AA10" s="17">
        <v>0.299700974937468</v>
      </c>
      <c r="AB10" s="17"/>
      <c r="AC10" s="17">
        <v>0.32687237985921103</v>
      </c>
      <c r="AD10" s="17">
        <v>0.26344710550244499</v>
      </c>
      <c r="AE10" s="17">
        <v>0.32625861032407999</v>
      </c>
      <c r="AF10" s="17"/>
      <c r="AG10" s="17">
        <v>0.299234063672424</v>
      </c>
      <c r="AH10" s="17">
        <v>0.33002427311582</v>
      </c>
      <c r="AI10" s="17">
        <v>0.25330835907626298</v>
      </c>
      <c r="AJ10" s="17">
        <v>0.20945459452821999</v>
      </c>
      <c r="AK10" s="17">
        <v>0.28984709083689802</v>
      </c>
      <c r="AL10" s="17"/>
      <c r="AM10" s="17">
        <v>0.325027954401714</v>
      </c>
      <c r="AN10" s="17">
        <v>0.321962081684813</v>
      </c>
      <c r="AO10" s="17">
        <v>0.361324868516752</v>
      </c>
      <c r="AP10" s="17"/>
      <c r="AQ10" s="17">
        <v>0.29975898810418999</v>
      </c>
      <c r="AR10" s="17">
        <v>0.30551390115635102</v>
      </c>
      <c r="AS10" s="17"/>
      <c r="AT10" s="17">
        <v>0.31754003371447198</v>
      </c>
      <c r="AU10" s="17">
        <v>0.29705361794104101</v>
      </c>
    </row>
    <row r="11" spans="2:47" ht="29" x14ac:dyDescent="0.35">
      <c r="B11" s="18" t="s">
        <v>621</v>
      </c>
      <c r="C11" s="17">
        <v>0.36428998391265</v>
      </c>
      <c r="D11" s="17">
        <v>0.37346106256245798</v>
      </c>
      <c r="E11" s="17">
        <v>0.357119773178803</v>
      </c>
      <c r="F11" s="17"/>
      <c r="G11" s="17">
        <v>0.21329265873360101</v>
      </c>
      <c r="H11" s="17">
        <v>0.35693124786922198</v>
      </c>
      <c r="I11" s="17">
        <v>0.45425759826000001</v>
      </c>
      <c r="J11" s="17">
        <v>0.43308805371307102</v>
      </c>
      <c r="K11" s="17">
        <v>0.36694523259530099</v>
      </c>
      <c r="L11" s="17">
        <v>0.32297148551205301</v>
      </c>
      <c r="M11" s="17"/>
      <c r="N11" s="17">
        <v>0.34422480476171602</v>
      </c>
      <c r="O11" s="17">
        <v>0.39743011994498101</v>
      </c>
      <c r="P11" s="17">
        <v>0.40037618897600602</v>
      </c>
      <c r="Q11" s="17">
        <v>0.324234058032496</v>
      </c>
      <c r="R11" s="17"/>
      <c r="S11" s="17">
        <v>0.31675536078030597</v>
      </c>
      <c r="T11" s="17">
        <v>0.25500112231021799</v>
      </c>
      <c r="U11" s="17">
        <v>0.38795764765190899</v>
      </c>
      <c r="V11" s="17">
        <v>0.41004780787598899</v>
      </c>
      <c r="W11" s="17">
        <v>0.36155469191385498</v>
      </c>
      <c r="X11" s="17">
        <v>0.454205886329685</v>
      </c>
      <c r="Y11" s="17">
        <v>0.42023490913967199</v>
      </c>
      <c r="Z11" s="17">
        <v>0.43815076032366401</v>
      </c>
      <c r="AA11" s="17">
        <v>0.36025139585976601</v>
      </c>
      <c r="AB11" s="17"/>
      <c r="AC11" s="17">
        <v>0.36684418069035302</v>
      </c>
      <c r="AD11" s="17">
        <v>0.39071145930961898</v>
      </c>
      <c r="AE11" s="17">
        <v>0.378254442256648</v>
      </c>
      <c r="AF11" s="17"/>
      <c r="AG11" s="17">
        <v>0.39577163715596803</v>
      </c>
      <c r="AH11" s="17">
        <v>0.34439284741216503</v>
      </c>
      <c r="AI11" s="17">
        <v>0.35793501559731999</v>
      </c>
      <c r="AJ11" s="17">
        <v>0.136439188700688</v>
      </c>
      <c r="AK11" s="17">
        <v>0.373448021272275</v>
      </c>
      <c r="AL11" s="17"/>
      <c r="AM11" s="17">
        <v>0.38725146019655099</v>
      </c>
      <c r="AN11" s="17">
        <v>0.36063237225644301</v>
      </c>
      <c r="AO11" s="17">
        <v>0.29297216937702902</v>
      </c>
      <c r="AP11" s="17"/>
      <c r="AQ11" s="17">
        <v>0.37646549919468503</v>
      </c>
      <c r="AR11" s="17">
        <v>0.34064068784669899</v>
      </c>
      <c r="AS11" s="17"/>
      <c r="AT11" s="17">
        <v>0.38818286984710898</v>
      </c>
      <c r="AU11" s="17">
        <v>0.35671460423455598</v>
      </c>
    </row>
    <row r="12" spans="2:47" ht="29" x14ac:dyDescent="0.35">
      <c r="B12" s="18" t="s">
        <v>622</v>
      </c>
      <c r="C12" s="17">
        <v>8.1415573173699005E-2</v>
      </c>
      <c r="D12" s="17">
        <v>9.2322842335277003E-2</v>
      </c>
      <c r="E12" s="17">
        <v>7.1538546328855701E-2</v>
      </c>
      <c r="F12" s="17"/>
      <c r="G12" s="17">
        <v>0.11084125785082601</v>
      </c>
      <c r="H12" s="17">
        <v>6.3050855783497506E-2</v>
      </c>
      <c r="I12" s="17">
        <v>6.7074101471778599E-2</v>
      </c>
      <c r="J12" s="17">
        <v>8.3302479170280205E-2</v>
      </c>
      <c r="K12" s="17">
        <v>7.4873373276078903E-2</v>
      </c>
      <c r="L12" s="17">
        <v>9.47375073867225E-2</v>
      </c>
      <c r="M12" s="17"/>
      <c r="N12" s="17">
        <v>0.102311430616346</v>
      </c>
      <c r="O12" s="17">
        <v>8.7730042495100594E-2</v>
      </c>
      <c r="P12" s="17">
        <v>6.47616928284723E-2</v>
      </c>
      <c r="Q12" s="17">
        <v>6.7978670062480998E-2</v>
      </c>
      <c r="R12" s="17"/>
      <c r="S12" s="17">
        <v>9.9059654918799603E-2</v>
      </c>
      <c r="T12" s="17">
        <v>8.0025898848504903E-2</v>
      </c>
      <c r="U12" s="17">
        <v>7.8131726054903705E-2</v>
      </c>
      <c r="V12" s="17">
        <v>5.7395245214115799E-2</v>
      </c>
      <c r="W12" s="17">
        <v>0.11585872407780901</v>
      </c>
      <c r="X12" s="17">
        <v>5.4510519506614098E-2</v>
      </c>
      <c r="Y12" s="17">
        <v>8.6979818033528902E-2</v>
      </c>
      <c r="Z12" s="17">
        <v>9.3179135110999095E-2</v>
      </c>
      <c r="AA12" s="17">
        <v>7.5090497782250798E-2</v>
      </c>
      <c r="AB12" s="17"/>
      <c r="AC12" s="17">
        <v>7.82985048353666E-2</v>
      </c>
      <c r="AD12" s="17">
        <v>8.3413648644154098E-2</v>
      </c>
      <c r="AE12" s="17">
        <v>4.3328021004469301E-2</v>
      </c>
      <c r="AF12" s="17"/>
      <c r="AG12" s="17">
        <v>8.7022031450623705E-2</v>
      </c>
      <c r="AH12" s="17">
        <v>8.4419847139425699E-2</v>
      </c>
      <c r="AI12" s="17">
        <v>0.11033306675559899</v>
      </c>
      <c r="AJ12" s="17">
        <v>0.22220943232896601</v>
      </c>
      <c r="AK12" s="17">
        <v>6.6804088471720702E-2</v>
      </c>
      <c r="AL12" s="17"/>
      <c r="AM12" s="17">
        <v>9.0284396865859096E-2</v>
      </c>
      <c r="AN12" s="17">
        <v>8.6067077255173596E-2</v>
      </c>
      <c r="AO12" s="17">
        <v>8.8788813399190605E-2</v>
      </c>
      <c r="AP12" s="17"/>
      <c r="AQ12" s="17">
        <v>8.0240031960887803E-2</v>
      </c>
      <c r="AR12" s="17">
        <v>8.4290742706491797E-2</v>
      </c>
      <c r="AS12" s="17"/>
      <c r="AT12" s="17">
        <v>9.4674093555700098E-2</v>
      </c>
      <c r="AU12" s="17">
        <v>7.7211881491625903E-2</v>
      </c>
    </row>
    <row r="13" spans="2:47" ht="29" x14ac:dyDescent="0.35">
      <c r="B13" s="18" t="s">
        <v>623</v>
      </c>
      <c r="C13" s="17">
        <v>1.5562846491294501E-3</v>
      </c>
      <c r="D13" s="17">
        <v>1.66652827100924E-3</v>
      </c>
      <c r="E13" s="17">
        <v>1.4592668282985301E-3</v>
      </c>
      <c r="F13" s="17"/>
      <c r="G13" s="17">
        <v>0</v>
      </c>
      <c r="H13" s="17">
        <v>4.4352630498183197E-3</v>
      </c>
      <c r="I13" s="17">
        <v>0</v>
      </c>
      <c r="J13" s="17">
        <v>4.7841332567885603E-3</v>
      </c>
      <c r="K13" s="17">
        <v>0</v>
      </c>
      <c r="L13" s="17">
        <v>0</v>
      </c>
      <c r="M13" s="17"/>
      <c r="N13" s="17">
        <v>0</v>
      </c>
      <c r="O13" s="17">
        <v>0</v>
      </c>
      <c r="P13" s="17">
        <v>0</v>
      </c>
      <c r="Q13" s="17">
        <v>6.2251385965178003E-3</v>
      </c>
      <c r="R13" s="17"/>
      <c r="S13" s="17">
        <v>4.8042656860215298E-3</v>
      </c>
      <c r="T13" s="17">
        <v>0</v>
      </c>
      <c r="U13" s="17">
        <v>7.8611016188697008E-3</v>
      </c>
      <c r="V13" s="17">
        <v>0</v>
      </c>
      <c r="W13" s="17">
        <v>0</v>
      </c>
      <c r="X13" s="17">
        <v>0</v>
      </c>
      <c r="Y13" s="17">
        <v>0</v>
      </c>
      <c r="Z13" s="17">
        <v>0</v>
      </c>
      <c r="AA13" s="17">
        <v>0</v>
      </c>
      <c r="AB13" s="17"/>
      <c r="AC13" s="17">
        <v>0</v>
      </c>
      <c r="AD13" s="17">
        <v>0</v>
      </c>
      <c r="AE13" s="17">
        <v>1.31159349409027E-2</v>
      </c>
      <c r="AF13" s="17"/>
      <c r="AG13" s="17">
        <v>0</v>
      </c>
      <c r="AH13" s="17">
        <v>0</v>
      </c>
      <c r="AI13" s="17">
        <v>0</v>
      </c>
      <c r="AJ13" s="17">
        <v>0</v>
      </c>
      <c r="AK13" s="17">
        <v>1.15621028191669E-2</v>
      </c>
      <c r="AL13" s="17"/>
      <c r="AM13" s="17">
        <v>3.43839389760636E-3</v>
      </c>
      <c r="AN13" s="17">
        <v>2.0433348133789401E-3</v>
      </c>
      <c r="AO13" s="17">
        <v>0</v>
      </c>
      <c r="AP13" s="17"/>
      <c r="AQ13" s="17">
        <v>1.18883979393205E-3</v>
      </c>
      <c r="AR13" s="17">
        <v>2.3337058465804699E-3</v>
      </c>
      <c r="AS13" s="17"/>
      <c r="AT13" s="17">
        <v>0</v>
      </c>
      <c r="AU13" s="17">
        <v>2.0497138287055299E-3</v>
      </c>
    </row>
    <row r="14" spans="2:47" x14ac:dyDescent="0.35">
      <c r="B14" s="18" t="s">
        <v>70</v>
      </c>
      <c r="C14" s="19">
        <v>0.16275434031167699</v>
      </c>
      <c r="D14" s="19">
        <v>0.16496334383069999</v>
      </c>
      <c r="E14" s="19">
        <v>0.16131496232664799</v>
      </c>
      <c r="F14" s="19"/>
      <c r="G14" s="19">
        <v>0.18833055878062899</v>
      </c>
      <c r="H14" s="19">
        <v>9.0765073158464604E-2</v>
      </c>
      <c r="I14" s="19">
        <v>0.101988305748696</v>
      </c>
      <c r="J14" s="19">
        <v>0.176743390670969</v>
      </c>
      <c r="K14" s="19">
        <v>0.199870670505089</v>
      </c>
      <c r="L14" s="19">
        <v>0.21081984101328399</v>
      </c>
      <c r="M14" s="19"/>
      <c r="N14" s="19">
        <v>0.19047828868910199</v>
      </c>
      <c r="O14" s="19">
        <v>0.138361785096769</v>
      </c>
      <c r="P14" s="19">
        <v>0.10275894598568799</v>
      </c>
      <c r="Q14" s="19">
        <v>0.205160501969021</v>
      </c>
      <c r="R14" s="19"/>
      <c r="S14" s="19">
        <v>0.16936001107423901</v>
      </c>
      <c r="T14" s="19">
        <v>0.221171461783154</v>
      </c>
      <c r="U14" s="19">
        <v>0.17332497223592999</v>
      </c>
      <c r="V14" s="19">
        <v>0.18601420145674499</v>
      </c>
      <c r="W14" s="19">
        <v>9.9237636826786796E-2</v>
      </c>
      <c r="X14" s="19">
        <v>9.5712994185560604E-2</v>
      </c>
      <c r="Y14" s="19">
        <v>0.19098876124189701</v>
      </c>
      <c r="Z14" s="19">
        <v>0.15261836156813299</v>
      </c>
      <c r="AA14" s="19">
        <v>0.13249373977227</v>
      </c>
      <c r="AB14" s="19"/>
      <c r="AC14" s="19">
        <v>0.13411444623883001</v>
      </c>
      <c r="AD14" s="19">
        <v>0.18386162702470199</v>
      </c>
      <c r="AE14" s="19">
        <v>0.155323667081252</v>
      </c>
      <c r="AF14" s="19"/>
      <c r="AG14" s="19">
        <v>0.12737450630647501</v>
      </c>
      <c r="AH14" s="19">
        <v>0.155453173581278</v>
      </c>
      <c r="AI14" s="19">
        <v>0.24544568668849401</v>
      </c>
      <c r="AJ14" s="19">
        <v>0.28193116579434102</v>
      </c>
      <c r="AK14" s="19">
        <v>0.172630456520974</v>
      </c>
      <c r="AL14" s="19"/>
      <c r="AM14" s="19">
        <v>0.104085280322934</v>
      </c>
      <c r="AN14" s="19">
        <v>0.13915860655442899</v>
      </c>
      <c r="AO14" s="19">
        <v>0.20806870949582301</v>
      </c>
      <c r="AP14" s="19"/>
      <c r="AQ14" s="19">
        <v>0.14325999792267</v>
      </c>
      <c r="AR14" s="19">
        <v>0.204406541505571</v>
      </c>
      <c r="AS14" s="19"/>
      <c r="AT14" s="19">
        <v>0.10622312461694999</v>
      </c>
      <c r="AU14" s="19">
        <v>0.180677893947119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AU19"/>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626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1008</v>
      </c>
      <c r="D7" s="10">
        <v>463</v>
      </c>
      <c r="E7" s="10">
        <v>543</v>
      </c>
      <c r="F7" s="10"/>
      <c r="G7" s="10">
        <v>116</v>
      </c>
      <c r="H7" s="10">
        <v>149</v>
      </c>
      <c r="I7" s="10">
        <v>157</v>
      </c>
      <c r="J7" s="10">
        <v>183</v>
      </c>
      <c r="K7" s="10">
        <v>157</v>
      </c>
      <c r="L7" s="10">
        <v>246</v>
      </c>
      <c r="M7" s="10"/>
      <c r="N7" s="10">
        <v>296</v>
      </c>
      <c r="O7" s="10">
        <v>270</v>
      </c>
      <c r="P7" s="10">
        <v>221</v>
      </c>
      <c r="Q7" s="10">
        <v>218</v>
      </c>
      <c r="R7" s="10"/>
      <c r="S7" s="10">
        <v>175</v>
      </c>
      <c r="T7" s="10">
        <v>170</v>
      </c>
      <c r="U7" s="10">
        <v>107</v>
      </c>
      <c r="V7" s="10">
        <v>120</v>
      </c>
      <c r="W7" s="10">
        <v>93</v>
      </c>
      <c r="X7" s="10">
        <v>51</v>
      </c>
      <c r="Y7" s="10">
        <v>94</v>
      </c>
      <c r="Z7" s="10">
        <v>60</v>
      </c>
      <c r="AA7" s="10">
        <v>138</v>
      </c>
      <c r="AB7" s="10"/>
      <c r="AC7" s="10">
        <v>405</v>
      </c>
      <c r="AD7" s="10">
        <v>402</v>
      </c>
      <c r="AE7" s="10">
        <v>111</v>
      </c>
      <c r="AF7" s="10"/>
      <c r="AG7" s="10">
        <v>414</v>
      </c>
      <c r="AH7" s="10">
        <v>275</v>
      </c>
      <c r="AI7" s="10">
        <v>79</v>
      </c>
      <c r="AJ7" s="10">
        <v>14</v>
      </c>
      <c r="AK7" s="10">
        <v>127</v>
      </c>
      <c r="AL7" s="10"/>
      <c r="AM7" s="10">
        <v>225</v>
      </c>
      <c r="AN7" s="10">
        <v>381</v>
      </c>
      <c r="AO7" s="10">
        <v>76</v>
      </c>
      <c r="AP7" s="10"/>
      <c r="AQ7" s="10">
        <v>675</v>
      </c>
      <c r="AR7" s="10">
        <v>331</v>
      </c>
      <c r="AS7" s="10"/>
      <c r="AT7" s="10">
        <v>228</v>
      </c>
      <c r="AU7" s="10">
        <v>780</v>
      </c>
    </row>
    <row r="8" spans="2:47" ht="30" customHeight="1" x14ac:dyDescent="0.35">
      <c r="B8" s="11" t="s">
        <v>20</v>
      </c>
      <c r="C8" s="11">
        <v>1008</v>
      </c>
      <c r="D8" s="11">
        <v>486</v>
      </c>
      <c r="E8" s="11">
        <v>520</v>
      </c>
      <c r="F8" s="11"/>
      <c r="G8" s="11">
        <v>106</v>
      </c>
      <c r="H8" s="11">
        <v>171</v>
      </c>
      <c r="I8" s="11">
        <v>165</v>
      </c>
      <c r="J8" s="11">
        <v>169</v>
      </c>
      <c r="K8" s="11">
        <v>161</v>
      </c>
      <c r="L8" s="11">
        <v>236</v>
      </c>
      <c r="M8" s="11"/>
      <c r="N8" s="11">
        <v>271</v>
      </c>
      <c r="O8" s="11">
        <v>261</v>
      </c>
      <c r="P8" s="11">
        <v>221</v>
      </c>
      <c r="Q8" s="11">
        <v>252</v>
      </c>
      <c r="R8" s="11"/>
      <c r="S8" s="11">
        <v>158</v>
      </c>
      <c r="T8" s="11">
        <v>164</v>
      </c>
      <c r="U8" s="11">
        <v>103</v>
      </c>
      <c r="V8" s="11">
        <v>111</v>
      </c>
      <c r="W8" s="11">
        <v>87</v>
      </c>
      <c r="X8" s="11">
        <v>106</v>
      </c>
      <c r="Y8" s="11">
        <v>99</v>
      </c>
      <c r="Z8" s="11">
        <v>49</v>
      </c>
      <c r="AA8" s="11">
        <v>131</v>
      </c>
      <c r="AB8" s="11"/>
      <c r="AC8" s="11">
        <v>413</v>
      </c>
      <c r="AD8" s="11">
        <v>393</v>
      </c>
      <c r="AE8" s="11">
        <v>120</v>
      </c>
      <c r="AF8" s="11"/>
      <c r="AG8" s="11">
        <v>423</v>
      </c>
      <c r="AH8" s="11">
        <v>268</v>
      </c>
      <c r="AI8" s="11">
        <v>73</v>
      </c>
      <c r="AJ8" s="11">
        <v>14</v>
      </c>
      <c r="AK8" s="11">
        <v>136</v>
      </c>
      <c r="AL8" s="11"/>
      <c r="AM8" s="11">
        <v>235</v>
      </c>
      <c r="AN8" s="11">
        <v>371</v>
      </c>
      <c r="AO8" s="11">
        <v>73</v>
      </c>
      <c r="AP8" s="11"/>
      <c r="AQ8" s="11">
        <v>681</v>
      </c>
      <c r="AR8" s="11">
        <v>325</v>
      </c>
      <c r="AS8" s="11"/>
      <c r="AT8" s="11">
        <v>243</v>
      </c>
      <c r="AU8" s="11">
        <v>765</v>
      </c>
    </row>
    <row r="9" spans="2:47" ht="29" x14ac:dyDescent="0.35">
      <c r="B9" s="18" t="s">
        <v>619</v>
      </c>
      <c r="C9" s="17">
        <v>5.51677036823894E-2</v>
      </c>
      <c r="D9" s="17">
        <v>6.0599495223649699E-2</v>
      </c>
      <c r="E9" s="17">
        <v>5.0305053812471898E-2</v>
      </c>
      <c r="F9" s="17"/>
      <c r="G9" s="17">
        <v>8.1943705565318894E-2</v>
      </c>
      <c r="H9" s="17">
        <v>0.15071690174813099</v>
      </c>
      <c r="I9" s="17">
        <v>5.1754670980161198E-2</v>
      </c>
      <c r="J9" s="17">
        <v>2.4470427749078E-2</v>
      </c>
      <c r="K9" s="17">
        <v>2.5597265052268999E-2</v>
      </c>
      <c r="L9" s="17">
        <v>1.8405971725516598E-2</v>
      </c>
      <c r="M9" s="17"/>
      <c r="N9" s="17">
        <v>7.2421758509124995E-2</v>
      </c>
      <c r="O9" s="17">
        <v>4.7843360717573599E-2</v>
      </c>
      <c r="P9" s="17">
        <v>4.5010686617158999E-2</v>
      </c>
      <c r="Q9" s="17">
        <v>5.3762975659510999E-2</v>
      </c>
      <c r="R9" s="17"/>
      <c r="S9" s="17">
        <v>9.4171684145581094E-2</v>
      </c>
      <c r="T9" s="17">
        <v>2.8774203926438102E-2</v>
      </c>
      <c r="U9" s="17">
        <v>2.25573871366695E-2</v>
      </c>
      <c r="V9" s="17">
        <v>3.5892872773289702E-2</v>
      </c>
      <c r="W9" s="17">
        <v>1.10780519545567E-2</v>
      </c>
      <c r="X9" s="17">
        <v>0.13161327246973401</v>
      </c>
      <c r="Y9" s="17">
        <v>2.6744695101364398E-2</v>
      </c>
      <c r="Z9" s="17">
        <v>6.0286999593647903E-2</v>
      </c>
      <c r="AA9" s="17">
        <v>7.0181521756870494E-2</v>
      </c>
      <c r="AB9" s="17"/>
      <c r="AC9" s="17">
        <v>5.0218614604859699E-2</v>
      </c>
      <c r="AD9" s="17">
        <v>6.6895793601081902E-2</v>
      </c>
      <c r="AE9" s="17">
        <v>5.6967139219914302E-2</v>
      </c>
      <c r="AF9" s="17"/>
      <c r="AG9" s="17">
        <v>5.1791743487155498E-2</v>
      </c>
      <c r="AH9" s="17">
        <v>7.5169942932043293E-2</v>
      </c>
      <c r="AI9" s="17">
        <v>4.7390713509497799E-2</v>
      </c>
      <c r="AJ9" s="17">
        <v>0</v>
      </c>
      <c r="AK9" s="17">
        <v>5.7541115628590198E-2</v>
      </c>
      <c r="AL9" s="17"/>
      <c r="AM9" s="17">
        <v>7.3944667001673597E-2</v>
      </c>
      <c r="AN9" s="17">
        <v>6.8190618593153299E-2</v>
      </c>
      <c r="AO9" s="17">
        <v>2.00723210262162E-2</v>
      </c>
      <c r="AP9" s="17"/>
      <c r="AQ9" s="17">
        <v>5.5107451910152101E-2</v>
      </c>
      <c r="AR9" s="17">
        <v>5.3164509470700297E-2</v>
      </c>
      <c r="AS9" s="17"/>
      <c r="AT9" s="17">
        <v>6.8512857955969494E-2</v>
      </c>
      <c r="AU9" s="17">
        <v>5.0936544216662903E-2</v>
      </c>
    </row>
    <row r="10" spans="2:47" ht="29" x14ac:dyDescent="0.35">
      <c r="B10" s="18" t="s">
        <v>620</v>
      </c>
      <c r="C10" s="17">
        <v>0.17305915253756499</v>
      </c>
      <c r="D10" s="17">
        <v>0.17681839674199901</v>
      </c>
      <c r="E10" s="17">
        <v>0.167889679198891</v>
      </c>
      <c r="F10" s="17"/>
      <c r="G10" s="17">
        <v>0.240487845936705</v>
      </c>
      <c r="H10" s="17">
        <v>0.20402788903976199</v>
      </c>
      <c r="I10" s="17">
        <v>0.19742561658156901</v>
      </c>
      <c r="J10" s="17">
        <v>0.13070351926778101</v>
      </c>
      <c r="K10" s="17">
        <v>0.189985475221743</v>
      </c>
      <c r="L10" s="17">
        <v>0.12207847022323</v>
      </c>
      <c r="M10" s="17"/>
      <c r="N10" s="17">
        <v>0.14633618457050199</v>
      </c>
      <c r="O10" s="17">
        <v>0.19111995208258001</v>
      </c>
      <c r="P10" s="17">
        <v>0.18317587528255999</v>
      </c>
      <c r="Q10" s="17">
        <v>0.17627914209627199</v>
      </c>
      <c r="R10" s="17"/>
      <c r="S10" s="17">
        <v>0.18911107853075099</v>
      </c>
      <c r="T10" s="17">
        <v>0.16754001049196901</v>
      </c>
      <c r="U10" s="17">
        <v>0.18648074269156001</v>
      </c>
      <c r="V10" s="17">
        <v>0.120213317754923</v>
      </c>
      <c r="W10" s="17">
        <v>0.17170645168121501</v>
      </c>
      <c r="X10" s="17">
        <v>0.19761294115679401</v>
      </c>
      <c r="Y10" s="17">
        <v>0.176636314420067</v>
      </c>
      <c r="Z10" s="17">
        <v>0.19354115121540599</v>
      </c>
      <c r="AA10" s="17">
        <v>0.165529277685592</v>
      </c>
      <c r="AB10" s="17"/>
      <c r="AC10" s="17">
        <v>0.197291802837677</v>
      </c>
      <c r="AD10" s="17">
        <v>0.143633425590101</v>
      </c>
      <c r="AE10" s="17">
        <v>0.18115716510319499</v>
      </c>
      <c r="AF10" s="17"/>
      <c r="AG10" s="17">
        <v>0.17749812708138099</v>
      </c>
      <c r="AH10" s="17">
        <v>0.18172655346938599</v>
      </c>
      <c r="AI10" s="17">
        <v>0.12413328562735899</v>
      </c>
      <c r="AJ10" s="17">
        <v>0</v>
      </c>
      <c r="AK10" s="17">
        <v>0.14786005938109401</v>
      </c>
      <c r="AL10" s="17"/>
      <c r="AM10" s="17">
        <v>0.220869837990679</v>
      </c>
      <c r="AN10" s="17">
        <v>0.16090631722943799</v>
      </c>
      <c r="AO10" s="17">
        <v>0.20183922165457199</v>
      </c>
      <c r="AP10" s="17"/>
      <c r="AQ10" s="17">
        <v>0.18271951741454501</v>
      </c>
      <c r="AR10" s="17">
        <v>0.15370645312415601</v>
      </c>
      <c r="AS10" s="17"/>
      <c r="AT10" s="17">
        <v>0.217519508589199</v>
      </c>
      <c r="AU10" s="17">
        <v>0.158962735778273</v>
      </c>
    </row>
    <row r="11" spans="2:47" ht="29" x14ac:dyDescent="0.35">
      <c r="B11" s="18" t="s">
        <v>621</v>
      </c>
      <c r="C11" s="17">
        <v>0.39297689226703297</v>
      </c>
      <c r="D11" s="17">
        <v>0.37882968813937301</v>
      </c>
      <c r="E11" s="17">
        <v>0.40770002581811099</v>
      </c>
      <c r="F11" s="17"/>
      <c r="G11" s="17">
        <v>0.28460263394396701</v>
      </c>
      <c r="H11" s="17">
        <v>0.31711412186638899</v>
      </c>
      <c r="I11" s="17">
        <v>0.429349042380469</v>
      </c>
      <c r="J11" s="17">
        <v>0.38016572585871999</v>
      </c>
      <c r="K11" s="17">
        <v>0.45479282839490298</v>
      </c>
      <c r="L11" s="17">
        <v>0.43813054740431601</v>
      </c>
      <c r="M11" s="17"/>
      <c r="N11" s="17">
        <v>0.34717602465994502</v>
      </c>
      <c r="O11" s="17">
        <v>0.41608472522918599</v>
      </c>
      <c r="P11" s="17">
        <v>0.43928861028143101</v>
      </c>
      <c r="Q11" s="17">
        <v>0.38236154192583399</v>
      </c>
      <c r="R11" s="17"/>
      <c r="S11" s="17">
        <v>0.31636180816499199</v>
      </c>
      <c r="T11" s="17">
        <v>0.31010435748134102</v>
      </c>
      <c r="U11" s="17">
        <v>0.46571334663742803</v>
      </c>
      <c r="V11" s="17">
        <v>0.45061303569545502</v>
      </c>
      <c r="W11" s="17">
        <v>0.47273566728861199</v>
      </c>
      <c r="X11" s="17">
        <v>0.32758083233247798</v>
      </c>
      <c r="Y11" s="17">
        <v>0.47400541633670601</v>
      </c>
      <c r="Z11" s="17">
        <v>0.38241733768589697</v>
      </c>
      <c r="AA11" s="17">
        <v>0.42569194284031198</v>
      </c>
      <c r="AB11" s="17"/>
      <c r="AC11" s="17">
        <v>0.40814887274010703</v>
      </c>
      <c r="AD11" s="17">
        <v>0.390225663613402</v>
      </c>
      <c r="AE11" s="17">
        <v>0.39911424051858402</v>
      </c>
      <c r="AF11" s="17"/>
      <c r="AG11" s="17">
        <v>0.44855445177814002</v>
      </c>
      <c r="AH11" s="17">
        <v>0.35346420034090897</v>
      </c>
      <c r="AI11" s="17">
        <v>0.34322883467090598</v>
      </c>
      <c r="AJ11" s="17">
        <v>0.305369963786431</v>
      </c>
      <c r="AK11" s="17">
        <v>0.41247944236958101</v>
      </c>
      <c r="AL11" s="17"/>
      <c r="AM11" s="17">
        <v>0.42707878616671802</v>
      </c>
      <c r="AN11" s="17">
        <v>0.37940875190359902</v>
      </c>
      <c r="AO11" s="17">
        <v>0.389642693364179</v>
      </c>
      <c r="AP11" s="17"/>
      <c r="AQ11" s="17">
        <v>0.39670224757184402</v>
      </c>
      <c r="AR11" s="17">
        <v>0.384503037991071</v>
      </c>
      <c r="AS11" s="17"/>
      <c r="AT11" s="17">
        <v>0.35682468754761199</v>
      </c>
      <c r="AU11" s="17">
        <v>0.40443916089799897</v>
      </c>
    </row>
    <row r="12" spans="2:47" ht="29" x14ac:dyDescent="0.35">
      <c r="B12" s="18" t="s">
        <v>622</v>
      </c>
      <c r="C12" s="17">
        <v>0.12575024570740301</v>
      </c>
      <c r="D12" s="17">
        <v>0.13344201827330501</v>
      </c>
      <c r="E12" s="17">
        <v>0.11904708796217001</v>
      </c>
      <c r="F12" s="17"/>
      <c r="G12" s="17">
        <v>0.150469855564098</v>
      </c>
      <c r="H12" s="17">
        <v>0.11598255579830399</v>
      </c>
      <c r="I12" s="17">
        <v>0.15912629768998199</v>
      </c>
      <c r="J12" s="17">
        <v>0.20205166579735301</v>
      </c>
      <c r="K12" s="17">
        <v>3.3183871321479201E-2</v>
      </c>
      <c r="L12" s="17">
        <v>0.106755410379093</v>
      </c>
      <c r="M12" s="17"/>
      <c r="N12" s="17">
        <v>0.15994833921903101</v>
      </c>
      <c r="O12" s="17">
        <v>0.117462351650314</v>
      </c>
      <c r="P12" s="17">
        <v>0.110920005409997</v>
      </c>
      <c r="Q12" s="17">
        <v>0.112060526858586</v>
      </c>
      <c r="R12" s="17"/>
      <c r="S12" s="17">
        <v>0.13731083481321099</v>
      </c>
      <c r="T12" s="17">
        <v>0.177010789126364</v>
      </c>
      <c r="U12" s="17">
        <v>9.4786076758470797E-2</v>
      </c>
      <c r="V12" s="17">
        <v>9.1433621832523904E-2</v>
      </c>
      <c r="W12" s="17">
        <v>0.12046491130605699</v>
      </c>
      <c r="X12" s="17">
        <v>0.138607834944073</v>
      </c>
      <c r="Y12" s="17">
        <v>8.2233431836248594E-2</v>
      </c>
      <c r="Z12" s="17">
        <v>0.168699274870795</v>
      </c>
      <c r="AA12" s="17">
        <v>0.110998829796657</v>
      </c>
      <c r="AB12" s="17"/>
      <c r="AC12" s="17">
        <v>0.109838413346559</v>
      </c>
      <c r="AD12" s="17">
        <v>0.15076782855731199</v>
      </c>
      <c r="AE12" s="17">
        <v>7.4416924452368902E-2</v>
      </c>
      <c r="AF12" s="17"/>
      <c r="AG12" s="17">
        <v>0.117741218848641</v>
      </c>
      <c r="AH12" s="17">
        <v>0.14774017652573301</v>
      </c>
      <c r="AI12" s="17">
        <v>0.187598140705418</v>
      </c>
      <c r="AJ12" s="17">
        <v>0.41269887041922798</v>
      </c>
      <c r="AK12" s="17">
        <v>6.1239120043309697E-2</v>
      </c>
      <c r="AL12" s="17"/>
      <c r="AM12" s="17">
        <v>0.117658274856536</v>
      </c>
      <c r="AN12" s="17">
        <v>0.15816384706894199</v>
      </c>
      <c r="AO12" s="17">
        <v>0.15437138287813501</v>
      </c>
      <c r="AP12" s="17"/>
      <c r="AQ12" s="17">
        <v>0.13020262831794099</v>
      </c>
      <c r="AR12" s="17">
        <v>0.11706420058797801</v>
      </c>
      <c r="AS12" s="17"/>
      <c r="AT12" s="17">
        <v>0.14998741178154501</v>
      </c>
      <c r="AU12" s="17">
        <v>0.118065709990943</v>
      </c>
    </row>
    <row r="13" spans="2:47" ht="29" x14ac:dyDescent="0.35">
      <c r="B13" s="18" t="s">
        <v>623</v>
      </c>
      <c r="C13" s="17">
        <v>1.46105934999032E-2</v>
      </c>
      <c r="D13" s="17">
        <v>1.6783559575513099E-2</v>
      </c>
      <c r="E13" s="17">
        <v>1.26367025193757E-2</v>
      </c>
      <c r="F13" s="17"/>
      <c r="G13" s="17">
        <v>2.5983487308912801E-2</v>
      </c>
      <c r="H13" s="17">
        <v>3.1978090170368699E-2</v>
      </c>
      <c r="I13" s="17">
        <v>0</v>
      </c>
      <c r="J13" s="17">
        <v>4.8234748054662296E-3</v>
      </c>
      <c r="K13" s="17">
        <v>2.50519076246827E-2</v>
      </c>
      <c r="L13" s="17">
        <v>7.0476944476633397E-3</v>
      </c>
      <c r="M13" s="17"/>
      <c r="N13" s="17">
        <v>9.2503483309648894E-3</v>
      </c>
      <c r="O13" s="17">
        <v>2.9929573815152901E-2</v>
      </c>
      <c r="P13" s="17">
        <v>1.4503558602812701E-2</v>
      </c>
      <c r="Q13" s="17">
        <v>4.7767009255335804E-3</v>
      </c>
      <c r="R13" s="17"/>
      <c r="S13" s="17">
        <v>2.2125002823208999E-2</v>
      </c>
      <c r="T13" s="17">
        <v>2.04302461968115E-2</v>
      </c>
      <c r="U13" s="17">
        <v>8.3807295707316095E-3</v>
      </c>
      <c r="V13" s="17">
        <v>0</v>
      </c>
      <c r="W13" s="17">
        <v>1.47187327913979E-2</v>
      </c>
      <c r="X13" s="17">
        <v>1.9613826999973698E-2</v>
      </c>
      <c r="Y13" s="17">
        <v>2.31450836989151E-2</v>
      </c>
      <c r="Z13" s="17">
        <v>1.40797653464738E-2</v>
      </c>
      <c r="AA13" s="17">
        <v>5.1806716654472602E-3</v>
      </c>
      <c r="AB13" s="17"/>
      <c r="AC13" s="17">
        <v>1.29357076260074E-2</v>
      </c>
      <c r="AD13" s="17">
        <v>1.35329098446265E-2</v>
      </c>
      <c r="AE13" s="17">
        <v>1.00641773030553E-2</v>
      </c>
      <c r="AF13" s="17"/>
      <c r="AG13" s="17">
        <v>7.7078893265386302E-3</v>
      </c>
      <c r="AH13" s="17">
        <v>3.2284490718237503E-2</v>
      </c>
      <c r="AI13" s="17">
        <v>1.1236638560173E-2</v>
      </c>
      <c r="AJ13" s="17">
        <v>0</v>
      </c>
      <c r="AK13" s="17">
        <v>8.8718839558564293E-3</v>
      </c>
      <c r="AL13" s="17"/>
      <c r="AM13" s="17">
        <v>4.1200909836404797E-3</v>
      </c>
      <c r="AN13" s="17">
        <v>2.76282187728638E-2</v>
      </c>
      <c r="AO13" s="17">
        <v>0</v>
      </c>
      <c r="AP13" s="17"/>
      <c r="AQ13" s="17">
        <v>1.26069092341721E-2</v>
      </c>
      <c r="AR13" s="17">
        <v>1.8880975365362301E-2</v>
      </c>
      <c r="AS13" s="17"/>
      <c r="AT13" s="17">
        <v>1.81788359591727E-2</v>
      </c>
      <c r="AU13" s="17">
        <v>1.3479261291370099E-2</v>
      </c>
    </row>
    <row r="14" spans="2:47" x14ac:dyDescent="0.35">
      <c r="B14" s="18" t="s">
        <v>70</v>
      </c>
      <c r="C14" s="19">
        <v>0.238435412305707</v>
      </c>
      <c r="D14" s="19">
        <v>0.23352684204616</v>
      </c>
      <c r="E14" s="19">
        <v>0.24242145068898099</v>
      </c>
      <c r="F14" s="19"/>
      <c r="G14" s="19">
        <v>0.21651247168099799</v>
      </c>
      <c r="H14" s="19">
        <v>0.180180441377046</v>
      </c>
      <c r="I14" s="19">
        <v>0.16234437236781901</v>
      </c>
      <c r="J14" s="19">
        <v>0.25778518652160198</v>
      </c>
      <c r="K14" s="19">
        <v>0.27138865238492299</v>
      </c>
      <c r="L14" s="19">
        <v>0.30758190582018102</v>
      </c>
      <c r="M14" s="19"/>
      <c r="N14" s="19">
        <v>0.26486734471043299</v>
      </c>
      <c r="O14" s="19">
        <v>0.19756003650519399</v>
      </c>
      <c r="P14" s="19">
        <v>0.20710126380603999</v>
      </c>
      <c r="Q14" s="19">
        <v>0.27075911253426399</v>
      </c>
      <c r="R14" s="19"/>
      <c r="S14" s="19">
        <v>0.240919591522256</v>
      </c>
      <c r="T14" s="19">
        <v>0.29614039277707599</v>
      </c>
      <c r="U14" s="19">
        <v>0.22208171720514</v>
      </c>
      <c r="V14" s="19">
        <v>0.30184715194380801</v>
      </c>
      <c r="W14" s="19">
        <v>0.20929618497816099</v>
      </c>
      <c r="X14" s="19">
        <v>0.18497129209694799</v>
      </c>
      <c r="Y14" s="19">
        <v>0.21723505860669901</v>
      </c>
      <c r="Z14" s="19">
        <v>0.18097547128777899</v>
      </c>
      <c r="AA14" s="19">
        <v>0.222417756255121</v>
      </c>
      <c r="AB14" s="19"/>
      <c r="AC14" s="19">
        <v>0.22156658884479</v>
      </c>
      <c r="AD14" s="19">
        <v>0.23494437879347699</v>
      </c>
      <c r="AE14" s="19">
        <v>0.27828035340288299</v>
      </c>
      <c r="AF14" s="19"/>
      <c r="AG14" s="19">
        <v>0.196706569478143</v>
      </c>
      <c r="AH14" s="19">
        <v>0.20961463601369101</v>
      </c>
      <c r="AI14" s="19">
        <v>0.286412386926646</v>
      </c>
      <c r="AJ14" s="19">
        <v>0.28193116579434102</v>
      </c>
      <c r="AK14" s="19">
        <v>0.31200837862156799</v>
      </c>
      <c r="AL14" s="19"/>
      <c r="AM14" s="19">
        <v>0.15632834300075299</v>
      </c>
      <c r="AN14" s="19">
        <v>0.20570224643200399</v>
      </c>
      <c r="AO14" s="19">
        <v>0.23407438107689699</v>
      </c>
      <c r="AP14" s="19"/>
      <c r="AQ14" s="19">
        <v>0.222661245551347</v>
      </c>
      <c r="AR14" s="19">
        <v>0.27268082346073202</v>
      </c>
      <c r="AS14" s="19"/>
      <c r="AT14" s="19">
        <v>0.18897669816650201</v>
      </c>
      <c r="AU14" s="19">
        <v>0.25411658782475299</v>
      </c>
    </row>
    <row r="15" spans="2:47" x14ac:dyDescent="0.35">
      <c r="B15" s="16"/>
    </row>
    <row r="16" spans="2:47" x14ac:dyDescent="0.35">
      <c r="B16" t="s">
        <v>77</v>
      </c>
    </row>
    <row r="17" spans="2:2" x14ac:dyDescent="0.35">
      <c r="B17" t="s">
        <v>78</v>
      </c>
    </row>
    <row r="19" spans="2:2" x14ac:dyDescent="0.35">
      <c r="B19"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AU17"/>
  <sheetViews>
    <sheetView showGridLines="0" topLeftCell="A7" workbookViewId="0">
      <pane xSplit="2" topLeftCell="C1" activePane="topRight" state="frozen"/>
      <selection activeCell="B19" sqref="B19"/>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1" width="10.7265625" customWidth="1"/>
    <col min="42" max="42" width="2.1796875" customWidth="1"/>
    <col min="43" max="44" width="10.7265625" customWidth="1"/>
    <col min="45" max="45" width="2.1796875" customWidth="1"/>
    <col min="46" max="47" width="10.7265625" customWidth="1"/>
    <col min="48" max="48" width="2.1796875" customWidth="1"/>
  </cols>
  <sheetData>
    <row r="2" spans="2:47" ht="40" customHeight="1" x14ac:dyDescent="0.35">
      <c r="D2" s="32" t="s">
        <v>630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5" spans="2:47" ht="30" customHeight="1" x14ac:dyDescent="0.35">
      <c r="B5" s="15"/>
      <c r="C5" s="15"/>
      <c r="D5" s="31" t="s">
        <v>53</v>
      </c>
      <c r="E5" s="31"/>
      <c r="F5" s="15"/>
      <c r="G5" s="31" t="s">
        <v>54</v>
      </c>
      <c r="H5" s="31"/>
      <c r="I5" s="31"/>
      <c r="J5" s="31"/>
      <c r="K5" s="31"/>
      <c r="L5" s="31"/>
      <c r="M5" s="15"/>
      <c r="N5" s="31" t="s">
        <v>55</v>
      </c>
      <c r="O5" s="31"/>
      <c r="P5" s="31"/>
      <c r="Q5" s="31"/>
      <c r="R5" s="15"/>
      <c r="S5" s="31" t="s">
        <v>56</v>
      </c>
      <c r="T5" s="31"/>
      <c r="U5" s="31"/>
      <c r="V5" s="31"/>
      <c r="W5" s="31"/>
      <c r="X5" s="31"/>
      <c r="Y5" s="31"/>
      <c r="Z5" s="31"/>
      <c r="AA5" s="31"/>
      <c r="AB5" s="15"/>
      <c r="AC5" s="31" t="s">
        <v>57</v>
      </c>
      <c r="AD5" s="31"/>
      <c r="AE5" s="31"/>
      <c r="AF5" s="15"/>
      <c r="AG5" s="31" t="s">
        <v>58</v>
      </c>
      <c r="AH5" s="31"/>
      <c r="AI5" s="31"/>
      <c r="AJ5" s="31"/>
      <c r="AK5" s="31"/>
      <c r="AL5" s="15"/>
      <c r="AM5" s="31" t="s">
        <v>59</v>
      </c>
      <c r="AN5" s="31"/>
      <c r="AO5" s="31"/>
      <c r="AP5" s="15"/>
      <c r="AQ5" s="31" t="s">
        <v>60</v>
      </c>
      <c r="AR5" s="31"/>
      <c r="AS5" s="15"/>
      <c r="AT5" s="31" t="s">
        <v>61</v>
      </c>
      <c r="AU5" s="31"/>
    </row>
    <row r="6" spans="2:47"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43</v>
      </c>
      <c r="AD6" s="12" t="s">
        <v>44</v>
      </c>
      <c r="AE6" s="12" t="s">
        <v>45</v>
      </c>
      <c r="AG6" s="12" t="s">
        <v>46</v>
      </c>
      <c r="AH6" s="12" t="s">
        <v>47</v>
      </c>
      <c r="AI6" s="12" t="s">
        <v>48</v>
      </c>
      <c r="AJ6" s="12" t="s">
        <v>49</v>
      </c>
      <c r="AK6" s="12" t="s">
        <v>45</v>
      </c>
      <c r="AM6" s="12" t="s">
        <v>46</v>
      </c>
      <c r="AN6" s="12" t="s">
        <v>47</v>
      </c>
      <c r="AO6" s="12" t="s">
        <v>50</v>
      </c>
      <c r="AQ6" s="12" t="s">
        <v>51</v>
      </c>
      <c r="AR6" s="12" t="s">
        <v>52</v>
      </c>
      <c r="AT6" s="12" t="s">
        <v>51</v>
      </c>
      <c r="AU6" s="12" t="s">
        <v>52</v>
      </c>
    </row>
    <row r="7" spans="2:47" ht="30" customHeight="1" x14ac:dyDescent="0.35">
      <c r="B7" s="10" t="s">
        <v>19</v>
      </c>
      <c r="C7" s="10">
        <v>1007</v>
      </c>
      <c r="D7" s="10">
        <v>463</v>
      </c>
      <c r="E7" s="10">
        <v>542</v>
      </c>
      <c r="F7" s="10"/>
      <c r="G7" s="10">
        <v>116</v>
      </c>
      <c r="H7" s="10">
        <v>148</v>
      </c>
      <c r="I7" s="10">
        <v>157</v>
      </c>
      <c r="J7" s="10">
        <v>183</v>
      </c>
      <c r="K7" s="10">
        <v>157</v>
      </c>
      <c r="L7" s="10">
        <v>246</v>
      </c>
      <c r="M7" s="10"/>
      <c r="N7" s="10">
        <v>296</v>
      </c>
      <c r="O7" s="10">
        <v>270</v>
      </c>
      <c r="P7" s="10">
        <v>221</v>
      </c>
      <c r="Q7" s="10">
        <v>217</v>
      </c>
      <c r="R7" s="10"/>
      <c r="S7" s="10">
        <v>175</v>
      </c>
      <c r="T7" s="10">
        <v>170</v>
      </c>
      <c r="U7" s="10">
        <v>107</v>
      </c>
      <c r="V7" s="10">
        <v>120</v>
      </c>
      <c r="W7" s="10">
        <v>93</v>
      </c>
      <c r="X7" s="10">
        <v>51</v>
      </c>
      <c r="Y7" s="10">
        <v>94</v>
      </c>
      <c r="Z7" s="10">
        <v>59</v>
      </c>
      <c r="AA7" s="10">
        <v>138</v>
      </c>
      <c r="AB7" s="10"/>
      <c r="AC7" s="10">
        <v>405</v>
      </c>
      <c r="AD7" s="10">
        <v>401</v>
      </c>
      <c r="AE7" s="10">
        <v>111</v>
      </c>
      <c r="AF7" s="10"/>
      <c r="AG7" s="10">
        <v>414</v>
      </c>
      <c r="AH7" s="10">
        <v>275</v>
      </c>
      <c r="AI7" s="10">
        <v>79</v>
      </c>
      <c r="AJ7" s="10">
        <v>14</v>
      </c>
      <c r="AK7" s="10">
        <v>126</v>
      </c>
      <c r="AL7" s="10"/>
      <c r="AM7" s="10">
        <v>225</v>
      </c>
      <c r="AN7" s="10">
        <v>380</v>
      </c>
      <c r="AO7" s="10">
        <v>76</v>
      </c>
      <c r="AP7" s="10"/>
      <c r="AQ7" s="10">
        <v>674</v>
      </c>
      <c r="AR7" s="10">
        <v>331</v>
      </c>
      <c r="AS7" s="10"/>
      <c r="AT7" s="10">
        <v>228</v>
      </c>
      <c r="AU7" s="10">
        <v>779</v>
      </c>
    </row>
    <row r="8" spans="2:47" ht="30" customHeight="1" x14ac:dyDescent="0.35">
      <c r="B8" s="11" t="s">
        <v>20</v>
      </c>
      <c r="C8" s="11">
        <v>1007</v>
      </c>
      <c r="D8" s="11">
        <v>486</v>
      </c>
      <c r="E8" s="11">
        <v>519</v>
      </c>
      <c r="F8" s="11"/>
      <c r="G8" s="11">
        <v>106</v>
      </c>
      <c r="H8" s="11">
        <v>170</v>
      </c>
      <c r="I8" s="11">
        <v>165</v>
      </c>
      <c r="J8" s="11">
        <v>169</v>
      </c>
      <c r="K8" s="11">
        <v>161</v>
      </c>
      <c r="L8" s="11">
        <v>236</v>
      </c>
      <c r="M8" s="11"/>
      <c r="N8" s="11">
        <v>271</v>
      </c>
      <c r="O8" s="11">
        <v>261</v>
      </c>
      <c r="P8" s="11">
        <v>221</v>
      </c>
      <c r="Q8" s="11">
        <v>251</v>
      </c>
      <c r="R8" s="11"/>
      <c r="S8" s="11">
        <v>158</v>
      </c>
      <c r="T8" s="11">
        <v>164</v>
      </c>
      <c r="U8" s="11">
        <v>103</v>
      </c>
      <c r="V8" s="11">
        <v>111</v>
      </c>
      <c r="W8" s="11">
        <v>87</v>
      </c>
      <c r="X8" s="11">
        <v>106</v>
      </c>
      <c r="Y8" s="11">
        <v>99</v>
      </c>
      <c r="Z8" s="11">
        <v>48</v>
      </c>
      <c r="AA8" s="11">
        <v>131</v>
      </c>
      <c r="AB8" s="11"/>
      <c r="AC8" s="11">
        <v>413</v>
      </c>
      <c r="AD8" s="11">
        <v>392</v>
      </c>
      <c r="AE8" s="11">
        <v>120</v>
      </c>
      <c r="AF8" s="11"/>
      <c r="AG8" s="11">
        <v>423</v>
      </c>
      <c r="AH8" s="11">
        <v>268</v>
      </c>
      <c r="AI8" s="11">
        <v>73</v>
      </c>
      <c r="AJ8" s="11">
        <v>14</v>
      </c>
      <c r="AK8" s="11">
        <v>135</v>
      </c>
      <c r="AL8" s="11"/>
      <c r="AM8" s="11">
        <v>235</v>
      </c>
      <c r="AN8" s="11">
        <v>371</v>
      </c>
      <c r="AO8" s="11">
        <v>73</v>
      </c>
      <c r="AP8" s="11"/>
      <c r="AQ8" s="11">
        <v>680</v>
      </c>
      <c r="AR8" s="11">
        <v>325</v>
      </c>
      <c r="AS8" s="11"/>
      <c r="AT8" s="11">
        <v>243</v>
      </c>
      <c r="AU8" s="11">
        <v>765</v>
      </c>
    </row>
    <row r="9" spans="2:47" ht="43.5" x14ac:dyDescent="0.35">
      <c r="B9" s="18" t="s">
        <v>627</v>
      </c>
      <c r="C9" s="17">
        <v>5.8212585135596698E-2</v>
      </c>
      <c r="D9" s="17">
        <v>7.7913667452557095E-2</v>
      </c>
      <c r="E9" s="17">
        <v>3.7683019715714798E-2</v>
      </c>
      <c r="F9" s="17"/>
      <c r="G9" s="17">
        <v>0.156820028940101</v>
      </c>
      <c r="H9" s="17">
        <v>7.3784118079484595E-2</v>
      </c>
      <c r="I9" s="17">
        <v>8.5636689626440304E-2</v>
      </c>
      <c r="J9" s="17">
        <v>4.3157908320105201E-2</v>
      </c>
      <c r="K9" s="17">
        <v>3.1245499552418499E-2</v>
      </c>
      <c r="L9" s="17">
        <v>1.27052288235001E-2</v>
      </c>
      <c r="M9" s="17"/>
      <c r="N9" s="17">
        <v>3.6690859512177702E-2</v>
      </c>
      <c r="O9" s="17">
        <v>4.1126686886718597E-2</v>
      </c>
      <c r="P9" s="17">
        <v>8.9081762297273298E-2</v>
      </c>
      <c r="Q9" s="17">
        <v>7.2713939912897402E-2</v>
      </c>
      <c r="R9" s="17"/>
      <c r="S9" s="17">
        <v>8.9153907640715402E-2</v>
      </c>
      <c r="T9" s="17">
        <v>6.5033325754276006E-2</v>
      </c>
      <c r="U9" s="17">
        <v>3.22988307300437E-2</v>
      </c>
      <c r="V9" s="17">
        <v>7.8901561632213693E-2</v>
      </c>
      <c r="W9" s="17">
        <v>2.8864077567895399E-2</v>
      </c>
      <c r="X9" s="17">
        <v>0</v>
      </c>
      <c r="Y9" s="17">
        <v>8.2019493972186705E-2</v>
      </c>
      <c r="Z9" s="17">
        <v>4.0160102910330897E-2</v>
      </c>
      <c r="AA9" s="17">
        <v>7.0429025689254202E-2</v>
      </c>
      <c r="AB9" s="17"/>
      <c r="AC9" s="17">
        <v>5.1653440112280499E-2</v>
      </c>
      <c r="AD9" s="17">
        <v>7.0277156617516004E-2</v>
      </c>
      <c r="AE9" s="17">
        <v>3.4451732006690397E-2</v>
      </c>
      <c r="AF9" s="17"/>
      <c r="AG9" s="17">
        <v>2.6211229700331799E-2</v>
      </c>
      <c r="AH9" s="17">
        <v>9.2680449248826194E-2</v>
      </c>
      <c r="AI9" s="17">
        <v>5.8329196485495297E-2</v>
      </c>
      <c r="AJ9" s="17">
        <v>0.23202177295512499</v>
      </c>
      <c r="AK9" s="17">
        <v>5.5680392293573501E-2</v>
      </c>
      <c r="AL9" s="17"/>
      <c r="AM9" s="17">
        <v>2.40472137899021E-2</v>
      </c>
      <c r="AN9" s="17">
        <v>6.9440184653350404E-2</v>
      </c>
      <c r="AO9" s="17">
        <v>7.9951476993605997E-2</v>
      </c>
      <c r="AP9" s="17"/>
      <c r="AQ9" s="17">
        <v>3.7612327509376299E-2</v>
      </c>
      <c r="AR9" s="17">
        <v>0.10160654571923</v>
      </c>
      <c r="AS9" s="17"/>
      <c r="AT9" s="17">
        <v>3.7655719288951901E-2</v>
      </c>
      <c r="AU9" s="17">
        <v>6.4736128938215703E-2</v>
      </c>
    </row>
    <row r="10" spans="2:47" ht="29" x14ac:dyDescent="0.35">
      <c r="B10" s="18" t="s">
        <v>628</v>
      </c>
      <c r="C10" s="17">
        <v>3.6511979291760303E-2</v>
      </c>
      <c r="D10" s="17">
        <v>4.8169154867222001E-2</v>
      </c>
      <c r="E10" s="17">
        <v>2.5747940833642999E-2</v>
      </c>
      <c r="F10" s="17"/>
      <c r="G10" s="17">
        <v>8.5300782838299699E-2</v>
      </c>
      <c r="H10" s="17">
        <v>8.0598836065035095E-2</v>
      </c>
      <c r="I10" s="17">
        <v>1.1828010691609899E-2</v>
      </c>
      <c r="J10" s="17">
        <v>3.5391488488442799E-2</v>
      </c>
      <c r="K10" s="17">
        <v>2.27139786364314E-2</v>
      </c>
      <c r="L10" s="17">
        <v>1.02925440666686E-2</v>
      </c>
      <c r="M10" s="17"/>
      <c r="N10" s="17">
        <v>3.5094979005749503E-2</v>
      </c>
      <c r="O10" s="17">
        <v>2.4921878660148101E-2</v>
      </c>
      <c r="P10" s="17">
        <v>6.1358804397047398E-2</v>
      </c>
      <c r="Q10" s="17">
        <v>2.8662798670344498E-2</v>
      </c>
      <c r="R10" s="17"/>
      <c r="S10" s="17">
        <v>5.6482670397978003E-2</v>
      </c>
      <c r="T10" s="17">
        <v>2.8295109446484602E-2</v>
      </c>
      <c r="U10" s="17">
        <v>4.3969143088241701E-2</v>
      </c>
      <c r="V10" s="17">
        <v>1.8841842152118499E-2</v>
      </c>
      <c r="W10" s="17">
        <v>3.8105735053624898E-2</v>
      </c>
      <c r="X10" s="17">
        <v>3.8243533391878699E-2</v>
      </c>
      <c r="Y10" s="17">
        <v>2.5812155980849301E-2</v>
      </c>
      <c r="Z10" s="17">
        <v>4.3088348663259203E-2</v>
      </c>
      <c r="AA10" s="17">
        <v>3.5028261512169201E-2</v>
      </c>
      <c r="AB10" s="17"/>
      <c r="AC10" s="17">
        <v>3.8126586366616103E-2</v>
      </c>
      <c r="AD10" s="17">
        <v>3.1500102586347098E-2</v>
      </c>
      <c r="AE10" s="17">
        <v>5.0059885930744598E-2</v>
      </c>
      <c r="AF10" s="17"/>
      <c r="AG10" s="17">
        <v>2.5195477952767699E-2</v>
      </c>
      <c r="AH10" s="17">
        <v>4.5293296086577201E-2</v>
      </c>
      <c r="AI10" s="17">
        <v>2.7159612826880501E-2</v>
      </c>
      <c r="AJ10" s="17">
        <v>0</v>
      </c>
      <c r="AK10" s="17">
        <v>5.0553585168754099E-2</v>
      </c>
      <c r="AL10" s="17"/>
      <c r="AM10" s="17">
        <v>4.2130208712560402E-2</v>
      </c>
      <c r="AN10" s="17">
        <v>4.4069987767151299E-2</v>
      </c>
      <c r="AO10" s="17">
        <v>1.6126387412299499E-2</v>
      </c>
      <c r="AP10" s="17"/>
      <c r="AQ10" s="17">
        <v>3.26111428513048E-2</v>
      </c>
      <c r="AR10" s="17">
        <v>4.4858390596063301E-2</v>
      </c>
      <c r="AS10" s="17"/>
      <c r="AT10" s="17">
        <v>4.5833361723184897E-2</v>
      </c>
      <c r="AU10" s="17">
        <v>3.3553919096884502E-2</v>
      </c>
    </row>
    <row r="11" spans="2:47" ht="29" x14ac:dyDescent="0.35">
      <c r="B11" s="18" t="s">
        <v>629</v>
      </c>
      <c r="C11" s="17">
        <v>0.89623757795324799</v>
      </c>
      <c r="D11" s="17">
        <v>0.86270570601973096</v>
      </c>
      <c r="E11" s="17">
        <v>0.92952969696584398</v>
      </c>
      <c r="F11" s="17"/>
      <c r="G11" s="17">
        <v>0.72595397981366006</v>
      </c>
      <c r="H11" s="17">
        <v>0.82665888994486003</v>
      </c>
      <c r="I11" s="17">
        <v>0.89295129016086605</v>
      </c>
      <c r="J11" s="17">
        <v>0.921450603191452</v>
      </c>
      <c r="K11" s="17">
        <v>0.94036275605503905</v>
      </c>
      <c r="L11" s="17">
        <v>0.97700222710983098</v>
      </c>
      <c r="M11" s="17"/>
      <c r="N11" s="17">
        <v>0.91592705747955905</v>
      </c>
      <c r="O11" s="17">
        <v>0.92624960485436303</v>
      </c>
      <c r="P11" s="17">
        <v>0.84955943330567896</v>
      </c>
      <c r="Q11" s="17">
        <v>0.88364601038318902</v>
      </c>
      <c r="R11" s="17"/>
      <c r="S11" s="17">
        <v>0.84950601238307699</v>
      </c>
      <c r="T11" s="17">
        <v>0.88853551674498998</v>
      </c>
      <c r="U11" s="17">
        <v>0.92373202618171502</v>
      </c>
      <c r="V11" s="17">
        <v>0.88614604422413101</v>
      </c>
      <c r="W11" s="17">
        <v>0.93303018737847998</v>
      </c>
      <c r="X11" s="17">
        <v>0.96175646660812097</v>
      </c>
      <c r="Y11" s="17">
        <v>0.86590187409075703</v>
      </c>
      <c r="Z11" s="17">
        <v>0.89660765319366897</v>
      </c>
      <c r="AA11" s="17">
        <v>0.894542712798577</v>
      </c>
      <c r="AB11" s="17"/>
      <c r="AC11" s="17">
        <v>0.90741530154322803</v>
      </c>
      <c r="AD11" s="17">
        <v>0.89822274079613695</v>
      </c>
      <c r="AE11" s="17">
        <v>0.88605539601182004</v>
      </c>
      <c r="AF11" s="17"/>
      <c r="AG11" s="17">
        <v>0.94484715760327598</v>
      </c>
      <c r="AH11" s="17">
        <v>0.85233642208592098</v>
      </c>
      <c r="AI11" s="17">
        <v>0.91451119068762399</v>
      </c>
      <c r="AJ11" s="17">
        <v>0.76797822704487495</v>
      </c>
      <c r="AK11" s="17">
        <v>0.86453800734429098</v>
      </c>
      <c r="AL11" s="17"/>
      <c r="AM11" s="17">
        <v>0.92709213556277303</v>
      </c>
      <c r="AN11" s="17">
        <v>0.88259942164029304</v>
      </c>
      <c r="AO11" s="17">
        <v>0.90392213559409396</v>
      </c>
      <c r="AP11" s="17"/>
      <c r="AQ11" s="17">
        <v>0.921648535754929</v>
      </c>
      <c r="AR11" s="17">
        <v>0.84254777194174302</v>
      </c>
      <c r="AS11" s="17"/>
      <c r="AT11" s="17">
        <v>0.90937515336526697</v>
      </c>
      <c r="AU11" s="17">
        <v>0.89206848188092502</v>
      </c>
    </row>
    <row r="12" spans="2:47" x14ac:dyDescent="0.35">
      <c r="B12" s="18" t="s">
        <v>291</v>
      </c>
      <c r="C12" s="19">
        <v>9.0378576193950108E-3</v>
      </c>
      <c r="D12" s="19">
        <v>1.1211471660490401E-2</v>
      </c>
      <c r="E12" s="19">
        <v>7.0393424847976704E-3</v>
      </c>
      <c r="F12" s="19"/>
      <c r="G12" s="19">
        <v>3.1925208407938901E-2</v>
      </c>
      <c r="H12" s="19">
        <v>1.8958155910620701E-2</v>
      </c>
      <c r="I12" s="19">
        <v>9.58400952108409E-3</v>
      </c>
      <c r="J12" s="19">
        <v>0</v>
      </c>
      <c r="K12" s="19">
        <v>5.6777657561114699E-3</v>
      </c>
      <c r="L12" s="19">
        <v>0</v>
      </c>
      <c r="M12" s="19"/>
      <c r="N12" s="19">
        <v>1.22871040025132E-2</v>
      </c>
      <c r="O12" s="19">
        <v>7.7018295987704996E-3</v>
      </c>
      <c r="P12" s="19">
        <v>0</v>
      </c>
      <c r="Q12" s="19">
        <v>1.4977251033569E-2</v>
      </c>
      <c r="R12" s="19"/>
      <c r="S12" s="19">
        <v>4.8574095782294999E-3</v>
      </c>
      <c r="T12" s="19">
        <v>1.8136048054249201E-2</v>
      </c>
      <c r="U12" s="19">
        <v>0</v>
      </c>
      <c r="V12" s="19">
        <v>1.6110551991536302E-2</v>
      </c>
      <c r="W12" s="19">
        <v>0</v>
      </c>
      <c r="X12" s="19">
        <v>0</v>
      </c>
      <c r="Y12" s="19">
        <v>2.6266475956206799E-2</v>
      </c>
      <c r="Z12" s="19">
        <v>2.0143895232740901E-2</v>
      </c>
      <c r="AA12" s="19">
        <v>0</v>
      </c>
      <c r="AB12" s="19"/>
      <c r="AC12" s="19">
        <v>2.8046719778755599E-3</v>
      </c>
      <c r="AD12" s="19">
        <v>0</v>
      </c>
      <c r="AE12" s="19">
        <v>2.94329860507445E-2</v>
      </c>
      <c r="AF12" s="19"/>
      <c r="AG12" s="19">
        <v>3.7461347436242602E-3</v>
      </c>
      <c r="AH12" s="19">
        <v>9.6898325786758093E-3</v>
      </c>
      <c r="AI12" s="19">
        <v>0</v>
      </c>
      <c r="AJ12" s="19">
        <v>0</v>
      </c>
      <c r="AK12" s="19">
        <v>2.9228015193381099E-2</v>
      </c>
      <c r="AL12" s="19"/>
      <c r="AM12" s="19">
        <v>6.7304419347643304E-3</v>
      </c>
      <c r="AN12" s="19">
        <v>3.8904059392051399E-3</v>
      </c>
      <c r="AO12" s="19">
        <v>0</v>
      </c>
      <c r="AP12" s="19"/>
      <c r="AQ12" s="19">
        <v>8.1279938843902E-3</v>
      </c>
      <c r="AR12" s="19">
        <v>1.09872917429642E-2</v>
      </c>
      <c r="AS12" s="19"/>
      <c r="AT12" s="19">
        <v>7.13576562259584E-3</v>
      </c>
      <c r="AU12" s="19">
        <v>9.6414700839748506E-3</v>
      </c>
    </row>
    <row r="13" spans="2:47" x14ac:dyDescent="0.35">
      <c r="B13" s="16" t="s">
        <v>289</v>
      </c>
    </row>
    <row r="14" spans="2:47" x14ac:dyDescent="0.35">
      <c r="B14" t="s">
        <v>77</v>
      </c>
    </row>
    <row r="15" spans="2:47" x14ac:dyDescent="0.35">
      <c r="B15" t="s">
        <v>78</v>
      </c>
    </row>
    <row r="17" spans="2:2" x14ac:dyDescent="0.35">
      <c r="B17" s="8" t="str">
        <f>HYPERLINK("#'Contents'!A1", "Return to Contents")</f>
        <v>Return to Contents</v>
      </c>
    </row>
  </sheetData>
  <mergeCells count="10">
    <mergeCell ref="AG5:AK5"/>
    <mergeCell ref="AM5:AO5"/>
    <mergeCell ref="AQ5:AR5"/>
    <mergeCell ref="AT5:AU5"/>
    <mergeCell ref="D2:AN2"/>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182</vt:i4>
      </vt:variant>
    </vt:vector>
  </HeadingPairs>
  <TitlesOfParts>
    <vt:vector size="18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Sunita Pfitzner</cp:lastModifiedBy>
  <dcterms:created xsi:type="dcterms:W3CDTF">2024-05-09T13:37:14Z</dcterms:created>
  <dcterms:modified xsi:type="dcterms:W3CDTF">2024-11-14T02:24:01Z</dcterms:modified>
</cp:coreProperties>
</file>