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https://wopi.dropbox.com/wopi/files/oid_13148259233250362880/WOPIServiceId_TP_DROPBOX_PLUS/WOPIUserId_-/"/>
    </mc:Choice>
  </mc:AlternateContent>
  <xr:revisionPtr revIDLastSave="57" documentId="11_BD217C147A054C3C921718CB1F6A80BD461F9087" xr6:coauthVersionLast="47" xr6:coauthVersionMax="47" xr10:uidLastSave="{88FF728B-BB24-4267-BC29-F8067FC24DEF}"/>
  <bookViews>
    <workbookView xWindow="-108" yWindow="-108" windowWidth="23256" windowHeight="12456" activeTab="2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4" sheetId="36" r:id="rId36"/>
    <sheet name="Table 35" sheetId="37" r:id="rId37"/>
    <sheet name="Table 36" sheetId="38" r:id="rId38"/>
    <sheet name="Table 37" sheetId="39" r:id="rId39"/>
    <sheet name="Table 38" sheetId="40" r:id="rId40"/>
    <sheet name="Table 39" sheetId="41" r:id="rId41"/>
    <sheet name="Table 40" sheetId="42" r:id="rId42"/>
    <sheet name="Table 41" sheetId="43" r:id="rId43"/>
    <sheet name="Table 42" sheetId="44" r:id="rId44"/>
    <sheet name="Table 43" sheetId="45" r:id="rId45"/>
    <sheet name="Table 44" sheetId="46" r:id="rId46"/>
    <sheet name="Table 45" sheetId="47" r:id="rId47"/>
    <sheet name="Table 46" sheetId="48" r:id="rId48"/>
    <sheet name="Table 47" sheetId="49" r:id="rId49"/>
    <sheet name="Table 48" sheetId="50" r:id="rId50"/>
    <sheet name="Table 49" sheetId="51" r:id="rId51"/>
    <sheet name="Table 50" sheetId="52" r:id="rId52"/>
    <sheet name="Table 51" sheetId="53" r:id="rId53"/>
    <sheet name="Table 52" sheetId="54" r:id="rId54"/>
    <sheet name="Table 53" sheetId="55" r:id="rId55"/>
    <sheet name="Table 54" sheetId="56" r:id="rId56"/>
    <sheet name="Table 55" sheetId="57" r:id="rId57"/>
    <sheet name="Table 56" sheetId="58" r:id="rId58"/>
    <sheet name="Table 57" sheetId="59" r:id="rId59"/>
    <sheet name="Table 58" sheetId="60" r:id="rId60"/>
    <sheet name="Table 59" sheetId="61" r:id="rId61"/>
    <sheet name="Table 60" sheetId="62" r:id="rId62"/>
    <sheet name="Table 61" sheetId="63" r:id="rId63"/>
    <sheet name="Table 62" sheetId="64" r:id="rId64"/>
    <sheet name="Table 63" sheetId="65" r:id="rId65"/>
    <sheet name="Table 64" sheetId="66" r:id="rId66"/>
    <sheet name="Table 65" sheetId="67" r:id="rId67"/>
    <sheet name="Table 66" sheetId="68" r:id="rId68"/>
    <sheet name="Table 67" sheetId="69" r:id="rId69"/>
    <sheet name="Table 68" sheetId="70" r:id="rId70"/>
    <sheet name="Table 69" sheetId="71" r:id="rId71"/>
    <sheet name="Table 70" sheetId="72" r:id="rId72"/>
    <sheet name="Table 71" sheetId="73" r:id="rId73"/>
    <sheet name="Table 72" sheetId="74" r:id="rId74"/>
    <sheet name="Table 73" sheetId="75" r:id="rId75"/>
    <sheet name="Table 74" sheetId="76" r:id="rId76"/>
    <sheet name="Table 75" sheetId="77" r:id="rId77"/>
    <sheet name="Table 76" sheetId="78" r:id="rId78"/>
    <sheet name="Table 77" sheetId="79" r:id="rId79"/>
    <sheet name="Table 78" sheetId="80" r:id="rId80"/>
    <sheet name="Table 79" sheetId="81" r:id="rId81"/>
    <sheet name="Table 80" sheetId="82" r:id="rId82"/>
    <sheet name="Table 81" sheetId="83" r:id="rId83"/>
    <sheet name="Table 82" sheetId="84" r:id="rId84"/>
    <sheet name="Table 83" sheetId="85" r:id="rId85"/>
    <sheet name="Table 84" sheetId="86" r:id="rId86"/>
    <sheet name="Table 85" sheetId="87" r:id="rId87"/>
    <sheet name="Table 86" sheetId="88" r:id="rId88"/>
    <sheet name="Table 87" sheetId="89" r:id="rId89"/>
    <sheet name="Table 88" sheetId="90" r:id="rId90"/>
    <sheet name="Table 89" sheetId="92" r:id="rId91"/>
    <sheet name="Table 90" sheetId="93" r:id="rId92"/>
    <sheet name="Table 91" sheetId="94" r:id="rId93"/>
    <sheet name="Table 92" sheetId="95" r:id="rId9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B23" i="95"/>
  <c r="B23" i="94"/>
  <c r="B26" i="93"/>
  <c r="B17" i="92"/>
  <c r="B19" i="90"/>
  <c r="B20" i="89"/>
  <c r="B20" i="88"/>
  <c r="B20" i="87"/>
  <c r="B20" i="86"/>
  <c r="B17" i="85"/>
  <c r="B19" i="84"/>
  <c r="B19" i="83"/>
  <c r="B24" i="82"/>
  <c r="B18" i="81"/>
  <c r="B18" i="80"/>
  <c r="B18" i="79"/>
  <c r="B18" i="78"/>
  <c r="B17" i="77"/>
  <c r="B18" i="76"/>
  <c r="B18" i="75"/>
  <c r="B18" i="74"/>
  <c r="B20" i="73"/>
  <c r="B16" i="72"/>
  <c r="B16" i="71"/>
  <c r="B16" i="70"/>
  <c r="B16" i="69"/>
  <c r="B16" i="68"/>
  <c r="B16" i="67"/>
  <c r="B16" i="66"/>
  <c r="B16" i="65"/>
  <c r="B16" i="64"/>
  <c r="B16" i="63"/>
  <c r="B16" i="62"/>
  <c r="B16" i="61"/>
  <c r="B16" i="60"/>
  <c r="B19" i="59"/>
  <c r="B19" i="58"/>
  <c r="B16" i="57"/>
  <c r="B17" i="56"/>
  <c r="B19" i="55"/>
  <c r="B26" i="54"/>
  <c r="B22" i="53"/>
  <c r="B18" i="52"/>
  <c r="B18" i="51"/>
  <c r="B19" i="50"/>
  <c r="B19" i="49"/>
  <c r="B19" i="48"/>
  <c r="B18" i="47"/>
  <c r="B18" i="46"/>
  <c r="B18" i="45"/>
  <c r="B18" i="44"/>
  <c r="B18" i="43"/>
  <c r="B18" i="42"/>
  <c r="B18" i="41"/>
  <c r="B18" i="40"/>
  <c r="B22" i="39"/>
  <c r="B22" i="38"/>
  <c r="B22" i="37"/>
  <c r="B22" i="36"/>
  <c r="B22" i="35"/>
  <c r="B22" i="34"/>
  <c r="B22" i="33"/>
  <c r="B22" i="32"/>
  <c r="B19" i="31"/>
  <c r="B19" i="30"/>
  <c r="B19" i="29"/>
  <c r="B19" i="28"/>
  <c r="B19" i="27"/>
  <c r="B16" i="26"/>
  <c r="B16" i="25"/>
  <c r="B26" i="24"/>
  <c r="B26" i="23"/>
  <c r="B18" i="22"/>
  <c r="B18" i="21"/>
  <c r="B18" i="20"/>
  <c r="B18" i="19"/>
  <c r="B18" i="18"/>
  <c r="B18" i="17"/>
  <c r="B18" i="16"/>
  <c r="B18" i="15"/>
  <c r="B18" i="14"/>
  <c r="B18" i="13"/>
  <c r="B18" i="12"/>
  <c r="B18" i="11"/>
  <c r="B18" i="10"/>
  <c r="B18" i="9"/>
  <c r="B18" i="8"/>
  <c r="B18" i="7"/>
  <c r="B21" i="6"/>
  <c r="B15" i="5"/>
  <c r="B26" i="4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D37" i="2"/>
  <c r="E36" i="2"/>
  <c r="D36" i="2"/>
  <c r="E35" i="2"/>
  <c r="D35" i="2"/>
  <c r="E34" i="2"/>
  <c r="D34" i="2"/>
  <c r="E33" i="2"/>
  <c r="D33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D12" i="2"/>
  <c r="E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<sst xmlns="http://schemas.openxmlformats.org/spreadsheetml/2006/main" count="4447" uniqueCount="414">
  <si>
    <t>Public First Poll for the Richmond Project - 9-18 year olds</t>
  </si>
  <si>
    <t>Fieldwork:</t>
  </si>
  <si>
    <t>3rd Oct - 15th Oct 2025</t>
  </si>
  <si>
    <t xml:space="preserve">Interview Method: </t>
  </si>
  <si>
    <t>Online Survey</t>
  </si>
  <si>
    <t>Population represented:</t>
  </si>
  <si>
    <t>9-18 yos in school in the UK</t>
  </si>
  <si>
    <t>Sample size:</t>
  </si>
  <si>
    <t>Methodology:</t>
  </si>
  <si>
    <t>All results are weighted using Iterative Proportional Fitting, or 'Raking'. The results are  weighted by interlocking age &amp; gender and region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</si>
  <si>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</si>
  <si>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</si>
  <si>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</si>
  <si>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</si>
  <si>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</si>
  <si>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>BASE: All Respondents</t>
  </si>
  <si>
    <t>BASE: Get pocket money</t>
  </si>
  <si>
    <t>BASE: Answered 'Don't know' to previous question</t>
  </si>
  <si>
    <t>BASE: Question randomly assigned to respondents</t>
  </si>
  <si>
    <t>BASE: Parent supports with maths homework</t>
  </si>
  <si>
    <t>BASE: In Year 10 or above</t>
  </si>
  <si>
    <t>BASE: Does not live in Scotland and in Year 10 or above</t>
  </si>
  <si>
    <t>BASE: Lives in Scotland and in Year 10 or above</t>
  </si>
  <si>
    <t>BASE: Taking GCSEs and not in Scotland</t>
  </si>
  <si>
    <t>BASE: Taking GCSE equivalent in Scotland</t>
  </si>
  <si>
    <t>BASE: Already taken GCSEs or equivalent</t>
  </si>
  <si>
    <t>BASE: Already taken A-Levels</t>
  </si>
  <si>
    <t>BASE: Planning to take maths at A-Level</t>
  </si>
  <si>
    <t>BASE: Not planning to take maths at A-Level</t>
  </si>
  <si>
    <t>Full Results</t>
  </si>
  <si>
    <t>Gender</t>
  </si>
  <si>
    <t>Age Group</t>
  </si>
  <si>
    <t>Social Grade</t>
  </si>
  <si>
    <t>School Level</t>
  </si>
  <si>
    <t>Year Group</t>
  </si>
  <si>
    <t>School type</t>
  </si>
  <si>
    <t/>
  </si>
  <si>
    <t>Total</t>
  </si>
  <si>
    <t>Male</t>
  </si>
  <si>
    <t>Female</t>
  </si>
  <si>
    <t>9 to 10</t>
  </si>
  <si>
    <t>11 to 12</t>
  </si>
  <si>
    <t>13 to 14</t>
  </si>
  <si>
    <t>15 to 16</t>
  </si>
  <si>
    <t>17 to 18</t>
  </si>
  <si>
    <t>AB</t>
  </si>
  <si>
    <t>C1</t>
  </si>
  <si>
    <t>C2</t>
  </si>
  <si>
    <t>DE</t>
  </si>
  <si>
    <t>Primary school</t>
  </si>
  <si>
    <t>Secondary school</t>
  </si>
  <si>
    <t>Sixth form or college</t>
  </si>
  <si>
    <t>Year 4 and 5</t>
  </si>
  <si>
    <t>Year 6 and 7</t>
  </si>
  <si>
    <t>Year 8 and 9</t>
  </si>
  <si>
    <t>Year 10 and 11</t>
  </si>
  <si>
    <t>Year 12 and 13</t>
  </si>
  <si>
    <t>State school</t>
  </si>
  <si>
    <t>Private school</t>
  </si>
  <si>
    <t>Selective school</t>
  </si>
  <si>
    <t>Unweighted</t>
  </si>
  <si>
    <t>Weighted</t>
  </si>
  <si>
    <t>Which jobs do you think you might like to do in the future? Choose as many as you are interested in </t>
  </si>
  <si>
    <t>Engineer</t>
  </si>
  <si>
    <t>Teacher</t>
  </si>
  <si>
    <t>Scientist</t>
  </si>
  <si>
    <t>Doctor</t>
  </si>
  <si>
    <t>Actor</t>
  </si>
  <si>
    <t>Architect</t>
  </si>
  <si>
    <t>Don’t know</t>
  </si>
  <si>
    <t>Lawyer</t>
  </si>
  <si>
    <t>Builder</t>
  </si>
  <si>
    <t>Banker</t>
  </si>
  <si>
    <t>Therapist</t>
  </si>
  <si>
    <t>Politician</t>
  </si>
  <si>
    <t>Other (please specify)</t>
  </si>
  <si>
    <t xml:space="preserve"> Do your parents give you pocket money?</t>
  </si>
  <si>
    <t>Yes</t>
  </si>
  <si>
    <t>No, I don’t get pocket money</t>
  </si>
  <si>
    <t>Are there any rules about how you get your pocket money? Choose which apply...77</t>
  </si>
  <si>
    <t>There are no rules around my pocket money</t>
  </si>
  <si>
    <t>I only get it if I help at home</t>
  </si>
  <si>
    <t>I only get it if I behave well</t>
  </si>
  <si>
    <t>I have to keep track of what I spend</t>
  </si>
  <si>
    <t>I only get it if I do well at school</t>
  </si>
  <si>
    <t>I can only spend it on certain things</t>
  </si>
  <si>
    <t>I have to save some of it (please specify how much)</t>
  </si>
  <si>
    <t>Read the next statements. How well do these describe you?: I like to push myself to do difficult things</t>
  </si>
  <si>
    <t>5 - this describes me very well</t>
  </si>
  <si>
    <t>4</t>
  </si>
  <si>
    <t>3</t>
  </si>
  <si>
    <t>2</t>
  </si>
  <si>
    <t>1 - this does not describe me well at all</t>
  </si>
  <si>
    <t>Read the next statements. How well do these describe you?: I give up quickly when something is hard</t>
  </si>
  <si>
    <t>Read the next statements. How well do these describe you?: I enjoy learning new things</t>
  </si>
  <si>
    <t>Read the next statements. How well do these describe you?: I enjoy solving problems</t>
  </si>
  <si>
    <t>Read the next statements. How well do these describe you?: I find puzzles frustrating</t>
  </si>
  <si>
    <t>Read the next statements. How well do these describe you?: I don’t like to take the lead</t>
  </si>
  <si>
    <t>Read the next statements. How well do these describe you?: I am curious</t>
  </si>
  <si>
    <t>Read the next statements. How well do these describe you?: I want to keep improving myself</t>
  </si>
  <si>
    <t>Read the next statements. How well do these describe you?: I have big goals for the future</t>
  </si>
  <si>
    <t>Read the next statements. How well do these describe you?: If you're paying attention, select '3'</t>
  </si>
  <si>
    <t>Read the next statements. How well do these describe you?: It takes me time to understand things</t>
  </si>
  <si>
    <t>Read the next statements. How well do these describe you?: I often feel anxious</t>
  </si>
  <si>
    <t>Read the next statements. How well do these describe you?: I enjoy reading</t>
  </si>
  <si>
    <t>Read the next statements. How well do these describe you?: I enjoy using numbers</t>
  </si>
  <si>
    <t>Read the next statements. How well do these describe you?: I prefer to stay comfortable instead of pushing myself</t>
  </si>
  <si>
    <t>What skills do you think will be most important for your future career? Choose up to three.  </t>
  </si>
  <si>
    <t>Using digital technologies</t>
  </si>
  <si>
    <t>Solving problems</t>
  </si>
  <si>
    <t>Teamwork</t>
  </si>
  <si>
    <t>Being creative</t>
  </si>
  <si>
    <t>Talking with others</t>
  </si>
  <si>
    <t>Understanding money and finances</t>
  </si>
  <si>
    <t>Managing time</t>
  </si>
  <si>
    <t>Reading</t>
  </si>
  <si>
    <t>Doing mental maths (in your head)</t>
  </si>
  <si>
    <t>Writing</t>
  </si>
  <si>
    <t>Understanding measurements and sizes</t>
  </si>
  <si>
    <t>What skills do you think are most important for your daily life? Choose up to three.  </t>
  </si>
  <si>
    <t xml:space="preserve"> If you had to choose, which of the following do you think would be most successful in their careers?</t>
  </si>
  <si>
    <t>People who are very good with numbers</t>
  </si>
  <si>
    <t>People who are very good with words</t>
  </si>
  <si>
    <t xml:space="preserve"> And if you really had to choose, which of the following do you think would be most successful in their careers?</t>
  </si>
  <si>
    <t>How much do you agree with these?: I enjoy trying difficult puzzles, even if I might not solve them (like a sudoku, crossword)</t>
  </si>
  <si>
    <t>Strongly agree</t>
  </si>
  <si>
    <t>Somewhat agree</t>
  </si>
  <si>
    <t>Neither agree nor disagree</t>
  </si>
  <si>
    <t>Somewhat disagree</t>
  </si>
  <si>
    <t>Strongly disagree</t>
  </si>
  <si>
    <t>How much do you agree with these?: Being good at using numbers helps people do well in life</t>
  </si>
  <si>
    <t>How much do you agree with these?: I avoid using numbers when I can</t>
  </si>
  <si>
    <t>How much do you agree with these?: I don't like to do puzzles if I feel I won't be able to solve them</t>
  </si>
  <si>
    <t>In these different situations, which of these best describes how you typically feel?  : Doing something creative</t>
  </si>
  <si>
    <t>Excited</t>
  </si>
  <si>
    <t>Anxious</t>
  </si>
  <si>
    <t>Overwhelmed</t>
  </si>
  <si>
    <t>Bored</t>
  </si>
  <si>
    <t>Happy</t>
  </si>
  <si>
    <t>Content</t>
  </si>
  <si>
    <t>Angry</t>
  </si>
  <si>
    <t>None of these</t>
  </si>
  <si>
    <t>In these different situations, which of these best describes how you typically feel?  : Working in a team</t>
  </si>
  <si>
    <t>In these different situations, which of these best describes how you typically feel?  : Speaking in front of people</t>
  </si>
  <si>
    <t>In these different situations, which of these best describes how you typically feel?  : Reading</t>
  </si>
  <si>
    <t>In these different situations, which of these best describes how you typically feel?  : Solving a problem</t>
  </si>
  <si>
    <t>In these different situations, which of these best describes how you typically feel?  : Handling data or numbers</t>
  </si>
  <si>
    <t>In these different situations, which of these best describes how you typically feel?  : Doing calculations</t>
  </si>
  <si>
    <t>And in those same situations, how confident are you in your ability to do them well?  : Doing something creative</t>
  </si>
  <si>
    <t>Very confident</t>
  </si>
  <si>
    <t>Somewhat confident</t>
  </si>
  <si>
    <t>Not very confident</t>
  </si>
  <si>
    <t>Not at all confident</t>
  </si>
  <si>
    <t>And in those same situations, how confident are you in your ability to do them well?  : Working in a team</t>
  </si>
  <si>
    <t>And in those same situations, how confident are you in your ability to do them well?  : Speaking in front of people</t>
  </si>
  <si>
    <t>And in those same situations, how confident are you in your ability to do them well?  : Reading</t>
  </si>
  <si>
    <t>And in those same situations, how confident are you in your ability to do them well?  : Solving a problem</t>
  </si>
  <si>
    <t>And in those same situations, how confident are you in your ability to do them well?  : Handling data or numbers</t>
  </si>
  <si>
    <t>And in those same situations, how confident are you in your ability to do them well?  : Doing calculations</t>
  </si>
  <si>
    <t xml:space="preserve"> “Everyday numbers” means using numbers in daily life, like working out scores in games, keeping track of pocket money, or comparing prices in a shop. On a scale of 1 to 5 where 1 is not at all and 5 is a lot, how much do you enjoy using everyday numbers?   </t>
  </si>
  <si>
    <t>5 - I enjoy using numbers a lot</t>
  </si>
  <si>
    <t>1 - I do not enjoy using numbers at all</t>
  </si>
  <si>
    <t xml:space="preserve"> On a scale of 1 to 5 where 1 is very bad and 5 is very good, how would you rate your own abilities with using everyday numbers? </t>
  </si>
  <si>
    <t>5 - I am very good at using numbers</t>
  </si>
  <si>
    <t>1 - I am not good at using numbers at all</t>
  </si>
  <si>
    <t xml:space="preserve"> How easy is it for you to use everyday numbers?</t>
  </si>
  <si>
    <t>5 – Very easy</t>
  </si>
  <si>
    <t>1 – Very hard</t>
  </si>
  <si>
    <t xml:space="preserve"> As a skill, how important or unimportant is it to be good at using everyday numbers? As a reminder, “everyday numbers” means using numbers in daily life, like working out scores in games, keeping track of pocket money, or comparing prices in a shop.</t>
  </si>
  <si>
    <t>Very important</t>
  </si>
  <si>
    <t>Important</t>
  </si>
  <si>
    <t>Not very important</t>
  </si>
  <si>
    <t>Not important at all</t>
  </si>
  <si>
    <t xml:space="preserve"> Would you be interested in getting better at using numbers?  </t>
  </si>
  <si>
    <t>Very interested</t>
  </si>
  <si>
    <t>Interested</t>
  </si>
  <si>
    <t>Not very interested</t>
  </si>
  <si>
    <t>Not interested at all</t>
  </si>
  <si>
    <t>What are some reasons that you might want to get better at using numbers? Choose all that apply</t>
  </si>
  <si>
    <t>Help with schoolwork</t>
  </si>
  <si>
    <t>Help with money or savings</t>
  </si>
  <si>
    <t>Make me feel more confident</t>
  </si>
  <si>
    <t>Better chance at getting a job</t>
  </si>
  <si>
    <t>It would reduce the worry I feel when using numbers</t>
  </si>
  <si>
    <t>Help with hobbies or games</t>
  </si>
  <si>
    <t>None / not interested</t>
  </si>
  <si>
    <t>What are some reasons that you might NOT want to get better at using numbers? Choose all that apply.  </t>
  </si>
  <si>
    <t>I’m already happy with my number skills</t>
  </si>
  <si>
    <t>I already do enough learning in school</t>
  </si>
  <si>
    <t>I’d rather spend my time on things I enjoy</t>
  </si>
  <si>
    <t>I usually rely on calculators, apps, or AI</t>
  </si>
  <si>
    <t>It would be tiring</t>
  </si>
  <si>
    <t>Numbers make me anxious</t>
  </si>
  <si>
    <t>I don’t need numbers for my future job</t>
  </si>
  <si>
    <t>I don’t think I can get better</t>
  </si>
  <si>
    <t>I don’t think I need numbers in daily life</t>
  </si>
  <si>
    <t>It is not worth the effort to learn</t>
  </si>
  <si>
    <t>None of the above</t>
  </si>
  <si>
    <t xml:space="preserve"> Technology, including AI, is changing quickly. Compared to the past, how important is it to learn numbers today?</t>
  </si>
  <si>
    <t>Much more important</t>
  </si>
  <si>
    <t>More important</t>
  </si>
  <si>
    <t>No difference</t>
  </si>
  <si>
    <t>Less important</t>
  </si>
  <si>
    <t>Much less important</t>
  </si>
  <si>
    <t xml:space="preserve"> Which is most true?</t>
  </si>
  <si>
    <t>In my classes, we do too much maths and not enough reading/writing/creativity</t>
  </si>
  <si>
    <t>In my classes, we do too much reading/writing/creativity, not enough maths</t>
  </si>
  <si>
    <t>My school has a good balance</t>
  </si>
  <si>
    <t xml:space="preserve"> Which of the following best describes how you think of yourself?</t>
  </si>
  <si>
    <t>People come to me for help with numbers</t>
  </si>
  <si>
    <t>I go to others for help with numbers</t>
  </si>
  <si>
    <t xml:space="preserve"> In your current school year, how do you feel about maths?</t>
  </si>
  <si>
    <t>It is my favourite subject</t>
  </si>
  <si>
    <t>I generally like it, but it isn’t my favourite</t>
  </si>
  <si>
    <t>I feel neutral about it</t>
  </si>
  <si>
    <t>I generally dislike it, but it isn’t the worst</t>
  </si>
  <si>
    <t>It is my least favourite subject</t>
  </si>
  <si>
    <t xml:space="preserve"> In your current school year, how good are you at maths compared to your classmates?</t>
  </si>
  <si>
    <t>Much better</t>
  </si>
  <si>
    <t>Slightly better</t>
  </si>
  <si>
    <t>About the same</t>
  </si>
  <si>
    <t>Slightly worse</t>
  </si>
  <si>
    <t>Much worse</t>
  </si>
  <si>
    <t>Think about your time in school. Do these apply to you?: I failed a maths test</t>
  </si>
  <si>
    <t>This applies to me</t>
  </si>
  <si>
    <t>This does not apply to me</t>
  </si>
  <si>
    <t>Think about your time in school. Do these apply to you?: I aced a maths test</t>
  </si>
  <si>
    <t>Think about your time in school. Do these apply to you?: I had a maths teacher I didn’t like</t>
  </si>
  <si>
    <t>Think about your time in school. Do these apply to you?: I had a very supportive maths teacher</t>
  </si>
  <si>
    <t>Think about your time in school. Do these apply to you?: I have cried doing maths homework</t>
  </si>
  <si>
    <t>Think about your time in school. Do these apply to you?: I never get stuck on my maths homework</t>
  </si>
  <si>
    <t>Think about your time in school. Do these apply to you?: My parents think being good at maths is important</t>
  </si>
  <si>
    <t>Think about your time in school. Do these apply to you?: My parents want me to be good at all subjects</t>
  </si>
  <si>
    <t>Think about your time in school. Do these apply to you?: My parents can usually help me if I get stuck on maths homework</t>
  </si>
  <si>
    <t>Think about your time in school. Do these apply to you?: I look forward to maths lessons</t>
  </si>
  <si>
    <t>Think about your time in school. Do these apply to you?: Being good at maths is important to me</t>
  </si>
  <si>
    <t>Think about your time in school. Do these apply to you?: My parents are good at maths</t>
  </si>
  <si>
    <t xml:space="preserve"> Thinking about your maths homework, which parent would help you if you’re stuck on something?</t>
  </si>
  <si>
    <t>Almost always my mum</t>
  </si>
  <si>
    <t>Usually my mum but sometimes my dad</t>
  </si>
  <si>
    <t>They would both help me, or help me the same amount of the time</t>
  </si>
  <si>
    <t>Usually my dad but sometimes my mum</t>
  </si>
  <si>
    <t>Almost always my dad</t>
  </si>
  <si>
    <t>Neither of them help me with my maths homework</t>
  </si>
  <si>
    <t xml:space="preserve"> Do you want to get better at managing money?  </t>
  </si>
  <si>
    <t>Very much</t>
  </si>
  <si>
    <t>A bit</t>
  </si>
  <si>
    <t>Not much</t>
  </si>
  <si>
    <t>Not at all</t>
  </si>
  <si>
    <t xml:space="preserve"> Suppose you had £100 in a savings account and the interest rate was 2% per year. After 5 years, how much do you think you would have in the account if you left the money to grow?  </t>
  </si>
  <si>
    <t>More than £102</t>
  </si>
  <si>
    <t>Exactly £102</t>
  </si>
  <si>
    <t>Less than £102</t>
  </si>
  <si>
    <t>Refuse to answer</t>
  </si>
  <si>
    <t xml:space="preserve"> Imagine that the interest rate on your savings account was 1% per year and inflation was 2% per year. After 1 year, how much would you be able to buy with the money in this account?</t>
  </si>
  <si>
    <t>More than today</t>
  </si>
  <si>
    <t>Exactly the same</t>
  </si>
  <si>
    <t>Less than today</t>
  </si>
  <si>
    <t xml:space="preserve"> Do you think the following statement is true or false? ‘Buying a share in a single company usually provides a safer return than an equity fund.</t>
  </si>
  <si>
    <t>True</t>
  </si>
  <si>
    <t>False</t>
  </si>
  <si>
    <t xml:space="preserve"> A train leaves at 14:35. The journey takes 1 hour and 35 minutes. What time will the train arrive at its destination?  </t>
  </si>
  <si>
    <t>16:00</t>
  </si>
  <si>
    <t>16:10</t>
  </si>
  <si>
    <t>16:15</t>
  </si>
  <si>
    <t>16:20</t>
  </si>
  <si>
    <t xml:space="preserve"> Michela’s restaurant bill comes to £48. She wants to leave a 15% tip. How much should Michela leave?</t>
  </si>
  <si>
    <t>£6.20</t>
  </si>
  <si>
    <t>£9.60</t>
  </si>
  <si>
    <t>£7.20</t>
  </si>
  <si>
    <t>£8.60</t>
  </si>
  <si>
    <t xml:space="preserve"> Raj is shopping for ketchup and sees four different sizes, each at different prices: a 300g bottle for £1.20, a 500g bottle for £2.00, a 750g bottle for £2.70, or a 400g bottle for £1.90. Which option gives the lowest price per gram?</t>
  </si>
  <si>
    <t>The 300g bottle for £1.20</t>
  </si>
  <si>
    <t>The 500g bottle for £2.00</t>
  </si>
  <si>
    <t>The 750g bottle for £2.70</t>
  </si>
  <si>
    <t>The 400g bottle for £1.90</t>
  </si>
  <si>
    <t xml:space="preserve"> Seb and Ed buy ice creams for £10. Seb pays three times as much as Ed. How much does Seb pay?</t>
  </si>
  <si>
    <t>£6.00</t>
  </si>
  <si>
    <t>£7.00</t>
  </si>
  <si>
    <t>£7.50</t>
  </si>
  <si>
    <t>£3.00</t>
  </si>
  <si>
    <t>Which of the following have you done outside of school in the last month, if any? Choose all that apply</t>
  </si>
  <si>
    <t>Done maths homework</t>
  </si>
  <si>
    <t>Played a game with numbers (cards, board games, puzzles)</t>
  </si>
  <si>
    <t>Timed something (cooking, getting ready, sports)</t>
  </si>
  <si>
    <t>Talked about prices or discounts while shopping</t>
  </si>
  <si>
    <t>Earned or managed money from a job, chores, or pocket money</t>
  </si>
  <si>
    <t>Counted or measured something (baking, DIY, gardening)</t>
  </si>
  <si>
    <t>Used numbers in screen time (maths apps, YouTube videos)</t>
  </si>
  <si>
    <t>Set a budget or talked about saving/spending money</t>
  </si>
  <si>
    <t>Worked out scores, stats, or odds for sports, video games, or competitions</t>
  </si>
  <si>
    <t xml:space="preserve"> When you ask your parents for help with maths homework, how well can they support you?  </t>
  </si>
  <si>
    <t>Very well</t>
  </si>
  <si>
    <t>Well</t>
  </si>
  <si>
    <t>Not very well</t>
  </si>
  <si>
    <t>I have never asked my parents for help with maths homework</t>
  </si>
  <si>
    <t xml:space="preserve"> And when you ask your parents for help with maths homework, how happy are they to help?</t>
  </si>
  <si>
    <t>Very happy</t>
  </si>
  <si>
    <t>Neutral</t>
  </si>
  <si>
    <t>Unhappy</t>
  </si>
  <si>
    <t>Very unhappy</t>
  </si>
  <si>
    <t xml:space="preserve"> Think about your GCSEs, National 5 maths, Standard Grade or equivalent. Which applies to you?</t>
  </si>
  <si>
    <t>I am taking my GCSEs, National 5 maths, Standard Grade or equivalent this year</t>
  </si>
  <si>
    <t>I have already taken my GCSEs, National 5 maths, Standard Grade or equivalent</t>
  </si>
  <si>
    <t>I am not taking my GCSEs, National 5 maths, Standard Grade or equivalent this year</t>
  </si>
  <si>
    <t xml:space="preserve"> What grade did you achieve in GCSE Maths?  </t>
  </si>
  <si>
    <t>Grade 8–9</t>
  </si>
  <si>
    <t>Grade 7</t>
  </si>
  <si>
    <t>Grade 6</t>
  </si>
  <si>
    <t>Grade 4–5</t>
  </si>
  <si>
    <t>Grade 3 or below</t>
  </si>
  <si>
    <t>I didn’t take GCSE / O-level Maths</t>
  </si>
  <si>
    <t>I don’t remember / not sure</t>
  </si>
  <si>
    <t xml:space="preserve"> What grade did you achieve in National 5 maths, Standard Grade, or equivalent?  </t>
  </si>
  <si>
    <t>A</t>
  </si>
  <si>
    <t>B</t>
  </si>
  <si>
    <t>C</t>
  </si>
  <si>
    <t>D</t>
  </si>
  <si>
    <t>No grade / fail</t>
  </si>
  <si>
    <t>I didn’t take National 5 maths / Standard Grade</t>
  </si>
  <si>
    <t xml:space="preserve"> What grade are you expecting to achieve in GCSE Maths?  </t>
  </si>
  <si>
    <t xml:space="preserve"> What grade are you expecting to achieve in National 5 maths, Standard Grade, or equivalent?  </t>
  </si>
  <si>
    <t>I won’t take these</t>
  </si>
  <si>
    <t>I don’t know</t>
  </si>
  <si>
    <t xml:space="preserve"> Think about A-levels. Which of these apply to you?  </t>
  </si>
  <si>
    <t>I am planning to take maths, further maths, or statistics at A-level next year</t>
  </si>
  <si>
    <t>I am currently taking maths, further maths, or statistics at A-level this year</t>
  </si>
  <si>
    <t>I have already taken maths, further maths, or statistics at A-level</t>
  </si>
  <si>
    <t>I am not planning to take maths, further maths, or statistics at A-level</t>
  </si>
  <si>
    <t>I’m not sure if I want to take maths, further maths, or statistics at A-level next year</t>
  </si>
  <si>
    <t>You said you are planning or have taken maths, further maths, or statistics at A-level. Which of these have you or will you take? Select all that apply  </t>
  </si>
  <si>
    <t>Further maths</t>
  </si>
  <si>
    <t>Statistics</t>
  </si>
  <si>
    <t>What grade do you expect to achieve in Maths/Further Maths/Statistics at A-level?  </t>
  </si>
  <si>
    <t>A*/A</t>
  </si>
  <si>
    <t>You said you are planning to take Maths, further maths, or statistics at A-level. Which of the following best explains why that is? Select all that apply  </t>
  </si>
  <si>
    <t>Maths is required for the course I want to take at university</t>
  </si>
  <si>
    <t>I enjoy maths</t>
  </si>
  <si>
    <t>I got good results in my earlier exams (e.g. GCSEs)</t>
  </si>
  <si>
    <t>Maths is useful for the career I want to go into</t>
  </si>
  <si>
    <t>I’ve heard the teacher is really good</t>
  </si>
  <si>
    <t>Maths will help me with my other A-level subjects, like physics or economics</t>
  </si>
  <si>
    <t>I like problem solving</t>
  </si>
  <si>
    <t>There aren’t other subjects available</t>
  </si>
  <si>
    <t>My parents encouraged me to take maths</t>
  </si>
  <si>
    <t>Maths is easy</t>
  </si>
  <si>
    <t>It will help me manage my finances better in the future</t>
  </si>
  <si>
    <t>My friends are taking maths</t>
  </si>
  <si>
    <t>You said you aren’t planning to take Maths, further maths, or statistics at A-level or aren’t sure if you will. Which of the following best explains why that is? Select all that apply</t>
  </si>
  <si>
    <t>I prefer other subjects</t>
  </si>
  <si>
    <t>I don’t enjoy maths</t>
  </si>
  <si>
    <t>Maths is too difficult</t>
  </si>
  <si>
    <t>It would be too much work</t>
  </si>
  <si>
    <t>I didn’t get the grades in my earlier exams (e.g. GCSEs) to keep taking it</t>
  </si>
  <si>
    <t>Other subjects are required for the university course I want to take</t>
  </si>
  <si>
    <t>Maths isn’t needed for the career I want to go into</t>
  </si>
  <si>
    <t>My friends are taking other subjects</t>
  </si>
  <si>
    <t>My parents encouraged me to do other subjects</t>
  </si>
  <si>
    <t>Which of the following, if any, would make you take Maths, further maths, or statistics at A-level? Select all that apply  </t>
  </si>
  <si>
    <t>If I had done better in GCSE maths</t>
  </si>
  <si>
    <t>If the subject was more enjoyable or interesting</t>
  </si>
  <si>
    <t>If it was required for the university course I wanted to take</t>
  </si>
  <si>
    <t>None of the above, there’s nothing that would have made me take maths at A-level</t>
  </si>
  <si>
    <t>If I was sure that I would get a good score</t>
  </si>
  <si>
    <t>If I felt more confident in my maths ability</t>
  </si>
  <si>
    <t>If there was better teaching or support while I was taking the course</t>
  </si>
  <si>
    <t>If I received more encouragement from my teachers</t>
  </si>
  <si>
    <t>If I received more encouragement from my parents</t>
  </si>
  <si>
    <t>Fieldwork: 3rd Oct - 15th Oct 2025</t>
  </si>
  <si>
    <t>Data weighted by interlocking age &amp; gender and region to Nationally Representative Proportions</t>
  </si>
  <si>
    <t>Are there any rules about how you get your pocket money? Choose which apply..</t>
  </si>
  <si>
    <t>Grid Summary: Read the next statements. How well do these describe you?</t>
  </si>
  <si>
    <t xml:space="preserve"> I like to push myself to do difficult things</t>
  </si>
  <si>
    <t xml:space="preserve"> I give up quickly when something is hard</t>
  </si>
  <si>
    <t xml:space="preserve"> I enjoy learning new things</t>
  </si>
  <si>
    <t xml:space="preserve"> I enjoy solving problems</t>
  </si>
  <si>
    <t xml:space="preserve"> I find puzzles frustrating</t>
  </si>
  <si>
    <t xml:space="preserve"> I don’t like to take the lead</t>
  </si>
  <si>
    <t xml:space="preserve"> I am curious</t>
  </si>
  <si>
    <t xml:space="preserve"> I want to keep improving myself</t>
  </si>
  <si>
    <t xml:space="preserve"> I have big goals for the future</t>
  </si>
  <si>
    <t xml:space="preserve"> If you're paying attention, select '3'</t>
  </si>
  <si>
    <t xml:space="preserve"> It takes me time to understand things</t>
  </si>
  <si>
    <t xml:space="preserve"> I often feel anxious</t>
  </si>
  <si>
    <t xml:space="preserve"> I enjoy reading</t>
  </si>
  <si>
    <t xml:space="preserve"> I enjoy using numbers</t>
  </si>
  <si>
    <t xml:space="preserve"> I prefer to stay comfortable instead of pushing myself</t>
  </si>
  <si>
    <t>Grid Summary: How much do you agree with these?</t>
  </si>
  <si>
    <t xml:space="preserve"> I enjoy trying difficult puzzles, even if I might not solve them (like a sudoku, crossword)</t>
  </si>
  <si>
    <t xml:space="preserve"> Being good at using numbers helps people do well in life</t>
  </si>
  <si>
    <t xml:space="preserve"> I avoid using numbers when I can</t>
  </si>
  <si>
    <t xml:space="preserve"> I don't like to do puzzles if I feel I won't be able to solve them</t>
  </si>
  <si>
    <t>Grid Summary: In these different situations, which of these best describes how you typically feel?  </t>
  </si>
  <si>
    <t xml:space="preserve"> Doing something creative</t>
  </si>
  <si>
    <t xml:space="preserve"> Working in a team</t>
  </si>
  <si>
    <t xml:space="preserve"> Speaking in front of people</t>
  </si>
  <si>
    <t xml:space="preserve"> Reading</t>
  </si>
  <si>
    <t xml:space="preserve"> Solving a problem</t>
  </si>
  <si>
    <t xml:space="preserve"> Handling data or numbers</t>
  </si>
  <si>
    <t xml:space="preserve"> Doing calculations</t>
  </si>
  <si>
    <t>Grid Summary: And in those same situations, how confident are you in your ability to do them well?  </t>
  </si>
  <si>
    <t>Grid Summary: Think about your time in school. Do these apply to you?</t>
  </si>
  <si>
    <t xml:space="preserve"> I failed a maths test</t>
  </si>
  <si>
    <t xml:space="preserve"> I aced a maths test</t>
  </si>
  <si>
    <t xml:space="preserve"> I had a maths teacher I didn’t like</t>
  </si>
  <si>
    <t xml:space="preserve"> I had a very supportive maths teacher</t>
  </si>
  <si>
    <t xml:space="preserve"> I have cried doing maths homework</t>
  </si>
  <si>
    <t xml:space="preserve"> I never get stuck on my maths homework</t>
  </si>
  <si>
    <t xml:space="preserve"> My parents think being good at maths is important</t>
  </si>
  <si>
    <t xml:space="preserve"> My parents want me to be good at all subjects</t>
  </si>
  <si>
    <t xml:space="preserve"> My parents can usually help me if I get stuck on maths homework</t>
  </si>
  <si>
    <t xml:space="preserve"> I look forward to maths lessons</t>
  </si>
  <si>
    <t xml:space="preserve"> Being good at maths is important to me</t>
  </si>
  <si>
    <t xml:space="preserve"> My parents are good at 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</si>
</sst>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workbookViewId="0">
      <selection activeCell="F7" sqref="F7:L7"/>
    </sheetView>
  </sheetViews>
  <sheetFormatPr defaultColWidth="11.5703125" defaultRowHeight="14.45"/>
  <sheetData>
    <row r="7" spans="6:12" ht="50.45" customHeight="1">
      <c r="F7" s="23" t="s">
        <v>0</v>
      </c>
      <c r="G7" s="28"/>
      <c r="H7" s="28"/>
      <c r="I7" s="28"/>
      <c r="J7" s="28"/>
      <c r="K7" s="28"/>
      <c r="L7" s="28"/>
    </row>
    <row r="10" spans="6:12" ht="19.899999999999999" customHeight="1">
      <c r="F10" s="2" t="s">
        <v>1</v>
      </c>
      <c r="K10" s="3" t="s">
        <v>2</v>
      </c>
    </row>
    <row r="11" spans="6:12" ht="19.899999999999999" customHeight="1">
      <c r="F11" s="2" t="s">
        <v>3</v>
      </c>
      <c r="K11" s="3" t="s">
        <v>4</v>
      </c>
    </row>
    <row r="12" spans="6:12" ht="19.899999999999999" customHeight="1">
      <c r="F12" s="2" t="s">
        <v>5</v>
      </c>
      <c r="K12" s="3" t="s">
        <v>6</v>
      </c>
    </row>
    <row r="13" spans="6:12" ht="19.899999999999999" customHeight="1">
      <c r="F13" s="2" t="s">
        <v>7</v>
      </c>
      <c r="K13" s="3">
        <v>708</v>
      </c>
    </row>
    <row r="14" spans="6:12" ht="18">
      <c r="F14" s="2"/>
    </row>
    <row r="15" spans="6:12" ht="18">
      <c r="F15" s="2"/>
    </row>
    <row r="16" spans="6:12" ht="18">
      <c r="F16" s="2" t="s">
        <v>8</v>
      </c>
    </row>
    <row r="17" spans="6:13" ht="49.9" customHeight="1">
      <c r="F17" s="24" t="s">
        <v>9</v>
      </c>
      <c r="G17" s="28"/>
      <c r="H17" s="28"/>
      <c r="I17" s="28"/>
      <c r="J17" s="28"/>
      <c r="K17" s="28"/>
      <c r="L17" s="28"/>
      <c r="M17" s="28"/>
    </row>
    <row r="19" spans="6:13" ht="30" customHeight="1">
      <c r="F19" s="4" t="s">
        <v>10</v>
      </c>
    </row>
    <row r="20" spans="6:13" ht="17.4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00"/>
  <sheetViews>
    <sheetView showGridLines="0" topLeftCell="A6" workbookViewId="0">
      <selection activeCell="D26" sqref="D26"/>
    </sheetView>
  </sheetViews>
  <sheetFormatPr defaultColWidth="11.5703125" defaultRowHeight="14.45"/>
  <cols>
    <col min="4" max="4" width="100.7109375" customWidth="1"/>
    <col min="5" max="5" width="20.7109375" customWidth="1"/>
  </cols>
  <sheetData>
    <row r="2" spans="3:6" ht="40.15" customHeight="1">
      <c r="D2" s="1" t="s">
        <v>11</v>
      </c>
    </row>
    <row r="6" spans="3:6">
      <c r="D6" s="8" t="str">
        <f>HYPERLINK("#'Full Results'!A1", "Full Results")</f>
        <v>Full Results</v>
      </c>
    </row>
    <row r="8" spans="3:6">
      <c r="D8" s="6" t="s">
        <v>12</v>
      </c>
      <c r="E8" s="6" t="s">
        <v>13</v>
      </c>
      <c r="F8" s="6" t="s">
        <v>14</v>
      </c>
    </row>
    <row r="9" spans="3:6">
      <c r="C9">
        <v>1</v>
      </c>
      <c r="D9" s="8" t="str">
        <f>HYPERLINK("#'Table 1'!A1", "Which jobs do you think you might like to do in the future? Choose as many as you are interested in ")</f>
        <v>Which jobs do you think you might like to do in the future? Choose as many as you are interested in </v>
      </c>
      <c r="E9" s="14" t="str">
        <f>HYPERLINK("#'Full Results'!A11", "11")</f>
        <v>11</v>
      </c>
      <c r="F9" t="s">
        <v>15</v>
      </c>
    </row>
    <row r="10" spans="3:6">
      <c r="C10">
        <v>2</v>
      </c>
      <c r="D10" s="8" t="str">
        <f>HYPERLINK("#'Table 2'!A1", " Do your parents give you pocket money?")</f>
        <v xml:space="preserve"> Do your parents give you pocket money?</v>
      </c>
      <c r="E10" s="14" t="str">
        <f>HYPERLINK("#'Full Results'!A27", "27")</f>
        <v>27</v>
      </c>
      <c r="F10" t="s">
        <v>15</v>
      </c>
    </row>
    <row r="11" spans="3:6">
      <c r="C11">
        <v>3</v>
      </c>
      <c r="D11" s="22" t="str">
        <f>HYPERLINK("#'Table 4'!A1", "Are there any rules about how you get your pocket money? Choose which apply...")</f>
        <v>Are there any rules about how you get your pocket money? Choose which apply...</v>
      </c>
      <c r="E11" s="14" t="str">
        <f>HYPERLINK("#'Full Results'!A32", "32")</f>
        <v>32</v>
      </c>
      <c r="F11" t="s">
        <v>16</v>
      </c>
    </row>
    <row r="12" spans="3:6">
      <c r="C12">
        <v>4</v>
      </c>
      <c r="D12" s="8" t="str">
        <f>HYPERLINK("#'Table 5'!A1", "Grid Summary: Read the next statements. How well do these describe you?")</f>
        <v>Grid Summary: Read the next statements. How well do these describe you?</v>
      </c>
      <c r="E12" s="7"/>
      <c r="F12" t="s">
        <v>15</v>
      </c>
    </row>
    <row r="13" spans="3:6">
      <c r="C13">
        <v>5</v>
      </c>
      <c r="D13" s="8" t="str">
        <f>HYPERLINK("#'Table 6'!A1", "Read the next statements. How well do these describe you?: I like to push myself to do difficult things")</f>
        <v>Read the next statements. How well do these describe you?: I like to push myself to do difficult things</v>
      </c>
      <c r="E13" s="14" t="str">
        <f>HYPERLINK("#'Full Results'!A68", "68")</f>
        <v>68</v>
      </c>
      <c r="F13" t="s">
        <v>15</v>
      </c>
    </row>
    <row r="14" spans="3:6">
      <c r="C14">
        <v>6</v>
      </c>
      <c r="D14" s="8" t="str">
        <f>HYPERLINK("#'Table 7'!A1", "Read the next statements. How well do these describe you?: I give up quickly when something is hard")</f>
        <v>Read the next statements. How well do these describe you?: I give up quickly when something is hard</v>
      </c>
      <c r="E14" s="14" t="str">
        <f>HYPERLINK("#'Full Results'!A76", "76")</f>
        <v>76</v>
      </c>
      <c r="F14" t="s">
        <v>15</v>
      </c>
    </row>
    <row r="15" spans="3:6">
      <c r="C15">
        <v>7</v>
      </c>
      <c r="D15" s="8" t="str">
        <f>HYPERLINK("#'Table 8'!A1", "Read the next statements. How well do these describe you?: I enjoy learning new things")</f>
        <v>Read the next statements. How well do these describe you?: I enjoy learning new things</v>
      </c>
      <c r="E15" s="14" t="str">
        <f>HYPERLINK("#'Full Results'!A84", "84")</f>
        <v>84</v>
      </c>
      <c r="F15" t="s">
        <v>15</v>
      </c>
    </row>
    <row r="16" spans="3:6">
      <c r="C16">
        <v>8</v>
      </c>
      <c r="D16" s="8" t="str">
        <f>HYPERLINK("#'Table 9'!A1", "Read the next statements. How well do these describe you?: I enjoy solving problems")</f>
        <v>Read the next statements. How well do these describe you?: I enjoy solving problems</v>
      </c>
      <c r="E16" s="14" t="str">
        <f>HYPERLINK("#'Full Results'!A92", "92")</f>
        <v>92</v>
      </c>
      <c r="F16" t="s">
        <v>15</v>
      </c>
    </row>
    <row r="17" spans="3:6">
      <c r="C17">
        <v>9</v>
      </c>
      <c r="D17" s="8" t="str">
        <f>HYPERLINK("#'Table 10'!A1", "Read the next statements. How well do these describe you?: I find puzzles frustrating")</f>
        <v>Read the next statements. How well do these describe you?: I find puzzles frustrating</v>
      </c>
      <c r="E17" s="14" t="str">
        <f>HYPERLINK("#'Full Results'!A100", "100")</f>
        <v>100</v>
      </c>
      <c r="F17" t="s">
        <v>15</v>
      </c>
    </row>
    <row r="18" spans="3:6">
      <c r="C18">
        <v>10</v>
      </c>
      <c r="D18" s="8" t="str">
        <f>HYPERLINK("#'Table 11'!A1", "Read the next statements. How well do these describe you?: I don’t like to take the lead")</f>
        <v>Read the next statements. How well do these describe you?: I don’t like to take the lead</v>
      </c>
      <c r="E18" s="14" t="str">
        <f>HYPERLINK("#'Full Results'!A108", "108")</f>
        <v>108</v>
      </c>
      <c r="F18" t="s">
        <v>15</v>
      </c>
    </row>
    <row r="19" spans="3:6">
      <c r="C19">
        <v>11</v>
      </c>
      <c r="D19" s="8" t="str">
        <f>HYPERLINK("#'Table 12'!A1", "Read the next statements. How well do these describe you?: I am curious")</f>
        <v>Read the next statements. How well do these describe you?: I am curious</v>
      </c>
      <c r="E19" s="14" t="str">
        <f>HYPERLINK("#'Full Results'!A116", "116")</f>
        <v>116</v>
      </c>
      <c r="F19" t="s">
        <v>15</v>
      </c>
    </row>
    <row r="20" spans="3:6">
      <c r="C20">
        <v>12</v>
      </c>
      <c r="D20" s="8" t="str">
        <f>HYPERLINK("#'Table 13'!A1", "Read the next statements. How well do these describe you?: I want to keep improving myself")</f>
        <v>Read the next statements. How well do these describe you?: I want to keep improving myself</v>
      </c>
      <c r="E20" s="14" t="str">
        <f>HYPERLINK("#'Full Results'!A124", "124")</f>
        <v>124</v>
      </c>
      <c r="F20" t="s">
        <v>15</v>
      </c>
    </row>
    <row r="21" spans="3:6">
      <c r="C21">
        <v>13</v>
      </c>
      <c r="D21" s="8" t="str">
        <f>HYPERLINK("#'Table 14'!A1", "Read the next statements. How well do these describe you?: I have big goals for the future")</f>
        <v>Read the next statements. How well do these describe you?: I have big goals for the future</v>
      </c>
      <c r="E21" s="14" t="str">
        <f>HYPERLINK("#'Full Results'!A132", "132")</f>
        <v>132</v>
      </c>
      <c r="F21" t="s">
        <v>15</v>
      </c>
    </row>
    <row r="22" spans="3:6">
      <c r="C22">
        <v>14</v>
      </c>
      <c r="D22" s="8" t="str">
        <f>HYPERLINK("#'Table 15'!A1", "Read the next statements. How well do these describe you?: If you're paying attention, select '3'")</f>
        <v>Read the next statements. How well do these describe you?: If you're paying attention, select '3'</v>
      </c>
      <c r="E22" s="14" t="str">
        <f>HYPERLINK("#'Full Results'!A140", "140")</f>
        <v>140</v>
      </c>
      <c r="F22" t="s">
        <v>15</v>
      </c>
    </row>
    <row r="23" spans="3:6">
      <c r="C23">
        <v>15</v>
      </c>
      <c r="D23" s="8" t="str">
        <f>HYPERLINK("#'Table 16'!A1", "Read the next statements. How well do these describe you?: It takes me time to understand things")</f>
        <v>Read the next statements. How well do these describe you?: It takes me time to understand things</v>
      </c>
      <c r="E23" s="14" t="str">
        <f>HYPERLINK("#'Full Results'!A148", "148")</f>
        <v>148</v>
      </c>
      <c r="F23" t="s">
        <v>15</v>
      </c>
    </row>
    <row r="24" spans="3:6">
      <c r="C24">
        <v>16</v>
      </c>
      <c r="D24" s="8" t="str">
        <f>HYPERLINK("#'Table 17'!A1", "Read the next statements. How well do these describe you?: I often feel anxious")</f>
        <v>Read the next statements. How well do these describe you?: I often feel anxious</v>
      </c>
      <c r="E24" s="14" t="str">
        <f>HYPERLINK("#'Full Results'!A156", "156")</f>
        <v>156</v>
      </c>
      <c r="F24" t="s">
        <v>15</v>
      </c>
    </row>
    <row r="25" spans="3:6">
      <c r="C25">
        <v>17</v>
      </c>
      <c r="D25" s="8" t="str">
        <f>HYPERLINK("#'Table 18'!A1", "Read the next statements. How well do these describe you?: I enjoy reading")</f>
        <v>Read the next statements. How well do these describe you?: I enjoy reading</v>
      </c>
      <c r="E25" s="14" t="str">
        <f>HYPERLINK("#'Full Results'!A164", "164")</f>
        <v>164</v>
      </c>
      <c r="F25" t="s">
        <v>15</v>
      </c>
    </row>
    <row r="26" spans="3:6">
      <c r="C26">
        <v>18</v>
      </c>
      <c r="D26" s="8" t="str">
        <f>HYPERLINK("#'Table 19'!A1", "Read the next statements. How well do these describe you?: I enjoy using numbers")</f>
        <v>Read the next statements. How well do these describe you?: I enjoy using numbers</v>
      </c>
      <c r="E26" s="14" t="str">
        <f>HYPERLINK("#'Full Results'!A172", "172")</f>
        <v>172</v>
      </c>
      <c r="F26" t="s">
        <v>15</v>
      </c>
    </row>
    <row r="27" spans="3:6">
      <c r="C27">
        <v>19</v>
      </c>
      <c r="D27" s="8" t="str">
        <f>HYPERLINK("#'Table 20'!A1", "Read the next statements. How well do these describe you?: I prefer to stay comfortable instead of pushing myself")</f>
        <v>Read the next statements. How well do these describe you?: I prefer to stay comfortable instead of pushing myself</v>
      </c>
      <c r="E27" s="14" t="str">
        <f>HYPERLINK("#'Full Results'!A180", "180")</f>
        <v>180</v>
      </c>
      <c r="F27" t="s">
        <v>15</v>
      </c>
    </row>
    <row r="28" spans="3:6">
      <c r="C28">
        <v>20</v>
      </c>
      <c r="D28" s="8" t="str">
        <f>HYPERLINK("#'Table 21'!A1", "What skills do you think will be most important for your future career? Choose up to three.  ")</f>
        <v>What skills do you think will be most important for your future career? Choose up to three.  </v>
      </c>
      <c r="E28" s="14" t="str">
        <f>HYPERLINK("#'Full Results'!A188", "188")</f>
        <v>188</v>
      </c>
      <c r="F28" t="s">
        <v>15</v>
      </c>
    </row>
    <row r="29" spans="3:6">
      <c r="C29">
        <v>21</v>
      </c>
      <c r="D29" s="8" t="str">
        <f>HYPERLINK("#'Table 22'!A1", "What skills do you think are most important for your daily life? Choose up to three.  ")</f>
        <v>What skills do you think are most important for your daily life? Choose up to three.  </v>
      </c>
      <c r="E29" s="14" t="str">
        <f>HYPERLINK("#'Full Results'!A204", "204")</f>
        <v>204</v>
      </c>
      <c r="F29" t="s">
        <v>15</v>
      </c>
    </row>
    <row r="30" spans="3:6">
      <c r="C30">
        <v>22</v>
      </c>
      <c r="D30" s="8" t="str">
        <f>HYPERLINK("#'Table 23'!A1", " If you had to choose, which of the following do you think would be most successful in their careers?")</f>
        <v xml:space="preserve"> If you had to choose, which of the following do you think would be most successful in their careers?</v>
      </c>
      <c r="E30" s="14" t="str">
        <f>HYPERLINK("#'Full Results'!A220", "220")</f>
        <v>220</v>
      </c>
      <c r="F30" t="s">
        <v>15</v>
      </c>
    </row>
    <row r="31" spans="3:6">
      <c r="C31">
        <v>23</v>
      </c>
      <c r="D31" s="8" t="str">
        <f>HYPERLINK("#'Table 24'!A1", " And if you really had to choose, which of the following do you think would be most successful in their careers?")</f>
        <v xml:space="preserve"> And if you really had to choose, which of the following do you think would be most successful in their careers?</v>
      </c>
      <c r="E31" s="14" t="str">
        <f>HYPERLINK("#'Full Results'!A226", "226")</f>
        <v>226</v>
      </c>
      <c r="F31" t="s">
        <v>17</v>
      </c>
    </row>
    <row r="32" spans="3:6">
      <c r="C32">
        <v>24</v>
      </c>
      <c r="D32" s="8" t="str">
        <f>HYPERLINK("#'Table 25'!A1", "Grid Summary: How much do you agree with these?")</f>
        <v>Grid Summary: How much do you agree with these?</v>
      </c>
      <c r="E32" s="7"/>
      <c r="F32" t="s">
        <v>15</v>
      </c>
    </row>
    <row r="33" spans="3:6">
      <c r="C33">
        <v>25</v>
      </c>
      <c r="D33" s="8" t="str">
        <f>HYPERLINK("#'Table 26'!A1", "How much do you agree with these?: I enjoy trying difficult puzzles, even if I might not solve them (like a sudoku, crossword)")</f>
        <v>How much do you agree with these?: I enjoy trying difficult puzzles, even if I might not solve them (like a sudoku, crossword)</v>
      </c>
      <c r="E33" s="14" t="str">
        <f>HYPERLINK("#'Full Results'!A232", "232")</f>
        <v>232</v>
      </c>
      <c r="F33" t="s">
        <v>15</v>
      </c>
    </row>
    <row r="34" spans="3:6">
      <c r="C34">
        <v>26</v>
      </c>
      <c r="D34" s="8" t="str">
        <f>HYPERLINK("#'Table 27'!A1", "How much do you agree with these?: Being good at using numbers helps people do well in life")</f>
        <v>How much do you agree with these?: Being good at using numbers helps people do well in life</v>
      </c>
      <c r="E34" s="14" t="str">
        <f>HYPERLINK("#'Full Results'!A241", "241")</f>
        <v>241</v>
      </c>
      <c r="F34" t="s">
        <v>15</v>
      </c>
    </row>
    <row r="35" spans="3:6">
      <c r="C35">
        <v>27</v>
      </c>
      <c r="D35" s="8" t="str">
        <f>HYPERLINK("#'Table 28'!A1", "How much do you agree with these?: I avoid using numbers when I can")</f>
        <v>How much do you agree with these?: I avoid using numbers when I can</v>
      </c>
      <c r="E35" s="14" t="str">
        <f>HYPERLINK("#'Full Results'!A250", "250")</f>
        <v>250</v>
      </c>
      <c r="F35" t="s">
        <v>15</v>
      </c>
    </row>
    <row r="36" spans="3:6">
      <c r="C36">
        <v>28</v>
      </c>
      <c r="D36" s="8" t="str">
        <f>HYPERLINK("#'Table 29'!A1", "How much do you agree with these?: I don't like to do puzzles if I feel I won't be able to solve them")</f>
        <v>How much do you agree with these?: I don't like to do puzzles if I feel I won't be able to solve them</v>
      </c>
      <c r="E36" s="14" t="str">
        <f>HYPERLINK("#'Full Results'!A259", "259")</f>
        <v>259</v>
      </c>
      <c r="F36" t="s">
        <v>18</v>
      </c>
    </row>
    <row r="37" spans="3:6">
      <c r="C37">
        <v>29</v>
      </c>
      <c r="D37" s="8" t="str">
        <f>HYPERLINK("#'Table 30'!A1", "Grid Summary: In these different situations, which of these best describes how you typically feel?  ")</f>
        <v>Grid Summary: In these different situations, which of these best describes how you typically feel?  </v>
      </c>
      <c r="E37" s="7"/>
      <c r="F37" t="s">
        <v>15</v>
      </c>
    </row>
    <row r="38" spans="3:6">
      <c r="C38">
        <v>30</v>
      </c>
      <c r="D38" s="8" t="str">
        <f>HYPERLINK("#'Table 31'!A1", "In these different situations, which of these best describes how you typically feel?  : Doing something creative")</f>
        <v>In these different situations, which of these best describes how you typically feel?  : Doing something creative</v>
      </c>
      <c r="E38" s="14" t="str">
        <f>HYPERLINK("#'Full Results'!A268", "268")</f>
        <v>268</v>
      </c>
      <c r="F38" t="s">
        <v>15</v>
      </c>
    </row>
    <row r="39" spans="3:6">
      <c r="C39">
        <v>31</v>
      </c>
      <c r="D39" s="8" t="str">
        <f>HYPERLINK("#'Table 32'!A1", "In these different situations, which of these best describes how you typically feel?  : Working in a team")</f>
        <v>In these different situations, which of these best describes how you typically feel?  : Working in a team</v>
      </c>
      <c r="E39" s="14" t="str">
        <f>HYPERLINK("#'Full Results'!A280", "280")</f>
        <v>280</v>
      </c>
      <c r="F39" t="s">
        <v>15</v>
      </c>
    </row>
    <row r="40" spans="3:6">
      <c r="C40">
        <v>32</v>
      </c>
      <c r="D40" s="8" t="str">
        <f>HYPERLINK("#'Table 33'!A1", "In these different situations, which of these best describes how you typically feel?  : Speaking in front of people")</f>
        <v>In these different situations, which of these best describes how you typically feel?  : Speaking in front of people</v>
      </c>
      <c r="E40" s="14" t="str">
        <f>HYPERLINK("#'Full Results'!A292", "292")</f>
        <v>292</v>
      </c>
      <c r="F40" t="s">
        <v>15</v>
      </c>
    </row>
    <row r="41" spans="3:6">
      <c r="C41">
        <v>33</v>
      </c>
      <c r="D41" s="8" t="str">
        <f>HYPERLINK("#'Table 34'!A1", "In these different situations, which of these best describes how you typically feel?  : Reading")</f>
        <v>In these different situations, which of these best describes how you typically feel?  : Reading</v>
      </c>
      <c r="E41" s="14" t="str">
        <f>HYPERLINK("#'Full Results'!A304", "304")</f>
        <v>304</v>
      </c>
      <c r="F41" t="s">
        <v>15</v>
      </c>
    </row>
    <row r="42" spans="3:6">
      <c r="C42">
        <v>34</v>
      </c>
      <c r="D42" s="8" t="str">
        <f>HYPERLINK("#'Table 35'!A1", "In these different situations, which of these best describes how you typically feel?  : Solving a problem")</f>
        <v>In these different situations, which of these best describes how you typically feel?  : Solving a problem</v>
      </c>
      <c r="E42" s="14" t="str">
        <f>HYPERLINK("#'Full Results'!A316", "316")</f>
        <v>316</v>
      </c>
      <c r="F42" t="s">
        <v>15</v>
      </c>
    </row>
    <row r="43" spans="3:6">
      <c r="C43">
        <v>35</v>
      </c>
      <c r="D43" s="8" t="str">
        <f>HYPERLINK("#'Table 36'!A1", "In these different situations, which of these best describes how you typically feel?  : Handling data or numbers")</f>
        <v>In these different situations, which of these best describes how you typically feel?  : Handling data or numbers</v>
      </c>
      <c r="E43" s="14" t="str">
        <f>HYPERLINK("#'Full Results'!A328", "328")</f>
        <v>328</v>
      </c>
      <c r="F43" t="s">
        <v>15</v>
      </c>
    </row>
    <row r="44" spans="3:6">
      <c r="C44">
        <v>36</v>
      </c>
      <c r="D44" s="8" t="str">
        <f>HYPERLINK("#'Table 37'!A1", "In these different situations, which of these best describes how you typically feel?  : Doing calculations")</f>
        <v>In these different situations, which of these best describes how you typically feel?  : Doing calculations</v>
      </c>
      <c r="E44" s="14" t="str">
        <f>HYPERLINK("#'Full Results'!A340", "340")</f>
        <v>340</v>
      </c>
      <c r="F44" t="s">
        <v>15</v>
      </c>
    </row>
    <row r="45" spans="3:6">
      <c r="C45">
        <v>37</v>
      </c>
      <c r="D45" s="8" t="str">
        <f>HYPERLINK("#'Table 38'!A1", "Grid Summary: And in those same situations, how confident are you in your ability to do them well?  ")</f>
        <v>Grid Summary: And in those same situations, how confident are you in your ability to do them well?  </v>
      </c>
      <c r="E45" s="7"/>
      <c r="F45" t="s">
        <v>15</v>
      </c>
    </row>
    <row r="46" spans="3:6">
      <c r="C46">
        <v>38</v>
      </c>
      <c r="D46" s="8" t="str">
        <f>HYPERLINK("#'Table 39'!A1", "And in those same situations, how confident are you in your ability to do them well?  : Doing something creative")</f>
        <v>And in those same situations, how confident are you in your ability to do them well?  : Doing something creative</v>
      </c>
      <c r="E46" s="14" t="str">
        <f>HYPERLINK("#'Full Results'!A352", "352")</f>
        <v>352</v>
      </c>
      <c r="F46" t="s">
        <v>15</v>
      </c>
    </row>
    <row r="47" spans="3:6">
      <c r="C47">
        <v>39</v>
      </c>
      <c r="D47" s="8" t="str">
        <f>HYPERLINK("#'Table 40'!A1", "And in those same situations, how confident are you in your ability to do them well?  : Working in a team")</f>
        <v>And in those same situations, how confident are you in your ability to do them well?  : Working in a team</v>
      </c>
      <c r="E47" s="14" t="str">
        <f>HYPERLINK("#'Full Results'!A360", "360")</f>
        <v>360</v>
      </c>
      <c r="F47" t="s">
        <v>15</v>
      </c>
    </row>
    <row r="48" spans="3:6">
      <c r="C48">
        <v>40</v>
      </c>
      <c r="D48" s="8" t="str">
        <f>HYPERLINK("#'Table 41'!A1", "And in those same situations, how confident are you in your ability to do them well?  : Speaking in front of people")</f>
        <v>And in those same situations, how confident are you in your ability to do them well?  : Speaking in front of people</v>
      </c>
      <c r="E48" s="14" t="str">
        <f>HYPERLINK("#'Full Results'!A368", "368")</f>
        <v>368</v>
      </c>
      <c r="F48" t="s">
        <v>15</v>
      </c>
    </row>
    <row r="49" spans="3:6">
      <c r="C49">
        <v>41</v>
      </c>
      <c r="D49" s="8" t="str">
        <f>HYPERLINK("#'Table 42'!A1", "And in those same situations, how confident are you in your ability to do them well?  : Reading")</f>
        <v>And in those same situations, how confident are you in your ability to do them well?  : Reading</v>
      </c>
      <c r="E49" s="14" t="str">
        <f>HYPERLINK("#'Full Results'!A376", "376")</f>
        <v>376</v>
      </c>
      <c r="F49" t="s">
        <v>15</v>
      </c>
    </row>
    <row r="50" spans="3:6">
      <c r="C50">
        <v>42</v>
      </c>
      <c r="D50" s="8" t="str">
        <f>HYPERLINK("#'Table 43'!A1", "And in those same situations, how confident are you in your ability to do them well?  : Solving a problem")</f>
        <v>And in those same situations, how confident are you in your ability to do them well?  : Solving a problem</v>
      </c>
      <c r="E50" s="14" t="str">
        <f>HYPERLINK("#'Full Results'!A384", "384")</f>
        <v>384</v>
      </c>
      <c r="F50" t="s">
        <v>15</v>
      </c>
    </row>
    <row r="51" spans="3:6">
      <c r="C51">
        <v>43</v>
      </c>
      <c r="D51" s="8" t="str">
        <f>HYPERLINK("#'Table 44'!A1", "And in those same situations, how confident are you in your ability to do them well?  : Handling data or numbers")</f>
        <v>And in those same situations, how confident are you in your ability to do them well?  : Handling data or numbers</v>
      </c>
      <c r="E51" s="14" t="str">
        <f>HYPERLINK("#'Full Results'!A392", "392")</f>
        <v>392</v>
      </c>
      <c r="F51" t="s">
        <v>15</v>
      </c>
    </row>
    <row r="52" spans="3:6">
      <c r="C52">
        <v>44</v>
      </c>
      <c r="D52" s="8" t="str">
        <f>HYPERLINK("#'Table 45'!A1", "And in those same situations, how confident are you in your ability to do them well?  : Doing calculations")</f>
        <v>And in those same situations, how confident are you in your ability to do them well?  : Doing calculations</v>
      </c>
      <c r="E52" s="14" t="str">
        <f>HYPERLINK("#'Full Results'!A400", "400")</f>
        <v>400</v>
      </c>
      <c r="F52" t="s">
        <v>15</v>
      </c>
    </row>
    <row r="53" spans="3:6">
      <c r="C53">
        <v>45</v>
      </c>
      <c r="D53" s="8" t="str">
        <f>HYPERLINK("#'Table 46'!A1", " “Everyday numbers” means using numbers in daily life, like working out scores in games, keeping track of pocket money, or comparing prices in a shop. On a scale of 1 to 5 where 1 is not at all and 5 is a lot, how much do you enjoy using everyday...")</f>
        <v xml:space="preserve"> “Everyday numbers” means using numbers in daily life, like working out scores in games, keeping track of pocket money, or comparing prices in a shop. On a scale of 1 to 5 where 1 is not at all and 5 is a lot, how much do you enjoy using everyday...</v>
      </c>
      <c r="E53" s="14" t="str">
        <f>HYPERLINK("#'Full Results'!A408", "408")</f>
        <v>408</v>
      </c>
      <c r="F53" t="s">
        <v>15</v>
      </c>
    </row>
    <row r="54" spans="3:6">
      <c r="C54">
        <v>46</v>
      </c>
      <c r="D54" s="8" t="str">
        <f>HYPERLINK("#'Table 47'!A1", " On a scale of 1 to 5 where 1 is very bad and 5 is very good, how would you rate your own abilities with using everyday numbers? ")</f>
        <v xml:space="preserve"> On a scale of 1 to 5 where 1 is very bad and 5 is very good, how would you rate your own abilities with using everyday numbers? </v>
      </c>
      <c r="E54" s="14" t="str">
        <f>HYPERLINK("#'Full Results'!A417", "417")</f>
        <v>417</v>
      </c>
      <c r="F54" t="s">
        <v>15</v>
      </c>
    </row>
    <row r="55" spans="3:6">
      <c r="C55">
        <v>47</v>
      </c>
      <c r="D55" s="8" t="str">
        <f>HYPERLINK("#'Table 48'!A1", " How easy is it for you to use everyday numbers?")</f>
        <v xml:space="preserve"> How easy is it for you to use everyday numbers?</v>
      </c>
      <c r="E55" s="14" t="str">
        <f>HYPERLINK("#'Full Results'!A426", "426")</f>
        <v>426</v>
      </c>
      <c r="F55" t="s">
        <v>15</v>
      </c>
    </row>
    <row r="56" spans="3:6">
      <c r="C56">
        <v>48</v>
      </c>
      <c r="D56" s="8" t="str">
        <f>HYPERLINK("#'Table 49'!A1", " As a skill, how important or unimportant is it to be good at using everyday numbers? As a reminder, “everyday numbers” means using numbers in daily life, like working out scores in games, keeping track of pocket money, or comparing prices in a s...")</f>
        <v xml:space="preserve"> As a skill, how important or unimportant is it to be good at using everyday numbers? As a reminder, “everyday numbers” means using numbers in daily life, like working out scores in games, keeping track of pocket money, or comparing prices in a s...</v>
      </c>
      <c r="E56" s="14" t="str">
        <f>HYPERLINK("#'Full Results'!A435", "435")</f>
        <v>435</v>
      </c>
      <c r="F56" t="s">
        <v>15</v>
      </c>
    </row>
    <row r="57" spans="3:6">
      <c r="C57">
        <v>49</v>
      </c>
      <c r="D57" s="8" t="str">
        <f>HYPERLINK("#'Table 50'!A1", " Would you be interested in getting better at using numbers?  ")</f>
        <v xml:space="preserve"> Would you be interested in getting better at using numbers?  </v>
      </c>
      <c r="E57" s="14" t="str">
        <f>HYPERLINK("#'Full Results'!A443", "443")</f>
        <v>443</v>
      </c>
      <c r="F57" t="s">
        <v>15</v>
      </c>
    </row>
    <row r="58" spans="3:6">
      <c r="C58">
        <v>50</v>
      </c>
      <c r="D58" s="8" t="str">
        <f>HYPERLINK("#'Table 51'!A1", "What are some reasons that you might want to get better at using numbers? Choose all that apply")</f>
        <v>What are some reasons that you might want to get better at using numbers? Choose all that apply</v>
      </c>
      <c r="E58" s="14" t="str">
        <f>HYPERLINK("#'Full Results'!A451", "451")</f>
        <v>451</v>
      </c>
      <c r="F58" t="s">
        <v>15</v>
      </c>
    </row>
    <row r="59" spans="3:6">
      <c r="C59">
        <v>51</v>
      </c>
      <c r="D59" s="8" t="str">
        <f>HYPERLINK("#'Table 52'!A1", "What are some reasons that you might NOT want to get better at using numbers? Choose all that apply.  ")</f>
        <v>What are some reasons that you might NOT want to get better at using numbers? Choose all that apply.  </v>
      </c>
      <c r="E59" s="14" t="str">
        <f>HYPERLINK("#'Full Results'!A463", "463")</f>
        <v>463</v>
      </c>
      <c r="F59" t="s">
        <v>15</v>
      </c>
    </row>
    <row r="60" spans="3:6">
      <c r="C60">
        <v>52</v>
      </c>
      <c r="D60" s="8" t="str">
        <f>HYPERLINK("#'Table 53'!A1", " Technology, including AI, is changing quickly. Compared to the past, how important is it to learn numbers today?")</f>
        <v xml:space="preserve"> Technology, including AI, is changing quickly. Compared to the past, how important is it to learn numbers today?</v>
      </c>
      <c r="E60" s="14" t="str">
        <f>HYPERLINK("#'Full Results'!A479", "479")</f>
        <v>479</v>
      </c>
      <c r="F60" t="s">
        <v>15</v>
      </c>
    </row>
    <row r="61" spans="3:6">
      <c r="C61">
        <v>53</v>
      </c>
      <c r="D61" s="8" t="str">
        <f>HYPERLINK("#'Table 54'!A1", " Which is most true?")</f>
        <v xml:space="preserve"> Which is most true?</v>
      </c>
      <c r="E61" s="14" t="str">
        <f>HYPERLINK("#'Full Results'!A488", "488")</f>
        <v>488</v>
      </c>
      <c r="F61" t="s">
        <v>15</v>
      </c>
    </row>
    <row r="62" spans="3:6">
      <c r="C62">
        <v>54</v>
      </c>
      <c r="D62" s="8" t="str">
        <f>HYPERLINK("#'Table 55'!A1", " Which of the following best describes how you think of yourself?")</f>
        <v xml:space="preserve"> Which of the following best describes how you think of yourself?</v>
      </c>
      <c r="E62" s="14" t="str">
        <f>HYPERLINK("#'Full Results'!A495", "495")</f>
        <v>495</v>
      </c>
      <c r="F62" t="s">
        <v>15</v>
      </c>
    </row>
    <row r="63" spans="3:6">
      <c r="C63">
        <v>55</v>
      </c>
      <c r="D63" s="8" t="str">
        <f>HYPERLINK("#'Table 56'!A1", " In your current school year, how do you feel about maths?")</f>
        <v xml:space="preserve"> In your current school year, how do you feel about maths?</v>
      </c>
      <c r="E63" s="14" t="str">
        <f>HYPERLINK("#'Full Results'!A501", "501")</f>
        <v>501</v>
      </c>
      <c r="F63" t="s">
        <v>15</v>
      </c>
    </row>
    <row r="64" spans="3:6">
      <c r="C64">
        <v>56</v>
      </c>
      <c r="D64" s="8" t="str">
        <f>HYPERLINK("#'Table 57'!A1", " In your current school year, how good are you at maths compared to your classmates?")</f>
        <v xml:space="preserve"> In your current school year, how good are you at maths compared to your classmates?</v>
      </c>
      <c r="E64" s="14" t="str">
        <f>HYPERLINK("#'Full Results'!A510", "510")</f>
        <v>510</v>
      </c>
      <c r="F64" t="s">
        <v>15</v>
      </c>
    </row>
    <row r="65" spans="3:6">
      <c r="C65">
        <v>57</v>
      </c>
      <c r="D65" s="8" t="str">
        <f>HYPERLINK("#'Table 58'!A1", "Grid Summary: Think about your time in school. Do these apply to you?")</f>
        <v>Grid Summary: Think about your time in school. Do these apply to you?</v>
      </c>
      <c r="E65" s="7"/>
      <c r="F65" t="s">
        <v>15</v>
      </c>
    </row>
    <row r="66" spans="3:6">
      <c r="C66">
        <v>58</v>
      </c>
      <c r="D66" s="8" t="str">
        <f>HYPERLINK("#'Table 59'!A1", "Think about your time in school. Do these apply to you?: I failed a maths test")</f>
        <v>Think about your time in school. Do these apply to you?: I failed a maths test</v>
      </c>
      <c r="E66" s="14" t="str">
        <f>HYPERLINK("#'Full Results'!A519", "519")</f>
        <v>519</v>
      </c>
      <c r="F66" t="s">
        <v>15</v>
      </c>
    </row>
    <row r="67" spans="3:6">
      <c r="C67">
        <v>59</v>
      </c>
      <c r="D67" s="8" t="str">
        <f>HYPERLINK("#'Table 60'!A1", "Think about your time in school. Do these apply to you?: I aced a maths test")</f>
        <v>Think about your time in school. Do these apply to you?: I aced a maths test</v>
      </c>
      <c r="E67" s="14" t="str">
        <f>HYPERLINK("#'Full Results'!A525", "525")</f>
        <v>525</v>
      </c>
      <c r="F67" t="s">
        <v>15</v>
      </c>
    </row>
    <row r="68" spans="3:6">
      <c r="C68">
        <v>60</v>
      </c>
      <c r="D68" s="8" t="str">
        <f>HYPERLINK("#'Table 61'!A1", "Think about your time in school. Do these apply to you?: I had a maths teacher I didn’t like")</f>
        <v>Think about your time in school. Do these apply to you?: I had a maths teacher I didn’t like</v>
      </c>
      <c r="E68" s="14" t="str">
        <f>HYPERLINK("#'Full Results'!A531", "531")</f>
        <v>531</v>
      </c>
      <c r="F68" t="s">
        <v>15</v>
      </c>
    </row>
    <row r="69" spans="3:6">
      <c r="C69">
        <v>61</v>
      </c>
      <c r="D69" s="8" t="str">
        <f>HYPERLINK("#'Table 62'!A1", "Think about your time in school. Do these apply to you?: I had a very supportive maths teacher")</f>
        <v>Think about your time in school. Do these apply to you?: I had a very supportive maths teacher</v>
      </c>
      <c r="E69" s="14" t="str">
        <f>HYPERLINK("#'Full Results'!A537", "537")</f>
        <v>537</v>
      </c>
      <c r="F69" t="s">
        <v>15</v>
      </c>
    </row>
    <row r="70" spans="3:6">
      <c r="C70">
        <v>62</v>
      </c>
      <c r="D70" s="8" t="str">
        <f>HYPERLINK("#'Table 63'!A1", "Think about your time in school. Do these apply to you?: I have cried doing maths homework")</f>
        <v>Think about your time in school. Do these apply to you?: I have cried doing maths homework</v>
      </c>
      <c r="E70" s="14" t="str">
        <f>HYPERLINK("#'Full Results'!A543", "543")</f>
        <v>543</v>
      </c>
      <c r="F70" t="s">
        <v>15</v>
      </c>
    </row>
    <row r="71" spans="3:6">
      <c r="C71">
        <v>63</v>
      </c>
      <c r="D71" s="8" t="str">
        <f>HYPERLINK("#'Table 64'!A1", "Think about your time in school. Do these apply to you?: I never get stuck on my maths homework")</f>
        <v>Think about your time in school. Do these apply to you?: I never get stuck on my maths homework</v>
      </c>
      <c r="E71" s="14" t="str">
        <f>HYPERLINK("#'Full Results'!A549", "549")</f>
        <v>549</v>
      </c>
      <c r="F71" t="s">
        <v>15</v>
      </c>
    </row>
    <row r="72" spans="3:6">
      <c r="C72">
        <v>64</v>
      </c>
      <c r="D72" s="8" t="str">
        <f>HYPERLINK("#'Table 65'!A1", "Think about your time in school. Do these apply to you?: My parents think being good at maths is important")</f>
        <v>Think about your time in school. Do these apply to you?: My parents think being good at maths is important</v>
      </c>
      <c r="E72" s="14" t="str">
        <f>HYPERLINK("#'Full Results'!A555", "555")</f>
        <v>555</v>
      </c>
      <c r="F72" t="s">
        <v>15</v>
      </c>
    </row>
    <row r="73" spans="3:6">
      <c r="C73">
        <v>65</v>
      </c>
      <c r="D73" s="8" t="str">
        <f>HYPERLINK("#'Table 66'!A1", "Think about your time in school. Do these apply to you?: My parents want me to be good at all subjects")</f>
        <v>Think about your time in school. Do these apply to you?: My parents want me to be good at all subjects</v>
      </c>
      <c r="E73" s="14" t="str">
        <f>HYPERLINK("#'Full Results'!A561", "561")</f>
        <v>561</v>
      </c>
      <c r="F73" t="s">
        <v>15</v>
      </c>
    </row>
    <row r="74" spans="3:6">
      <c r="C74">
        <v>66</v>
      </c>
      <c r="D74" s="8" t="str">
        <f>HYPERLINK("#'Table 67'!A1", "Think about your time in school. Do these apply to you?: My parents can usually help me if I get stuck on maths homework")</f>
        <v>Think about your time in school. Do these apply to you?: My parents can usually help me if I get stuck on maths homework</v>
      </c>
      <c r="E74" s="14" t="str">
        <f>HYPERLINK("#'Full Results'!A567", "567")</f>
        <v>567</v>
      </c>
      <c r="F74" t="s">
        <v>15</v>
      </c>
    </row>
    <row r="75" spans="3:6">
      <c r="C75">
        <v>67</v>
      </c>
      <c r="D75" s="8" t="str">
        <f>HYPERLINK("#'Table 68'!A1", "Think about your time in school. Do these apply to you?: I look forward to maths lessons")</f>
        <v>Think about your time in school. Do these apply to you?: I look forward to maths lessons</v>
      </c>
      <c r="E75" s="14" t="str">
        <f>HYPERLINK("#'Full Results'!A573", "573")</f>
        <v>573</v>
      </c>
      <c r="F75" t="s">
        <v>15</v>
      </c>
    </row>
    <row r="76" spans="3:6">
      <c r="C76">
        <v>68</v>
      </c>
      <c r="D76" s="8" t="str">
        <f>HYPERLINK("#'Table 69'!A1", "Think about your time in school. Do these apply to you?: Being good at maths is important to me")</f>
        <v>Think about your time in school. Do these apply to you?: Being good at maths is important to me</v>
      </c>
      <c r="E76" s="14" t="str">
        <f>HYPERLINK("#'Full Results'!A579", "579")</f>
        <v>579</v>
      </c>
      <c r="F76" t="s">
        <v>15</v>
      </c>
    </row>
    <row r="77" spans="3:6">
      <c r="C77">
        <v>69</v>
      </c>
      <c r="D77" s="8" t="str">
        <f>HYPERLINK("#'Table 70'!A1", "Think about your time in school. Do these apply to you?: My parents are good at maths")</f>
        <v>Think about your time in school. Do these apply to you?: My parents are good at maths</v>
      </c>
      <c r="E77" s="14" t="str">
        <f>HYPERLINK("#'Full Results'!A585", "585")</f>
        <v>585</v>
      </c>
      <c r="F77" t="s">
        <v>15</v>
      </c>
    </row>
    <row r="78" spans="3:6">
      <c r="C78">
        <v>70</v>
      </c>
      <c r="D78" s="8" t="str">
        <f>HYPERLINK("#'Table 71'!A1", " Thinking about your maths homework, which parent would help you if you’re stuck on something?")</f>
        <v xml:space="preserve"> Thinking about your maths homework, which parent would help you if you’re stuck on something?</v>
      </c>
      <c r="E78" s="14" t="str">
        <f>HYPERLINK("#'Full Results'!A591", "591")</f>
        <v>591</v>
      </c>
      <c r="F78" t="s">
        <v>15</v>
      </c>
    </row>
    <row r="79" spans="3:6">
      <c r="C79">
        <v>71</v>
      </c>
      <c r="D79" s="8" t="str">
        <f>HYPERLINK("#'Table 72'!A1", " Do you want to get better at managing money?  ")</f>
        <v xml:space="preserve"> Do you want to get better at managing money?  </v>
      </c>
      <c r="E79" s="14" t="str">
        <f>HYPERLINK("#'Full Results'!A601", "601")</f>
        <v>601</v>
      </c>
      <c r="F79" t="s">
        <v>15</v>
      </c>
    </row>
    <row r="80" spans="3:6">
      <c r="C80">
        <v>72</v>
      </c>
      <c r="D80" s="8" t="str">
        <f>HYPERLINK("#'Table 73'!A1", " Suppose you had £100 in a savings account and the interest rate was 2% per year. After 5 years, how much do you think you would have in the account if you left the money to grow?  ")</f>
        <v xml:space="preserve"> Suppose you had £100 in a savings account and the interest rate was 2% per year. After 5 years, how much do you think you would have in the account if you left the money to grow?  </v>
      </c>
      <c r="E80" s="14" t="str">
        <f>HYPERLINK("#'Full Results'!A609", "609")</f>
        <v>609</v>
      </c>
      <c r="F80" t="s">
        <v>15</v>
      </c>
    </row>
    <row r="81" spans="3:6">
      <c r="C81">
        <v>73</v>
      </c>
      <c r="D81" s="8" t="str">
        <f>HYPERLINK("#'Table 74'!A1", " Imagine that the interest rate on your savings account was 1% per year and inflation was 2% per year. After 1 year, how much would you be able to buy with the money in this account?")</f>
        <v xml:space="preserve"> Imagine that the interest rate on your savings account was 1% per year and inflation was 2% per year. After 1 year, how much would you be able to buy with the money in this account?</v>
      </c>
      <c r="E81" s="14" t="str">
        <f>HYPERLINK("#'Full Results'!A617", "617")</f>
        <v>617</v>
      </c>
      <c r="F81" t="s">
        <v>15</v>
      </c>
    </row>
    <row r="82" spans="3:6">
      <c r="C82">
        <v>74</v>
      </c>
      <c r="D82" s="8" t="str">
        <f>HYPERLINK("#'Table 75'!A1", " Do you think the following statement is true or false? ‘Buying a share in a single company usually provides a safer return than an equity fund.")</f>
        <v xml:space="preserve"> Do you think the following statement is true or false? ‘Buying a share in a single company usually provides a safer return than an equity fund.</v>
      </c>
      <c r="E82" s="14" t="str">
        <f>HYPERLINK("#'Full Results'!A625", "625")</f>
        <v>625</v>
      </c>
      <c r="F82" t="s">
        <v>15</v>
      </c>
    </row>
    <row r="83" spans="3:6">
      <c r="C83">
        <v>75</v>
      </c>
      <c r="D83" s="8" t="str">
        <f>HYPERLINK("#'Table 76'!A1", " A train leaves at 14:35. The journey takes 1 hour and 35 minutes. What time will the train arrive at its destination?  ")</f>
        <v xml:space="preserve"> A train leaves at 14:35. The journey takes 1 hour and 35 minutes. What time will the train arrive at its destination?  </v>
      </c>
      <c r="E83" s="14" t="str">
        <f>HYPERLINK("#'Full Results'!A632", "632")</f>
        <v>632</v>
      </c>
      <c r="F83" t="s">
        <v>15</v>
      </c>
    </row>
    <row r="84" spans="3:6">
      <c r="C84">
        <v>76</v>
      </c>
      <c r="D84" s="8" t="str">
        <f>HYPERLINK("#'Table 77'!A1", " Michela’s restaurant bill comes to £48. She wants to leave a 15% tip. How much should Michela leave?")</f>
        <v xml:space="preserve"> Michela’s restaurant bill comes to £48. She wants to leave a 15% tip. How much should Michela leave?</v>
      </c>
      <c r="E84" s="14" t="str">
        <f>HYPERLINK("#'Full Results'!A640", "640")</f>
        <v>640</v>
      </c>
      <c r="F84" t="s">
        <v>15</v>
      </c>
    </row>
    <row r="85" spans="3:6">
      <c r="C85">
        <v>77</v>
      </c>
      <c r="D85" s="8" t="str">
        <f>HYPERLINK("#'Table 78'!A1", " Raj is shopping for ketchup and sees four different sizes, each at different prices: a 300g bottle for £1.20, a 500g bottle for £2.00, a 750g bottle for £2.70, or a 400g bottle for £1.90. Which option gives the lowest price per gram?")</f>
        <v xml:space="preserve"> Raj is shopping for ketchup and sees four different sizes, each at different prices: a 300g bottle for £1.20, a 500g bottle for £2.00, a 750g bottle for £2.70, or a 400g bottle for £1.90. Which option gives the lowest price per gram?</v>
      </c>
      <c r="E85" s="14" t="str">
        <f>HYPERLINK("#'Full Results'!A648", "648")</f>
        <v>648</v>
      </c>
      <c r="F85" t="s">
        <v>15</v>
      </c>
    </row>
    <row r="86" spans="3:6">
      <c r="C86">
        <v>78</v>
      </c>
      <c r="D86" s="8" t="str">
        <f>HYPERLINK("#'Table 79'!A1", " Seb and Ed buy ice creams for £10. Seb pays three times as much as Ed. How much does Seb pay?")</f>
        <v xml:space="preserve"> Seb and Ed buy ice creams for £10. Seb pays three times as much as Ed. How much does Seb pay?</v>
      </c>
      <c r="E86" s="14" t="str">
        <f>HYPERLINK("#'Full Results'!A656", "656")</f>
        <v>656</v>
      </c>
      <c r="F86" t="s">
        <v>15</v>
      </c>
    </row>
    <row r="87" spans="3:6">
      <c r="C87">
        <v>79</v>
      </c>
      <c r="D87" s="8" t="str">
        <f>HYPERLINK("#'Table 80'!A1", "Which of the following have you done outside of school in the last month, if any? Choose all that apply")</f>
        <v>Which of the following have you done outside of school in the last month, if any? Choose all that apply</v>
      </c>
      <c r="E87" s="14" t="str">
        <f>HYPERLINK("#'Full Results'!A664", "664")</f>
        <v>664</v>
      </c>
      <c r="F87" t="s">
        <v>15</v>
      </c>
    </row>
    <row r="88" spans="3:6">
      <c r="C88">
        <v>80</v>
      </c>
      <c r="D88" s="8" t="str">
        <f>HYPERLINK("#'Table 81'!A1", " When you ask your parents for help with maths homework, how well can they support you?  ")</f>
        <v xml:space="preserve"> When you ask your parents for help with maths homework, how well can they support you?  </v>
      </c>
      <c r="E88" s="14" t="str">
        <f>HYPERLINK("#'Full Results'!A678", "678")</f>
        <v>678</v>
      </c>
      <c r="F88" t="s">
        <v>15</v>
      </c>
    </row>
    <row r="89" spans="3:6">
      <c r="C89">
        <v>81</v>
      </c>
      <c r="D89" s="8" t="str">
        <f>HYPERLINK("#'Table 82'!A1", " And when you ask your parents for help with maths homework, how happy are they to help?")</f>
        <v xml:space="preserve"> And when you ask your parents for help with maths homework, how happy are they to help?</v>
      </c>
      <c r="E89" s="14" t="str">
        <f>HYPERLINK("#'Full Results'!A687", "687")</f>
        <v>687</v>
      </c>
      <c r="F89" t="s">
        <v>19</v>
      </c>
    </row>
    <row r="90" spans="3:6">
      <c r="C90">
        <v>82</v>
      </c>
      <c r="D90" s="8" t="str">
        <f>HYPERLINK("#'Table 83'!A1", " Think about your GCSEs, National 5 maths, Standard Grade or equivalent. Which applies to you?")</f>
        <v xml:space="preserve"> Think about your GCSEs, National 5 maths, Standard Grade or equivalent. Which applies to you?</v>
      </c>
      <c r="E90" s="14" t="str">
        <f>HYPERLINK("#'Full Results'!A696", "696")</f>
        <v>696</v>
      </c>
      <c r="F90" t="s">
        <v>20</v>
      </c>
    </row>
    <row r="91" spans="3:6">
      <c r="C91">
        <v>83</v>
      </c>
      <c r="D91" s="8" t="str">
        <f>HYPERLINK("#'Table 84'!A1", " What grade did you achieve in GCSE Maths?  ")</f>
        <v xml:space="preserve"> What grade did you achieve in GCSE Maths?  </v>
      </c>
      <c r="E91" s="14" t="str">
        <f>HYPERLINK("#'Full Results'!A703", "703")</f>
        <v>703</v>
      </c>
      <c r="F91" t="s">
        <v>21</v>
      </c>
    </row>
    <row r="92" spans="3:6">
      <c r="C92">
        <v>84</v>
      </c>
      <c r="D92" s="8" t="str">
        <f>HYPERLINK("#'Table 85'!A1", " What grade did you achieve in National 5 maths, Standard Grade, or equivalent?  ")</f>
        <v xml:space="preserve"> What grade did you achieve in National 5 maths, Standard Grade, or equivalent?  </v>
      </c>
      <c r="E92" s="14" t="str">
        <f>HYPERLINK("#'Full Results'!A713", "713")</f>
        <v>713</v>
      </c>
      <c r="F92" t="s">
        <v>22</v>
      </c>
    </row>
    <row r="93" spans="3:6">
      <c r="C93">
        <v>85</v>
      </c>
      <c r="D93" s="8" t="str">
        <f>HYPERLINK("#'Table 86'!A1", " What grade are you expecting to achieve in GCSE Maths?  ")</f>
        <v xml:space="preserve"> What grade are you expecting to achieve in GCSE Maths?  </v>
      </c>
      <c r="E93" s="14" t="str">
        <f>HYPERLINK("#'Full Results'!A723", "723")</f>
        <v>723</v>
      </c>
      <c r="F93" t="s">
        <v>23</v>
      </c>
    </row>
    <row r="94" spans="3:6">
      <c r="C94">
        <v>86</v>
      </c>
      <c r="D94" s="8" t="str">
        <f>HYPERLINK("#'Table 87'!A1", " What grade are you expecting to achieve in National 5 maths, Standard Grade, or equivalent?  ")</f>
        <v xml:space="preserve"> What grade are you expecting to achieve in National 5 maths, Standard Grade, or equivalent?  </v>
      </c>
      <c r="E94" s="14" t="str">
        <f>HYPERLINK("#'Full Results'!A733", "733")</f>
        <v>733</v>
      </c>
      <c r="F94" t="s">
        <v>24</v>
      </c>
    </row>
    <row r="95" spans="3:6">
      <c r="C95">
        <v>87</v>
      </c>
      <c r="D95" s="8" t="str">
        <f>HYPERLINK("#'Table 88'!A1", " Think about A-levels. Which of these apply to you?  ")</f>
        <v xml:space="preserve"> Think about A-levels. Which of these apply to you?  </v>
      </c>
      <c r="E95" s="14" t="str">
        <f>HYPERLINK("#'Full Results'!A743", "743")</f>
        <v>743</v>
      </c>
      <c r="F95" t="s">
        <v>25</v>
      </c>
    </row>
    <row r="96" spans="3:6">
      <c r="C96">
        <v>88</v>
      </c>
      <c r="D96" s="8" t="str">
        <f>HYPERLINK("#'Table 89'!A1", "You said you are planning or have taken maths, further maths, or statistics at A-level. Which of these have you or will you take? Select all that apply  ")</f>
        <v>You said you are planning or have taken maths, further maths, or statistics at A-level. Which of these have you or will you take? Select all that apply  </v>
      </c>
      <c r="E96" s="14" t="str">
        <f>HYPERLINK("#'Full Results'!A752", "752")</f>
        <v>752</v>
      </c>
      <c r="F96" t="s">
        <v>26</v>
      </c>
    </row>
    <row r="97" spans="3:6">
      <c r="C97">
        <v>89</v>
      </c>
      <c r="D97" s="8" t="str">
        <f>HYPERLINK("#'Table 90'!A1", "What grade do you expect to achieve in Maths/Further Maths/Statistics at A-level?  ")</f>
        <v>What grade do you expect to achieve in Maths/Further Maths/Statistics at A-level?  </v>
      </c>
      <c r="E97" s="14" t="str">
        <f>HYPERLINK("#'Full Results'!A757", "757")</f>
        <v>757</v>
      </c>
      <c r="F97" t="s">
        <v>27</v>
      </c>
    </row>
    <row r="98" spans="3:6">
      <c r="C98">
        <v>90</v>
      </c>
      <c r="D98" s="8" t="str">
        <f>HYPERLINK("#'Table 91'!A1", "You said you are planning to take Maths, further maths, or statistics at A-level. Which of the following best explains why that is? Select all that apply  ")</f>
        <v>You said you are planning to take Maths, further maths, or statistics at A-level. Which of the following best explains why that is? Select all that apply  </v>
      </c>
      <c r="E98" s="14" t="str">
        <f>HYPERLINK("#'Full Results'!A764", "764")</f>
        <v>764</v>
      </c>
      <c r="F98" t="s">
        <v>27</v>
      </c>
    </row>
    <row r="99" spans="3:6">
      <c r="C99">
        <v>91</v>
      </c>
      <c r="D99" s="8" t="str">
        <f>HYPERLINK("#'Table 92'!A1", "You said you aren’t planning to take Maths, further maths, or statistics at A-level or aren’t sure if you will. Which of the following best explains why that is? Select all that apply")</f>
        <v>You said you aren’t planning to take Maths, further maths, or statistics at A-level or aren’t sure if you will. Which of the following best explains why that is? Select all that apply</v>
      </c>
      <c r="E99" s="14" t="str">
        <f>HYPERLINK("#'Full Results'!A780", "780")</f>
        <v>780</v>
      </c>
      <c r="F99" t="s">
        <v>28</v>
      </c>
    </row>
    <row r="100" spans="3:6">
      <c r="C100">
        <v>92</v>
      </c>
      <c r="D100" s="8" t="str">
        <f>HYPERLINK("#'Table 93'!A1", "Which of the following, if any, would make you take Maths, further maths, or statistics at A-level? Select all that apply  ")</f>
        <v>Which of the following, if any, would make you take Maths, further maths, or statistics at A-level? Select all that apply  </v>
      </c>
      <c r="E100" s="14" t="str">
        <f>HYPERLINK("#'Full Results'!A793", "793")</f>
        <v>793</v>
      </c>
      <c r="F100" t="s">
        <v>28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782"/>
  <sheetViews>
    <sheetView showGridLines="0" workbookViewId="0">
      <pane xSplit="2" ySplit="8" topLeftCell="C274" activePane="bottomRight" state="frozen"/>
      <selection pane="bottomRight" activeCell="B46" sqref="B46"/>
      <selection pane="bottomLeft"/>
      <selection pane="topRight"/>
    </sheetView>
  </sheetViews>
  <sheetFormatPr defaultColWidth="11.5703125" defaultRowHeight="14.45"/>
  <cols>
    <col min="2" max="2" width="69.855468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3" t="s">
        <v>29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3"/>
      <c r="C5" s="13"/>
      <c r="D5" s="25" t="s">
        <v>30</v>
      </c>
      <c r="E5" s="25"/>
      <c r="F5" s="13"/>
      <c r="G5" s="25" t="s">
        <v>31</v>
      </c>
      <c r="H5" s="25"/>
      <c r="I5" s="25"/>
      <c r="J5" s="25"/>
      <c r="K5" s="25"/>
      <c r="L5" s="13"/>
      <c r="M5" s="25" t="s">
        <v>32</v>
      </c>
      <c r="N5" s="25"/>
      <c r="O5" s="25"/>
      <c r="P5" s="25"/>
      <c r="Q5" s="13"/>
      <c r="R5" s="25" t="s">
        <v>33</v>
      </c>
      <c r="S5" s="25"/>
      <c r="T5" s="25"/>
      <c r="U5" s="13"/>
      <c r="V5" s="25" t="s">
        <v>34</v>
      </c>
      <c r="W5" s="25"/>
      <c r="X5" s="25"/>
      <c r="Y5" s="25"/>
      <c r="Z5" s="25"/>
      <c r="AA5" s="13"/>
      <c r="AB5" s="25" t="s">
        <v>35</v>
      </c>
      <c r="AC5" s="25"/>
      <c r="AD5" s="25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19.899999999999999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19.899999999999999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11" spans="2:30">
      <c r="B11" s="6" t="s">
        <v>62</v>
      </c>
    </row>
    <row r="12" spans="2:30">
      <c r="B12" s="21" t="s">
        <v>15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2:30">
      <c r="B13" t="s">
        <v>63</v>
      </c>
      <c r="C13" s="17">
        <v>0.22927797353009999</v>
      </c>
      <c r="D13" s="17">
        <v>0.32602508025618099</v>
      </c>
      <c r="E13" s="17">
        <v>0.12684411267092199</v>
      </c>
      <c r="F13" s="17"/>
      <c r="G13" s="17">
        <v>0.21625379178264101</v>
      </c>
      <c r="H13" s="17">
        <v>0.22140577420344701</v>
      </c>
      <c r="I13" s="17">
        <v>0.28748460809653198</v>
      </c>
      <c r="J13" s="17">
        <v>0.32105807641260697</v>
      </c>
      <c r="K13" s="17">
        <v>9.8449957219315307E-2</v>
      </c>
      <c r="L13" s="17"/>
      <c r="M13" s="17">
        <v>0.31656015829911099</v>
      </c>
      <c r="N13" s="17">
        <v>0.168286495652399</v>
      </c>
      <c r="O13" s="17">
        <v>0.17567130045361101</v>
      </c>
      <c r="P13" s="17">
        <v>0.10710944904139</v>
      </c>
      <c r="Q13" s="17"/>
      <c r="R13" s="17">
        <v>0.23388095658330799</v>
      </c>
      <c r="S13" s="17">
        <v>0.259136181510984</v>
      </c>
      <c r="T13" s="17">
        <v>0.14598716180629201</v>
      </c>
      <c r="U13" s="17"/>
      <c r="V13" s="17">
        <v>0.21251780426648101</v>
      </c>
      <c r="W13" s="17">
        <v>0.23077870975678499</v>
      </c>
      <c r="X13" s="17">
        <v>0.242558612310625</v>
      </c>
      <c r="Y13" s="17">
        <v>0.330189709086192</v>
      </c>
      <c r="Z13" s="17">
        <v>0.158528849467551</v>
      </c>
      <c r="AA13" s="17"/>
      <c r="AB13" s="17">
        <v>0.21807865068424501</v>
      </c>
      <c r="AC13" s="17">
        <v>0.27261210653448698</v>
      </c>
      <c r="AD13" s="17">
        <v>0.27844975841268399</v>
      </c>
    </row>
    <row r="14" spans="2:30">
      <c r="B14" t="s">
        <v>64</v>
      </c>
      <c r="C14" s="17">
        <v>0.20244414339310099</v>
      </c>
      <c r="D14" s="17">
        <v>9.43501354815246E-2</v>
      </c>
      <c r="E14" s="17">
        <v>0.31689187150423498</v>
      </c>
      <c r="F14" s="17"/>
      <c r="G14" s="17">
        <v>0.20945606304558201</v>
      </c>
      <c r="H14" s="17">
        <v>0.161857108162201</v>
      </c>
      <c r="I14" s="17">
        <v>0.12925066092839399</v>
      </c>
      <c r="J14" s="17">
        <v>0.168120887492824</v>
      </c>
      <c r="K14" s="17">
        <v>0.34927347412001197</v>
      </c>
      <c r="L14" s="17"/>
      <c r="M14" s="17">
        <v>0.13974942097034099</v>
      </c>
      <c r="N14" s="17">
        <v>0.37290737671479102</v>
      </c>
      <c r="O14" s="17">
        <v>0.137021853928606</v>
      </c>
      <c r="P14" s="17">
        <v>0.175668839031628</v>
      </c>
      <c r="Q14" s="17"/>
      <c r="R14" s="17">
        <v>0.216122084784589</v>
      </c>
      <c r="S14" s="17">
        <v>0.15195731153672901</v>
      </c>
      <c r="T14" s="17">
        <v>0.32168346889008798</v>
      </c>
      <c r="U14" s="17"/>
      <c r="V14" s="17">
        <v>0.21927140980127699</v>
      </c>
      <c r="W14" s="17">
        <v>0.20245364794135401</v>
      </c>
      <c r="X14" s="17">
        <v>0.15730261814247801</v>
      </c>
      <c r="Y14" s="17">
        <v>0.12379395482439801</v>
      </c>
      <c r="Z14" s="17">
        <v>0.27950362850902799</v>
      </c>
      <c r="AA14" s="17"/>
      <c r="AB14" s="17">
        <v>0.21997095075529199</v>
      </c>
      <c r="AC14" s="17">
        <v>9.3277018598701494E-2</v>
      </c>
      <c r="AD14" s="17">
        <v>0.244238805712822</v>
      </c>
    </row>
    <row r="15" spans="2:30">
      <c r="B15" t="s">
        <v>65</v>
      </c>
      <c r="C15" s="17">
        <v>0.184547888640063</v>
      </c>
      <c r="D15" s="17">
        <v>0.21286468678658799</v>
      </c>
      <c r="E15" s="17">
        <v>0.15456664104026599</v>
      </c>
      <c r="F15" s="17"/>
      <c r="G15" s="17">
        <v>0.22342219745682099</v>
      </c>
      <c r="H15" s="17">
        <v>0.240543890969285</v>
      </c>
      <c r="I15" s="17">
        <v>0.15719094957909899</v>
      </c>
      <c r="J15" s="17">
        <v>0.23831882456801301</v>
      </c>
      <c r="K15" s="17">
        <v>5.6740340405639002E-2</v>
      </c>
      <c r="L15" s="17"/>
      <c r="M15" s="17">
        <v>0.25147492363108997</v>
      </c>
      <c r="N15" s="17">
        <v>0.15779776159961501</v>
      </c>
      <c r="O15" s="17">
        <v>0.10557846627456501</v>
      </c>
      <c r="P15" s="17">
        <v>9.1763783454321401E-2</v>
      </c>
      <c r="Q15" s="17"/>
      <c r="R15" s="17">
        <v>0.24114505856281801</v>
      </c>
      <c r="S15" s="17">
        <v>0.210775936942629</v>
      </c>
      <c r="T15" s="17">
        <v>5.8499417918458897E-2</v>
      </c>
      <c r="U15" s="17"/>
      <c r="V15" s="17">
        <v>0.232492647538589</v>
      </c>
      <c r="W15" s="17">
        <v>0.24381506134320599</v>
      </c>
      <c r="X15" s="17">
        <v>0.18629306239326199</v>
      </c>
      <c r="Y15" s="17">
        <v>0.22845371560456901</v>
      </c>
      <c r="Z15" s="17">
        <v>9.39735375882403E-2</v>
      </c>
      <c r="AA15" s="17"/>
      <c r="AB15" s="17">
        <v>0.16821421042165</v>
      </c>
      <c r="AC15" s="17">
        <v>0.26381192910413298</v>
      </c>
      <c r="AD15" s="17">
        <v>0.21013216058394599</v>
      </c>
    </row>
    <row r="16" spans="2:30">
      <c r="B16" t="s">
        <v>66</v>
      </c>
      <c r="C16" s="17">
        <v>0.18109198494533199</v>
      </c>
      <c r="D16" s="17">
        <v>0.15761800534876699</v>
      </c>
      <c r="E16" s="17">
        <v>0.205945755163119</v>
      </c>
      <c r="F16" s="17"/>
      <c r="G16" s="17">
        <v>0.26064418833682002</v>
      </c>
      <c r="H16" s="17">
        <v>0.205075174032399</v>
      </c>
      <c r="I16" s="17">
        <v>0.15055428174920299</v>
      </c>
      <c r="J16" s="17">
        <v>0.20723521177839099</v>
      </c>
      <c r="K16" s="17">
        <v>7.43262282740276E-2</v>
      </c>
      <c r="L16" s="17"/>
      <c r="M16" s="17">
        <v>0.27439688547059898</v>
      </c>
      <c r="N16" s="17">
        <v>0.10188129563465299</v>
      </c>
      <c r="O16" s="17">
        <v>0.14655661338982201</v>
      </c>
      <c r="P16" s="17">
        <v>5.3174499762857999E-2</v>
      </c>
      <c r="Q16" s="17"/>
      <c r="R16" s="17">
        <v>0.27026453543849599</v>
      </c>
      <c r="S16" s="17">
        <v>0.18391172971301001</v>
      </c>
      <c r="T16" s="17">
        <v>8.39305502708909E-2</v>
      </c>
      <c r="U16" s="17"/>
      <c r="V16" s="17">
        <v>0.28297040322940398</v>
      </c>
      <c r="W16" s="17">
        <v>0.19973833108533601</v>
      </c>
      <c r="X16" s="17">
        <v>0.19487320571515099</v>
      </c>
      <c r="Y16" s="17">
        <v>0.18279252903843901</v>
      </c>
      <c r="Z16" s="17">
        <v>0.11998831672383201</v>
      </c>
      <c r="AA16" s="17"/>
      <c r="AB16" s="17">
        <v>0.148133945736031</v>
      </c>
      <c r="AC16" s="17">
        <v>0.338043081414799</v>
      </c>
      <c r="AD16" s="17">
        <v>0.241295641343513</v>
      </c>
    </row>
    <row r="17" spans="2:30">
      <c r="B17" t="s">
        <v>67</v>
      </c>
      <c r="C17" s="17">
        <v>0.11736597087303099</v>
      </c>
      <c r="D17" s="17">
        <v>0.131178506685279</v>
      </c>
      <c r="E17" s="17">
        <v>0.102741540030772</v>
      </c>
      <c r="F17" s="17"/>
      <c r="G17" s="17">
        <v>0.142441473009259</v>
      </c>
      <c r="H17" s="17">
        <v>0.16131600192825399</v>
      </c>
      <c r="I17" s="17">
        <v>7.0089418099239797E-2</v>
      </c>
      <c r="J17" s="17">
        <v>3.0974159608231199E-2</v>
      </c>
      <c r="K17" s="17">
        <v>0.17967511606478101</v>
      </c>
      <c r="L17" s="17"/>
      <c r="M17" s="17">
        <v>8.7302404635305295E-2</v>
      </c>
      <c r="N17" s="17">
        <v>9.4878374347058606E-2</v>
      </c>
      <c r="O17" s="17">
        <v>0.28317854474520898</v>
      </c>
      <c r="P17" s="17">
        <v>9.9849461011731394E-2</v>
      </c>
      <c r="Q17" s="17"/>
      <c r="R17" s="17">
        <v>0.14386866350629399</v>
      </c>
      <c r="S17" s="17">
        <v>9.1929296898191307E-2</v>
      </c>
      <c r="T17" s="17">
        <v>0.15770743415470101</v>
      </c>
      <c r="U17" s="17"/>
      <c r="V17" s="17">
        <v>0.154041178571454</v>
      </c>
      <c r="W17" s="17">
        <v>0.151017425199406</v>
      </c>
      <c r="X17" s="17">
        <v>0.10309145605027099</v>
      </c>
      <c r="Y17" s="17">
        <v>5.4537179241875303E-2</v>
      </c>
      <c r="Z17" s="17">
        <v>0.13094920655738401</v>
      </c>
      <c r="AA17" s="17"/>
      <c r="AB17" s="17">
        <v>0.13010863580908999</v>
      </c>
      <c r="AC17" s="17">
        <v>6.5487033639794995E-2</v>
      </c>
      <c r="AD17" s="17">
        <v>6.8807309538160402E-2</v>
      </c>
    </row>
    <row r="18" spans="2:30">
      <c r="B18" t="s">
        <v>68</v>
      </c>
      <c r="C18" s="17">
        <v>0.11472988205665501</v>
      </c>
      <c r="D18" s="17">
        <v>0.163136707399157</v>
      </c>
      <c r="E18" s="17">
        <v>6.3477723934683206E-2</v>
      </c>
      <c r="F18" s="17"/>
      <c r="G18" s="17">
        <v>0.14142945425251599</v>
      </c>
      <c r="H18" s="17">
        <v>7.7540519874996397E-2</v>
      </c>
      <c r="I18" s="17">
        <v>0.105339987812614</v>
      </c>
      <c r="J18" s="17">
        <v>9.5167320042851306E-2</v>
      </c>
      <c r="K18" s="17">
        <v>0.15488886109534</v>
      </c>
      <c r="L18" s="17"/>
      <c r="M18" s="17">
        <v>0.11872498477170799</v>
      </c>
      <c r="N18" s="17">
        <v>6.5106810558769601E-2</v>
      </c>
      <c r="O18" s="17">
        <v>5.4955097381701699E-2</v>
      </c>
      <c r="P18" s="17">
        <v>0.23632039931937401</v>
      </c>
      <c r="Q18" s="17"/>
      <c r="R18" s="17">
        <v>0.12501972306283801</v>
      </c>
      <c r="S18" s="17">
        <v>0.13489896462733</v>
      </c>
      <c r="T18" s="17">
        <v>5.1241639195552302E-2</v>
      </c>
      <c r="U18" s="17"/>
      <c r="V18" s="17">
        <v>7.0457845653345896E-2</v>
      </c>
      <c r="W18" s="17">
        <v>0.131149593700881</v>
      </c>
      <c r="X18" s="17">
        <v>0.12595596911920601</v>
      </c>
      <c r="Y18" s="17">
        <v>8.1347752088756706E-2</v>
      </c>
      <c r="Z18" s="17">
        <v>0.133031671507297</v>
      </c>
      <c r="AA18" s="17"/>
      <c r="AB18" s="17">
        <v>9.6818077988852197E-2</v>
      </c>
      <c r="AC18" s="17">
        <v>0.23770559587607101</v>
      </c>
      <c r="AD18" s="17">
        <v>3.9248229437901898E-2</v>
      </c>
    </row>
    <row r="19" spans="2:30">
      <c r="B19" t="s">
        <v>69</v>
      </c>
      <c r="C19" s="17">
        <v>0.106907893339049</v>
      </c>
      <c r="D19" s="17">
        <v>9.4066170793048604E-2</v>
      </c>
      <c r="E19" s="17">
        <v>0.120504446920682</v>
      </c>
      <c r="F19" s="17"/>
      <c r="G19" s="17">
        <v>8.7389267328874198E-2</v>
      </c>
      <c r="H19" s="17">
        <v>0.11914214852548501</v>
      </c>
      <c r="I19" s="17">
        <v>0.16143943706981101</v>
      </c>
      <c r="J19" s="17">
        <v>0.11281104191753499</v>
      </c>
      <c r="K19" s="17">
        <v>5.2161200310976E-2</v>
      </c>
      <c r="L19" s="17"/>
      <c r="M19" s="17">
        <v>6.9889532114917594E-2</v>
      </c>
      <c r="N19" s="17">
        <v>0.13159099748834499</v>
      </c>
      <c r="O19" s="17">
        <v>0.112134037028517</v>
      </c>
      <c r="P19" s="17">
        <v>0.17616863385058401</v>
      </c>
      <c r="Q19" s="17"/>
      <c r="R19" s="17">
        <v>8.9411367727200597E-2</v>
      </c>
      <c r="S19" s="17">
        <v>0.12803970030096201</v>
      </c>
      <c r="T19" s="17">
        <v>6.8844457457491195E-2</v>
      </c>
      <c r="U19" s="17"/>
      <c r="V19" s="17">
        <v>3.1979995428172002E-2</v>
      </c>
      <c r="W19" s="17">
        <v>9.2813571206813605E-2</v>
      </c>
      <c r="X19" s="17">
        <v>0.14003827771587599</v>
      </c>
      <c r="Y19" s="17">
        <v>0.19875555155781899</v>
      </c>
      <c r="Z19" s="17">
        <v>6.0746464707759698E-2</v>
      </c>
      <c r="AA19" s="17"/>
      <c r="AB19" s="17">
        <v>0.125007917307637</v>
      </c>
      <c r="AC19" s="17">
        <v>2.56392426782945E-2</v>
      </c>
      <c r="AD19" s="17">
        <v>5.96975135860374E-2</v>
      </c>
    </row>
    <row r="20" spans="2:30">
      <c r="B20" t="s">
        <v>70</v>
      </c>
      <c r="C20" s="17">
        <v>0.10424211016804601</v>
      </c>
      <c r="D20" s="17">
        <v>8.3608495853391904E-2</v>
      </c>
      <c r="E20" s="17">
        <v>0.12608855963049201</v>
      </c>
      <c r="F20" s="17"/>
      <c r="G20" s="17">
        <v>9.4693429627036599E-2</v>
      </c>
      <c r="H20" s="17">
        <v>9.5911992911071206E-2</v>
      </c>
      <c r="I20" s="17">
        <v>0.13437064415087599</v>
      </c>
      <c r="J20" s="17">
        <v>0.13977216198213599</v>
      </c>
      <c r="K20" s="17">
        <v>5.6208813099077999E-2</v>
      </c>
      <c r="L20" s="17"/>
      <c r="M20" s="17">
        <v>0.13521066881301499</v>
      </c>
      <c r="N20" s="17">
        <v>9.8476184783254206E-2</v>
      </c>
      <c r="O20" s="17">
        <v>4.0316746679705001E-2</v>
      </c>
      <c r="P20" s="17">
        <v>7.4785626067677594E-2</v>
      </c>
      <c r="Q20" s="17"/>
      <c r="R20" s="17">
        <v>0.111399761463573</v>
      </c>
      <c r="S20" s="17">
        <v>0.10285398307438599</v>
      </c>
      <c r="T20" s="17">
        <v>0.100696370498896</v>
      </c>
      <c r="U20" s="17"/>
      <c r="V20" s="17">
        <v>8.4006663275618301E-2</v>
      </c>
      <c r="W20" s="17">
        <v>9.4255486324882704E-2</v>
      </c>
      <c r="X20" s="17">
        <v>0.13719786964699199</v>
      </c>
      <c r="Y20" s="17">
        <v>9.2934863748321203E-2</v>
      </c>
      <c r="Z20" s="17">
        <v>0.103411685239248</v>
      </c>
      <c r="AA20" s="17"/>
      <c r="AB20" s="17">
        <v>9.5423453509853498E-2</v>
      </c>
      <c r="AC20" s="17">
        <v>0.15471943033545199</v>
      </c>
      <c r="AD20" s="17">
        <v>9.5993629329827496E-2</v>
      </c>
    </row>
    <row r="21" spans="2:30">
      <c r="B21" t="s">
        <v>71</v>
      </c>
      <c r="C21" s="17">
        <v>8.2579752284868094E-2</v>
      </c>
      <c r="D21" s="17">
        <v>0.146617853163347</v>
      </c>
      <c r="E21" s="17">
        <v>1.47775188429483E-2</v>
      </c>
      <c r="F21" s="17"/>
      <c r="G21" s="17">
        <v>6.7027300254332303E-2</v>
      </c>
      <c r="H21" s="17">
        <v>7.1043286403317502E-2</v>
      </c>
      <c r="I21" s="17">
        <v>3.7551560345784198E-2</v>
      </c>
      <c r="J21" s="17">
        <v>8.2729086938425594E-2</v>
      </c>
      <c r="K21" s="17">
        <v>0.15876659995443099</v>
      </c>
      <c r="L21" s="17"/>
      <c r="M21" s="17">
        <v>4.1591064877680203E-2</v>
      </c>
      <c r="N21" s="17">
        <v>4.0747673188087197E-2</v>
      </c>
      <c r="O21" s="17">
        <v>0.34713320495423799</v>
      </c>
      <c r="P21" s="17">
        <v>4.2826108332376003E-2</v>
      </c>
      <c r="Q21" s="17"/>
      <c r="R21" s="17">
        <v>8.04207780081099E-2</v>
      </c>
      <c r="S21" s="17">
        <v>5.70256117691567E-2</v>
      </c>
      <c r="T21" s="17">
        <v>0.152072495321361</v>
      </c>
      <c r="U21" s="17"/>
      <c r="V21" s="17">
        <v>5.1535985693123197E-2</v>
      </c>
      <c r="W21" s="17">
        <v>7.8039591244468701E-2</v>
      </c>
      <c r="X21" s="17">
        <v>6.3575950727332006E-2</v>
      </c>
      <c r="Y21" s="17">
        <v>7.1592652911803001E-2</v>
      </c>
      <c r="Z21" s="17">
        <v>0.117540267588229</v>
      </c>
      <c r="AA21" s="17"/>
      <c r="AB21" s="17">
        <v>9.7796618365029703E-2</v>
      </c>
      <c r="AC21" s="17">
        <v>1.8550113476021701E-2</v>
      </c>
      <c r="AD21" s="17">
        <v>3.0558884461458598E-2</v>
      </c>
    </row>
    <row r="22" spans="2:30">
      <c r="B22" t="s">
        <v>72</v>
      </c>
      <c r="C22" s="17">
        <v>5.5587734836372499E-2</v>
      </c>
      <c r="D22" s="17">
        <v>7.5788372081194502E-2</v>
      </c>
      <c r="E22" s="17">
        <v>3.4199712653327601E-2</v>
      </c>
      <c r="F22" s="17"/>
      <c r="G22" s="17">
        <v>2.9229479494274499E-2</v>
      </c>
      <c r="H22" s="17">
        <v>7.2181024294528495E-2</v>
      </c>
      <c r="I22" s="17">
        <v>6.3172827108296095E-2</v>
      </c>
      <c r="J22" s="17">
        <v>7.9889330903013603E-2</v>
      </c>
      <c r="K22" s="17">
        <v>3.4154688430888397E-2</v>
      </c>
      <c r="L22" s="17"/>
      <c r="M22" s="17">
        <v>8.1780309561981401E-2</v>
      </c>
      <c r="N22" s="17">
        <v>6.2345076277967502E-2</v>
      </c>
      <c r="O22" s="17">
        <v>4.8026508743686898E-3</v>
      </c>
      <c r="P22" s="17">
        <v>8.7878675120011303E-3</v>
      </c>
      <c r="Q22" s="17"/>
      <c r="R22" s="17">
        <v>4.4350061023857697E-2</v>
      </c>
      <c r="S22" s="17">
        <v>5.5675064752067502E-2</v>
      </c>
      <c r="T22" s="17">
        <v>6.6665981568913596E-2</v>
      </c>
      <c r="U22" s="17"/>
      <c r="V22" s="17">
        <v>2.9075300076977201E-2</v>
      </c>
      <c r="W22" s="17">
        <v>7.8063993070248597E-2</v>
      </c>
      <c r="X22" s="17">
        <v>5.3776862568162297E-2</v>
      </c>
      <c r="Y22" s="17">
        <v>4.0646338246817099E-2</v>
      </c>
      <c r="Z22" s="17">
        <v>5.9951273025198898E-2</v>
      </c>
      <c r="AA22" s="17"/>
      <c r="AB22" s="17">
        <v>5.2846738168749199E-2</v>
      </c>
      <c r="AC22" s="17">
        <v>5.0329150145833501E-2</v>
      </c>
      <c r="AD22" s="17">
        <v>0.113181864964047</v>
      </c>
    </row>
    <row r="23" spans="2:30">
      <c r="B23" t="s">
        <v>73</v>
      </c>
      <c r="C23" s="17">
        <v>5.30488331592808E-2</v>
      </c>
      <c r="D23" s="17">
        <v>4.0778371177018602E-2</v>
      </c>
      <c r="E23" s="17">
        <v>6.6040547722151996E-2</v>
      </c>
      <c r="F23" s="17"/>
      <c r="G23" s="17">
        <v>4.35650708733991E-2</v>
      </c>
      <c r="H23" s="17">
        <v>9.0418048911610802E-2</v>
      </c>
      <c r="I23" s="17">
        <v>4.7821359971018197E-2</v>
      </c>
      <c r="J23" s="17">
        <v>5.7847382839336201E-2</v>
      </c>
      <c r="K23" s="17">
        <v>2.4107089556158801E-2</v>
      </c>
      <c r="L23" s="17"/>
      <c r="M23" s="17">
        <v>6.7146662977147401E-2</v>
      </c>
      <c r="N23" s="17">
        <v>3.4831289134352302E-2</v>
      </c>
      <c r="O23" s="17">
        <v>5.4802994148910301E-2</v>
      </c>
      <c r="P23" s="17">
        <v>3.7738242852322898E-2</v>
      </c>
      <c r="Q23" s="17"/>
      <c r="R23" s="17">
        <v>4.5724135179543997E-2</v>
      </c>
      <c r="S23" s="17">
        <v>5.8902554803313897E-2</v>
      </c>
      <c r="T23" s="17">
        <v>4.4998442495149199E-2</v>
      </c>
      <c r="U23" s="17"/>
      <c r="V23" s="17">
        <v>1.4321428299187399E-2</v>
      </c>
      <c r="W23" s="17">
        <v>9.0937249196529901E-2</v>
      </c>
      <c r="X23" s="17">
        <v>5.2890093760048502E-2</v>
      </c>
      <c r="Y23" s="17">
        <v>6.1936673830496398E-2</v>
      </c>
      <c r="Z23" s="17">
        <v>3.37797913880582E-2</v>
      </c>
      <c r="AA23" s="17"/>
      <c r="AB23" s="17">
        <v>5.2860391224641701E-2</v>
      </c>
      <c r="AC23" s="17">
        <v>6.5304623197855904E-2</v>
      </c>
      <c r="AD23" s="17">
        <v>2.0774054841353699E-2</v>
      </c>
    </row>
    <row r="24" spans="2:30">
      <c r="B24" t="s">
        <v>74</v>
      </c>
      <c r="C24" s="17">
        <v>2.7393312280625099E-2</v>
      </c>
      <c r="D24" s="17">
        <v>2.18209568614172E-2</v>
      </c>
      <c r="E24" s="17">
        <v>3.3293208401396199E-2</v>
      </c>
      <c r="F24" s="17"/>
      <c r="G24" s="17">
        <v>2.0259270218202102E-2</v>
      </c>
      <c r="H24" s="17">
        <v>4.2841535658261903E-2</v>
      </c>
      <c r="I24" s="17">
        <v>4.9375205578591902E-2</v>
      </c>
      <c r="J24" s="17">
        <v>5.2314114729238997E-3</v>
      </c>
      <c r="K24" s="17">
        <v>1.8052204412406202E-2</v>
      </c>
      <c r="L24" s="17"/>
      <c r="M24" s="17">
        <v>4.7854168536419099E-2</v>
      </c>
      <c r="N24" s="17">
        <v>5.1013248029896296E-3</v>
      </c>
      <c r="O24" s="17">
        <v>1.07235688633517E-2</v>
      </c>
      <c r="P24" s="17">
        <v>1.5430748639895501E-2</v>
      </c>
      <c r="Q24" s="17"/>
      <c r="R24" s="17">
        <v>1.9641906509339901E-2</v>
      </c>
      <c r="S24" s="17">
        <v>3.6223224801055998E-2</v>
      </c>
      <c r="T24" s="17">
        <v>1.19317911586288E-2</v>
      </c>
      <c r="U24" s="17"/>
      <c r="V24" s="17">
        <v>1.95356215671099E-2</v>
      </c>
      <c r="W24" s="17">
        <v>2.5049269930167099E-2</v>
      </c>
      <c r="X24" s="17">
        <v>5.4699830403857702E-2</v>
      </c>
      <c r="Y24" s="17">
        <v>2.2441666867874001E-2</v>
      </c>
      <c r="Z24" s="17">
        <v>1.62593204089953E-2</v>
      </c>
      <c r="AA24" s="17"/>
      <c r="AB24" s="17">
        <v>2.19372431280529E-2</v>
      </c>
      <c r="AC24" s="17">
        <v>5.7880107092299501E-2</v>
      </c>
      <c r="AD24" s="17">
        <v>2.4424700559770501E-2</v>
      </c>
    </row>
    <row r="25" spans="2:30">
      <c r="B25" t="s">
        <v>75</v>
      </c>
      <c r="C25" s="17">
        <v>0.214549180330458</v>
      </c>
      <c r="D25" s="17">
        <v>0.221234718225187</v>
      </c>
      <c r="E25" s="17">
        <v>0.207470669337707</v>
      </c>
      <c r="F25" s="17"/>
      <c r="G25" s="17">
        <v>0.25627043372221098</v>
      </c>
      <c r="H25" s="17">
        <v>0.29243421552987903</v>
      </c>
      <c r="I25" s="17">
        <v>0.20718641462630299</v>
      </c>
      <c r="J25" s="17">
        <v>0.19973513277983901</v>
      </c>
      <c r="K25" s="17">
        <v>0.108552887318058</v>
      </c>
      <c r="L25" s="17"/>
      <c r="M25" s="17">
        <v>0.18725219643167099</v>
      </c>
      <c r="N25" s="17">
        <v>0.245764563662143</v>
      </c>
      <c r="O25" s="17">
        <v>0.21803337201145701</v>
      </c>
      <c r="P25" s="17">
        <v>0.244718565900827</v>
      </c>
      <c r="Q25" s="17"/>
      <c r="R25" s="17">
        <v>0.27763108970137201</v>
      </c>
      <c r="S25" s="17">
        <v>0.20492127422940801</v>
      </c>
      <c r="T25" s="17">
        <v>0.17643465537428299</v>
      </c>
      <c r="U25" s="17"/>
      <c r="V25" s="17">
        <v>0.32093481186730899</v>
      </c>
      <c r="W25" s="17">
        <v>0.24931401730099001</v>
      </c>
      <c r="X25" s="17">
        <v>0.22578312719177099</v>
      </c>
      <c r="Y25" s="17">
        <v>0.19009267485827899</v>
      </c>
      <c r="Z25" s="17">
        <v>0.15910681627118101</v>
      </c>
      <c r="AA25" s="17"/>
      <c r="AB25" s="17">
        <v>0.245188840957801</v>
      </c>
      <c r="AC25" s="17">
        <v>4.87120079569607E-2</v>
      </c>
      <c r="AD25" s="17">
        <v>0.215805389516906</v>
      </c>
    </row>
    <row r="26" spans="2:30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2:30">
      <c r="B27" s="6" t="s">
        <v>76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2:30">
      <c r="B28" s="21" t="s">
        <v>15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2:30">
      <c r="B29" t="s">
        <v>77</v>
      </c>
      <c r="C29" s="17">
        <v>0.82702032438010398</v>
      </c>
      <c r="D29" s="17">
        <v>0.83039369525435003</v>
      </c>
      <c r="E29" s="17">
        <v>0.82344866818849005</v>
      </c>
      <c r="F29" s="17"/>
      <c r="G29" s="17">
        <v>0.75520112548243901</v>
      </c>
      <c r="H29" s="17">
        <v>0.78205052736696201</v>
      </c>
      <c r="I29" s="17">
        <v>0.83654289682917005</v>
      </c>
      <c r="J29" s="17">
        <v>0.87636654355396504</v>
      </c>
      <c r="K29" s="17">
        <v>0.89358208838884901</v>
      </c>
      <c r="L29" s="17"/>
      <c r="M29" s="17">
        <v>0.83587706221918501</v>
      </c>
      <c r="N29" s="17">
        <v>0.81600198967646098</v>
      </c>
      <c r="O29" s="17">
        <v>0.84394863751259097</v>
      </c>
      <c r="P29" s="17">
        <v>0.80268375972879902</v>
      </c>
      <c r="Q29" s="17"/>
      <c r="R29" s="17">
        <v>0.740302950249068</v>
      </c>
      <c r="S29" s="17">
        <v>0.84810291927678205</v>
      </c>
      <c r="T29" s="17">
        <v>0.85874248021585897</v>
      </c>
      <c r="U29" s="17"/>
      <c r="V29" s="17">
        <v>0.74754865021193095</v>
      </c>
      <c r="W29" s="17">
        <v>0.77235885801767801</v>
      </c>
      <c r="X29" s="17">
        <v>0.82475158905701895</v>
      </c>
      <c r="Y29" s="17">
        <v>0.83604292420853799</v>
      </c>
      <c r="Z29" s="17">
        <v>0.89113550325381097</v>
      </c>
      <c r="AA29" s="17"/>
      <c r="AB29" s="17">
        <v>0.80832259922483896</v>
      </c>
      <c r="AC29" s="17">
        <v>0.94373379918806899</v>
      </c>
      <c r="AD29" s="17">
        <v>0.78170635244600795</v>
      </c>
    </row>
    <row r="30" spans="2:30">
      <c r="B30" t="s">
        <v>78</v>
      </c>
      <c r="C30" s="17">
        <v>0.172979675619896</v>
      </c>
      <c r="D30" s="17">
        <v>0.16960630474565</v>
      </c>
      <c r="E30" s="17">
        <v>0.17655133181151</v>
      </c>
      <c r="F30" s="17"/>
      <c r="G30" s="17">
        <v>0.24479887451756099</v>
      </c>
      <c r="H30" s="17">
        <v>0.21794947263303799</v>
      </c>
      <c r="I30" s="17">
        <v>0.16345710317083001</v>
      </c>
      <c r="J30" s="17">
        <v>0.123633456446035</v>
      </c>
      <c r="K30" s="17">
        <v>0.10641791161115</v>
      </c>
      <c r="L30" s="17"/>
      <c r="M30" s="17">
        <v>0.16412293778081499</v>
      </c>
      <c r="N30" s="17">
        <v>0.18399801032353899</v>
      </c>
      <c r="O30" s="17">
        <v>0.156051362487409</v>
      </c>
      <c r="P30" s="17">
        <v>0.19731624027120101</v>
      </c>
      <c r="Q30" s="17"/>
      <c r="R30" s="17">
        <v>0.259697049750932</v>
      </c>
      <c r="S30" s="17">
        <v>0.151897080723218</v>
      </c>
      <c r="T30" s="17">
        <v>0.141257519784141</v>
      </c>
      <c r="U30" s="17"/>
      <c r="V30" s="17">
        <v>0.25245134978806899</v>
      </c>
      <c r="W30" s="17">
        <v>0.22764114198232199</v>
      </c>
      <c r="X30" s="17">
        <v>0.17524841094298099</v>
      </c>
      <c r="Y30" s="17">
        <v>0.16395707579146199</v>
      </c>
      <c r="Z30" s="17">
        <v>0.108864496746189</v>
      </c>
      <c r="AA30" s="17"/>
      <c r="AB30" s="17">
        <v>0.19167740077516099</v>
      </c>
      <c r="AC30" s="17">
        <v>5.6266200811930803E-2</v>
      </c>
      <c r="AD30" s="17">
        <v>0.218293647553992</v>
      </c>
    </row>
    <row r="31" spans="2:30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2:30">
      <c r="B32" s="6" t="s">
        <v>79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2:30">
      <c r="B33" s="21" t="s">
        <v>16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2:30">
      <c r="B34" t="s">
        <v>80</v>
      </c>
      <c r="C34" s="17">
        <v>0.35321528639342797</v>
      </c>
      <c r="D34" s="17">
        <v>0.31225291266154998</v>
      </c>
      <c r="E34" s="17">
        <v>0.39695119802373602</v>
      </c>
      <c r="F34" s="17"/>
      <c r="G34" s="17">
        <v>0.25502331233853998</v>
      </c>
      <c r="H34" s="17">
        <v>0.214536149690643</v>
      </c>
      <c r="I34" s="17">
        <v>0.29052956811918101</v>
      </c>
      <c r="J34" s="17">
        <v>0.38987579961211499</v>
      </c>
      <c r="K34" s="17">
        <v>0.59833271725530401</v>
      </c>
      <c r="L34" s="17"/>
      <c r="M34" s="17">
        <v>0.29614370796063599</v>
      </c>
      <c r="N34" s="17">
        <v>0.472955493375528</v>
      </c>
      <c r="O34" s="17">
        <v>0.47373595198649199</v>
      </c>
      <c r="P34" s="17">
        <v>0.22564576701518499</v>
      </c>
      <c r="Q34" s="17"/>
      <c r="R34" s="17">
        <v>0.24150552097479799</v>
      </c>
      <c r="S34" s="17">
        <v>0.28790042705805602</v>
      </c>
      <c r="T34" s="17">
        <v>0.620057696463444</v>
      </c>
      <c r="U34" s="17"/>
      <c r="V34" s="17">
        <v>0.21100807579091399</v>
      </c>
      <c r="W34" s="17">
        <v>0.21010409187214299</v>
      </c>
      <c r="X34" s="17">
        <v>0.28797385126290598</v>
      </c>
      <c r="Y34" s="17">
        <v>0.37208872535498499</v>
      </c>
      <c r="Z34" s="17">
        <v>0.51675678978162898</v>
      </c>
      <c r="AA34" s="17"/>
      <c r="AB34" s="17">
        <v>0.36980607064459198</v>
      </c>
      <c r="AC34" s="17">
        <v>0.31136910989493999</v>
      </c>
      <c r="AD34" s="17">
        <v>0.232340263195908</v>
      </c>
    </row>
    <row r="35" spans="2:30">
      <c r="B35" t="s">
        <v>81</v>
      </c>
      <c r="C35" s="17">
        <v>0.316215667396404</v>
      </c>
      <c r="D35" s="17">
        <v>0.33049741376646802</v>
      </c>
      <c r="E35" s="17">
        <v>0.30096691249620799</v>
      </c>
      <c r="F35" s="17"/>
      <c r="G35" s="17">
        <v>0.39596781926716401</v>
      </c>
      <c r="H35" s="17">
        <v>0.38370144605673201</v>
      </c>
      <c r="I35" s="17">
        <v>0.35009602477667601</v>
      </c>
      <c r="J35" s="17">
        <v>0.30696049537680897</v>
      </c>
      <c r="K35" s="17">
        <v>0.15568935790341501</v>
      </c>
      <c r="L35" s="17"/>
      <c r="M35" s="17">
        <v>0.34199602183546002</v>
      </c>
      <c r="N35" s="17">
        <v>0.28255970001306402</v>
      </c>
      <c r="O35" s="17">
        <v>0.32519867145888198</v>
      </c>
      <c r="P35" s="17">
        <v>0.28087281737335501</v>
      </c>
      <c r="Q35" s="17"/>
      <c r="R35" s="17">
        <v>0.41616770997167002</v>
      </c>
      <c r="S35" s="17">
        <v>0.33314519554695798</v>
      </c>
      <c r="T35" s="17">
        <v>0.18546078252970299</v>
      </c>
      <c r="U35" s="17"/>
      <c r="V35" s="17">
        <v>0.44557441623004201</v>
      </c>
      <c r="W35" s="17">
        <v>0.39940008616540601</v>
      </c>
      <c r="X35" s="17">
        <v>0.36912354065800901</v>
      </c>
      <c r="Y35" s="17">
        <v>0.26895253262897201</v>
      </c>
      <c r="Z35" s="17">
        <v>0.219797506900136</v>
      </c>
      <c r="AA35" s="17"/>
      <c r="AB35" s="17">
        <v>0.34754250948986498</v>
      </c>
      <c r="AC35" s="17">
        <v>0.185091121710731</v>
      </c>
      <c r="AD35" s="17">
        <v>0.268647179061275</v>
      </c>
    </row>
    <row r="36" spans="2:30">
      <c r="B36" t="s">
        <v>82</v>
      </c>
      <c r="C36" s="17">
        <v>0.29573802214734402</v>
      </c>
      <c r="D36" s="17">
        <v>0.31196763420565399</v>
      </c>
      <c r="E36" s="17">
        <v>0.27840951273471598</v>
      </c>
      <c r="F36" s="17"/>
      <c r="G36" s="17">
        <v>0.37866451494074499</v>
      </c>
      <c r="H36" s="17">
        <v>0.42092329135831202</v>
      </c>
      <c r="I36" s="17">
        <v>0.325792948637319</v>
      </c>
      <c r="J36" s="17">
        <v>0.29317447240512901</v>
      </c>
      <c r="K36" s="17">
        <v>7.5490600692955004E-2</v>
      </c>
      <c r="L36" s="17"/>
      <c r="M36" s="17">
        <v>0.33351031479645499</v>
      </c>
      <c r="N36" s="17">
        <v>0.24477974985953899</v>
      </c>
      <c r="O36" s="17">
        <v>0.256746594459833</v>
      </c>
      <c r="P36" s="17">
        <v>0.29526943758580398</v>
      </c>
      <c r="Q36" s="17"/>
      <c r="R36" s="17">
        <v>0.34815942114012199</v>
      </c>
      <c r="S36" s="17">
        <v>0.35120883099789602</v>
      </c>
      <c r="T36" s="17">
        <v>0.105940075610244</v>
      </c>
      <c r="U36" s="17"/>
      <c r="V36" s="17">
        <v>0.36108966091448202</v>
      </c>
      <c r="W36" s="17">
        <v>0.42737858699970399</v>
      </c>
      <c r="X36" s="17">
        <v>0.359675500924029</v>
      </c>
      <c r="Y36" s="17">
        <v>0.33964367817590002</v>
      </c>
      <c r="Z36" s="17">
        <v>0.124772623153074</v>
      </c>
      <c r="AA36" s="17"/>
      <c r="AB36" s="17">
        <v>0.29518045517042102</v>
      </c>
      <c r="AC36" s="17">
        <v>0.26082525312217397</v>
      </c>
      <c r="AD36" s="17">
        <v>0.42572015814086001</v>
      </c>
    </row>
    <row r="37" spans="2:30">
      <c r="B37" t="s">
        <v>83</v>
      </c>
      <c r="C37" s="17">
        <v>0.20935130466750701</v>
      </c>
      <c r="D37" s="17">
        <v>0.21781369865230299</v>
      </c>
      <c r="E37" s="17">
        <v>0.20031592703235099</v>
      </c>
      <c r="F37" s="17"/>
      <c r="G37" s="17">
        <v>0.19616584744865101</v>
      </c>
      <c r="H37" s="17">
        <v>0.170513439281618</v>
      </c>
      <c r="I37" s="17">
        <v>0.26032184673479097</v>
      </c>
      <c r="J37" s="17">
        <v>0.19033056807858301</v>
      </c>
      <c r="K37" s="17">
        <v>0.226730160245526</v>
      </c>
      <c r="L37" s="17"/>
      <c r="M37" s="17">
        <v>0.26099520742311799</v>
      </c>
      <c r="N37" s="17">
        <v>0.11907736224752399</v>
      </c>
      <c r="O37" s="17">
        <v>8.6317870988898301E-2</v>
      </c>
      <c r="P37" s="17">
        <v>0.30782568780677799</v>
      </c>
      <c r="Q37" s="17"/>
      <c r="R37" s="17">
        <v>0.14867839970215499</v>
      </c>
      <c r="S37" s="17">
        <v>0.25247329192597701</v>
      </c>
      <c r="T37" s="17">
        <v>0.14979114360088999</v>
      </c>
      <c r="U37" s="17"/>
      <c r="V37" s="17">
        <v>0.142582937678391</v>
      </c>
      <c r="W37" s="17">
        <v>0.190130171654324</v>
      </c>
      <c r="X37" s="17">
        <v>0.26773358646029399</v>
      </c>
      <c r="Y37" s="17">
        <v>0.19458812454709001</v>
      </c>
      <c r="Z37" s="17">
        <v>0.21337025134941301</v>
      </c>
      <c r="AA37" s="17"/>
      <c r="AB37" s="17">
        <v>0.155560003557807</v>
      </c>
      <c r="AC37" s="17">
        <v>0.46340008944359501</v>
      </c>
      <c r="AD37" s="17">
        <v>0.190851217379644</v>
      </c>
    </row>
    <row r="38" spans="2:30">
      <c r="B38" t="s">
        <v>84</v>
      </c>
      <c r="C38" s="17">
        <v>0.20580432147401501</v>
      </c>
      <c r="D38" s="17">
        <v>0.23529603668460999</v>
      </c>
      <c r="E38" s="17">
        <v>0.174315739813206</v>
      </c>
      <c r="F38" s="17"/>
      <c r="G38" s="17">
        <v>0.24094233815559399</v>
      </c>
      <c r="H38" s="17">
        <v>0.181675590855953</v>
      </c>
      <c r="I38" s="17">
        <v>0.241734736010315</v>
      </c>
      <c r="J38" s="17">
        <v>0.18140959595647399</v>
      </c>
      <c r="K38" s="17">
        <v>0.18495967363190099</v>
      </c>
      <c r="L38" s="17"/>
      <c r="M38" s="17">
        <v>0.23351581368597499</v>
      </c>
      <c r="N38" s="17">
        <v>0.11771796812527199</v>
      </c>
      <c r="O38" s="17">
        <v>0.15576242873462301</v>
      </c>
      <c r="P38" s="17">
        <v>0.30951003290702001</v>
      </c>
      <c r="Q38" s="17"/>
      <c r="R38" s="17">
        <v>0.24662982305664799</v>
      </c>
      <c r="S38" s="17">
        <v>0.237009591088752</v>
      </c>
      <c r="T38" s="17">
        <v>8.9199248007184206E-2</v>
      </c>
      <c r="U38" s="17"/>
      <c r="V38" s="17">
        <v>0.18271189257005099</v>
      </c>
      <c r="W38" s="17">
        <v>0.275430313169088</v>
      </c>
      <c r="X38" s="17">
        <v>0.157624170875557</v>
      </c>
      <c r="Y38" s="17">
        <v>0.25481570936610398</v>
      </c>
      <c r="Z38" s="17">
        <v>0.16958728519505101</v>
      </c>
      <c r="AA38" s="17"/>
      <c r="AB38" s="17">
        <v>0.183807048035912</v>
      </c>
      <c r="AC38" s="17">
        <v>0.31484131867946402</v>
      </c>
      <c r="AD38" s="17">
        <v>0.180394229629533</v>
      </c>
    </row>
    <row r="39" spans="2:30">
      <c r="B39" t="s">
        <v>85</v>
      </c>
      <c r="C39" s="17">
        <v>0.185211972991843</v>
      </c>
      <c r="D39" s="17">
        <v>0.214985843387695</v>
      </c>
      <c r="E39" s="17">
        <v>0.153422131586441</v>
      </c>
      <c r="F39" s="17"/>
      <c r="G39" s="17">
        <v>0.14487100756861801</v>
      </c>
      <c r="H39" s="17">
        <v>0.21873261104604</v>
      </c>
      <c r="I39" s="17">
        <v>0.17473239248259101</v>
      </c>
      <c r="J39" s="17">
        <v>0.171004818985384</v>
      </c>
      <c r="K39" s="17">
        <v>0.21535715804428601</v>
      </c>
      <c r="L39" s="17"/>
      <c r="M39" s="17">
        <v>0.19109242059912801</v>
      </c>
      <c r="N39" s="17">
        <v>0.130014612047684</v>
      </c>
      <c r="O39" s="17">
        <v>0.14506981882899</v>
      </c>
      <c r="P39" s="17">
        <v>0.29525981805542501</v>
      </c>
      <c r="Q39" s="17"/>
      <c r="R39" s="17">
        <v>0.15449395882138101</v>
      </c>
      <c r="S39" s="17">
        <v>0.22092543645379401</v>
      </c>
      <c r="T39" s="17">
        <v>0.11894135527004</v>
      </c>
      <c r="U39" s="17"/>
      <c r="V39" s="17">
        <v>0.134353069427018</v>
      </c>
      <c r="W39" s="17">
        <v>0.22068629816252799</v>
      </c>
      <c r="X39" s="17">
        <v>0.12061510368433601</v>
      </c>
      <c r="Y39" s="17">
        <v>0.213094756569123</v>
      </c>
      <c r="Z39" s="17">
        <v>0.20254306619420501</v>
      </c>
      <c r="AA39" s="17"/>
      <c r="AB39" s="17">
        <v>0.13877937257102599</v>
      </c>
      <c r="AC39" s="17">
        <v>0.417478499049246</v>
      </c>
      <c r="AD39" s="17">
        <v>0.124268729825239</v>
      </c>
    </row>
    <row r="40" spans="2:30">
      <c r="B40" t="s">
        <v>86</v>
      </c>
      <c r="C40" s="17">
        <v>6.9142801073253504E-2</v>
      </c>
      <c r="D40" s="17">
        <v>5.0618467119306197E-2</v>
      </c>
      <c r="E40" s="17">
        <v>8.8921406632668606E-2</v>
      </c>
      <c r="F40" s="17"/>
      <c r="G40" s="17">
        <v>8.59977107635604E-2</v>
      </c>
      <c r="H40" s="17">
        <v>7.9476262461118802E-2</v>
      </c>
      <c r="I40" s="17">
        <v>7.0595026774123201E-2</v>
      </c>
      <c r="J40" s="17">
        <v>6.7624130680085007E-2</v>
      </c>
      <c r="K40" s="17">
        <v>4.4041863448033999E-2</v>
      </c>
      <c r="L40" s="17"/>
      <c r="M40" s="17">
        <v>8.3031336547323198E-2</v>
      </c>
      <c r="N40" s="17">
        <v>6.8546495273078295E-2</v>
      </c>
      <c r="O40" s="17">
        <v>5.3731057140096197E-2</v>
      </c>
      <c r="P40" s="17">
        <v>3.9888128857575901E-2</v>
      </c>
      <c r="Q40" s="17"/>
      <c r="R40" s="17">
        <v>0.113768185776721</v>
      </c>
      <c r="S40" s="17">
        <v>6.5346841099082106E-2</v>
      </c>
      <c r="T40" s="17">
        <v>4.0306662029392898E-2</v>
      </c>
      <c r="U40" s="17"/>
      <c r="V40" s="17">
        <v>0.159469803702636</v>
      </c>
      <c r="W40" s="17">
        <v>5.4642405011909201E-2</v>
      </c>
      <c r="X40" s="17">
        <v>6.0839581849427497E-2</v>
      </c>
      <c r="Y40" s="17">
        <v>6.9764698612638107E-2</v>
      </c>
      <c r="Z40" s="17">
        <v>5.5801632610019497E-2</v>
      </c>
      <c r="AA40" s="17"/>
      <c r="AB40" s="17">
        <v>6.9116167021376407E-2</v>
      </c>
      <c r="AC40" s="17">
        <v>7.1432965659046194E-2</v>
      </c>
      <c r="AD40" s="17">
        <v>6.1629656087719198E-2</v>
      </c>
    </row>
    <row r="41" spans="2:30">
      <c r="B41" t="s">
        <v>75</v>
      </c>
      <c r="C41" s="17">
        <v>9.6848068205084206E-3</v>
      </c>
      <c r="D41" s="17">
        <v>7.3813521507389204E-3</v>
      </c>
      <c r="E41" s="17">
        <v>1.2144227032356601E-2</v>
      </c>
      <c r="F41" s="17"/>
      <c r="G41" s="17">
        <v>2.95678378635328E-2</v>
      </c>
      <c r="H41" s="17">
        <v>8.6523295235359406E-3</v>
      </c>
      <c r="I41" s="17">
        <v>1.16430114940651E-2</v>
      </c>
      <c r="J41" s="17">
        <v>0</v>
      </c>
      <c r="K41" s="17">
        <v>0</v>
      </c>
      <c r="L41" s="17"/>
      <c r="M41" s="17">
        <v>1.07924555389558E-2</v>
      </c>
      <c r="N41" s="17">
        <v>7.9022479105917906E-3</v>
      </c>
      <c r="O41" s="17">
        <v>1.22384765359148E-2</v>
      </c>
      <c r="P41" s="17">
        <v>6.7050729926887102E-3</v>
      </c>
      <c r="Q41" s="17"/>
      <c r="R41" s="17">
        <v>2.9090045994279699E-2</v>
      </c>
      <c r="S41" s="17">
        <v>6.9370005196493804E-3</v>
      </c>
      <c r="T41" s="17">
        <v>0</v>
      </c>
      <c r="U41" s="17"/>
      <c r="V41" s="17">
        <v>5.9404527364602E-2</v>
      </c>
      <c r="W41" s="17">
        <v>8.4994900974601495E-3</v>
      </c>
      <c r="X41" s="17">
        <v>4.9038757158377999E-3</v>
      </c>
      <c r="Y41" s="17">
        <v>7.1086069380978199E-3</v>
      </c>
      <c r="Z41" s="17">
        <v>0</v>
      </c>
      <c r="AA41" s="17"/>
      <c r="AB41" s="17">
        <v>1.23835761140846E-2</v>
      </c>
      <c r="AC41" s="17">
        <v>0</v>
      </c>
      <c r="AD41" s="17">
        <v>0</v>
      </c>
    </row>
    <row r="42" spans="2:30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2:30">
      <c r="B43" s="6" t="s">
        <v>87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2:30">
      <c r="B44" s="21" t="s">
        <v>15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2:30">
      <c r="B45" t="s">
        <v>88</v>
      </c>
      <c r="C45" s="17">
        <v>0.20729534856745099</v>
      </c>
      <c r="D45" s="17">
        <v>0.20935262583120501</v>
      </c>
      <c r="E45" s="17">
        <v>0.20511714541373099</v>
      </c>
      <c r="F45" s="17"/>
      <c r="G45" s="17">
        <v>0.21098047736616701</v>
      </c>
      <c r="H45" s="17">
        <v>0.19568247488165699</v>
      </c>
      <c r="I45" s="17">
        <v>0.16352196327398899</v>
      </c>
      <c r="J45" s="17">
        <v>0.25483914195887097</v>
      </c>
      <c r="K45" s="17">
        <v>0.213474348176972</v>
      </c>
      <c r="L45" s="17"/>
      <c r="M45" s="17">
        <v>0.24679967866352701</v>
      </c>
      <c r="N45" s="17">
        <v>0.14288307096630201</v>
      </c>
      <c r="O45" s="17">
        <v>0.13562499211187501</v>
      </c>
      <c r="P45" s="17">
        <v>0.25404818134434298</v>
      </c>
      <c r="Q45" s="17"/>
      <c r="R45" s="17">
        <v>0.19532184636019401</v>
      </c>
      <c r="S45" s="17">
        <v>0.22761966516189799</v>
      </c>
      <c r="T45" s="17">
        <v>0.16580143780289699</v>
      </c>
      <c r="U45" s="17"/>
      <c r="V45" s="17">
        <v>0.253897246644053</v>
      </c>
      <c r="W45" s="17">
        <v>0.166543343872634</v>
      </c>
      <c r="X45" s="17">
        <v>0.19276230548275999</v>
      </c>
      <c r="Y45" s="17">
        <v>0.20242754065022001</v>
      </c>
      <c r="Z45" s="17">
        <v>0.233339215084818</v>
      </c>
      <c r="AA45" s="17"/>
      <c r="AB45" s="17">
        <v>0.16321395581775799</v>
      </c>
      <c r="AC45" s="17">
        <v>0.46255074957777498</v>
      </c>
      <c r="AD45" s="17">
        <v>0.15763000413143299</v>
      </c>
    </row>
    <row r="46" spans="2:30">
      <c r="B46" t="s">
        <v>89</v>
      </c>
      <c r="C46" s="17">
        <v>0.353684565975737</v>
      </c>
      <c r="D46" s="17">
        <v>0.33779233971602401</v>
      </c>
      <c r="E46" s="17">
        <v>0.37051093059291501</v>
      </c>
      <c r="F46" s="17"/>
      <c r="G46" s="17">
        <v>0.32663698526958401</v>
      </c>
      <c r="H46" s="17">
        <v>0.24070330854295799</v>
      </c>
      <c r="I46" s="17">
        <v>0.26831913220967402</v>
      </c>
      <c r="J46" s="17">
        <v>0.39868884352020501</v>
      </c>
      <c r="K46" s="17">
        <v>0.547636689209967</v>
      </c>
      <c r="L46" s="17"/>
      <c r="M46" s="17">
        <v>0.34974190570075497</v>
      </c>
      <c r="N46" s="17">
        <v>0.39961954410725598</v>
      </c>
      <c r="O46" s="17">
        <v>0.427066335533409</v>
      </c>
      <c r="P46" s="17">
        <v>0.225892913098096</v>
      </c>
      <c r="Q46" s="17"/>
      <c r="R46" s="17">
        <v>0.31494387353863501</v>
      </c>
      <c r="S46" s="17">
        <v>0.28460701951109701</v>
      </c>
      <c r="T46" s="17">
        <v>0.57464765868112599</v>
      </c>
      <c r="U46" s="17"/>
      <c r="V46" s="17">
        <v>0.299610512989962</v>
      </c>
      <c r="W46" s="17">
        <v>0.28625338180498699</v>
      </c>
      <c r="X46" s="17">
        <v>0.31357055731490202</v>
      </c>
      <c r="Y46" s="17">
        <v>0.26131465058088399</v>
      </c>
      <c r="Z46" s="17">
        <v>0.51097258004034296</v>
      </c>
      <c r="AA46" s="17"/>
      <c r="AB46" s="17">
        <v>0.36399175154041202</v>
      </c>
      <c r="AC46" s="17">
        <v>0.27042435619944799</v>
      </c>
      <c r="AD46" s="17">
        <v>0.43300272954131702</v>
      </c>
    </row>
    <row r="47" spans="2:30">
      <c r="B47" t="s">
        <v>90</v>
      </c>
      <c r="C47" s="17">
        <v>0.27729460632646502</v>
      </c>
      <c r="D47" s="17">
        <v>0.27523078447337002</v>
      </c>
      <c r="E47" s="17">
        <v>0.27947973875772802</v>
      </c>
      <c r="F47" s="17"/>
      <c r="G47" s="17">
        <v>0.26500066353274498</v>
      </c>
      <c r="H47" s="17">
        <v>0.36626303528920301</v>
      </c>
      <c r="I47" s="17">
        <v>0.38910800640240201</v>
      </c>
      <c r="J47" s="17">
        <v>0.21720652812371799</v>
      </c>
      <c r="K47" s="17">
        <v>0.13943195191591101</v>
      </c>
      <c r="L47" s="17"/>
      <c r="M47" s="17">
        <v>0.23561405378083999</v>
      </c>
      <c r="N47" s="17">
        <v>0.310407824803549</v>
      </c>
      <c r="O47" s="17">
        <v>0.28639268561436698</v>
      </c>
      <c r="P47" s="17">
        <v>0.34374996471526797</v>
      </c>
      <c r="Q47" s="17"/>
      <c r="R47" s="17">
        <v>0.30896943148848699</v>
      </c>
      <c r="S47" s="17">
        <v>0.31748233287674199</v>
      </c>
      <c r="T47" s="17">
        <v>0.139549554842052</v>
      </c>
      <c r="U47" s="17"/>
      <c r="V47" s="17">
        <v>0.197026377154012</v>
      </c>
      <c r="W47" s="17">
        <v>0.36993794500226201</v>
      </c>
      <c r="X47" s="17">
        <v>0.33292337283422602</v>
      </c>
      <c r="Y47" s="17">
        <v>0.35240918088629503</v>
      </c>
      <c r="Z47" s="17">
        <v>0.15091012059521899</v>
      </c>
      <c r="AA47" s="17"/>
      <c r="AB47" s="17">
        <v>0.30301549790083299</v>
      </c>
      <c r="AC47" s="17">
        <v>0.15393328038536599</v>
      </c>
      <c r="AD47" s="17">
        <v>0.232822560927015</v>
      </c>
    </row>
    <row r="48" spans="2:30">
      <c r="B48" t="s">
        <v>91</v>
      </c>
      <c r="C48" s="17">
        <v>0.11245466546638</v>
      </c>
      <c r="D48" s="17">
        <v>0.125435721703753</v>
      </c>
      <c r="E48" s="17">
        <v>9.8710588217754899E-2</v>
      </c>
      <c r="F48" s="17"/>
      <c r="G48" s="17">
        <v>0.127843218231633</v>
      </c>
      <c r="H48" s="17">
        <v>0.130353270306555</v>
      </c>
      <c r="I48" s="17">
        <v>0.130828074246361</v>
      </c>
      <c r="J48" s="17">
        <v>9.8408935395379704E-2</v>
      </c>
      <c r="K48" s="17">
        <v>7.1533815407969298E-2</v>
      </c>
      <c r="L48" s="17"/>
      <c r="M48" s="17">
        <v>0.116327408145647</v>
      </c>
      <c r="N48" s="17">
        <v>0.119201843565323</v>
      </c>
      <c r="O48" s="17">
        <v>9.2547332455026304E-2</v>
      </c>
      <c r="P48" s="17">
        <v>0.107143209586088</v>
      </c>
      <c r="Q48" s="17"/>
      <c r="R48" s="17">
        <v>0.119339419587011</v>
      </c>
      <c r="S48" s="17">
        <v>0.121477660055375</v>
      </c>
      <c r="T48" s="17">
        <v>8.1756328432839601E-2</v>
      </c>
      <c r="U48" s="17"/>
      <c r="V48" s="17">
        <v>0.18732265829106401</v>
      </c>
      <c r="W48" s="17">
        <v>0.107067069093408</v>
      </c>
      <c r="X48" s="17">
        <v>0.108058133867125</v>
      </c>
      <c r="Y48" s="17">
        <v>0.131784090897065</v>
      </c>
      <c r="Z48" s="17">
        <v>7.9585997085778001E-2</v>
      </c>
      <c r="AA48" s="17"/>
      <c r="AB48" s="17">
        <v>0.120835685062247</v>
      </c>
      <c r="AC48" s="17">
        <v>4.9937010256285899E-2</v>
      </c>
      <c r="AD48" s="17">
        <v>0.162065029247495</v>
      </c>
    </row>
    <row r="49" spans="2:30">
      <c r="B49" t="s">
        <v>92</v>
      </c>
      <c r="C49" s="17">
        <v>4.9270813663966802E-2</v>
      </c>
      <c r="D49" s="17">
        <v>5.2188528275648197E-2</v>
      </c>
      <c r="E49" s="17">
        <v>4.6181597017871501E-2</v>
      </c>
      <c r="F49" s="17"/>
      <c r="G49" s="17">
        <v>6.9538655599871907E-2</v>
      </c>
      <c r="H49" s="17">
        <v>6.6997910979627304E-2</v>
      </c>
      <c r="I49" s="17">
        <v>4.8222823867573802E-2</v>
      </c>
      <c r="J49" s="17">
        <v>3.0856551001826601E-2</v>
      </c>
      <c r="K49" s="17">
        <v>2.7923195289180799E-2</v>
      </c>
      <c r="L49" s="17"/>
      <c r="M49" s="17">
        <v>5.15169537092314E-2</v>
      </c>
      <c r="N49" s="17">
        <v>2.7887716557569799E-2</v>
      </c>
      <c r="O49" s="17">
        <v>5.8368654285322299E-2</v>
      </c>
      <c r="P49" s="17">
        <v>6.9165731256205204E-2</v>
      </c>
      <c r="Q49" s="17"/>
      <c r="R49" s="17">
        <v>6.1425429025673002E-2</v>
      </c>
      <c r="S49" s="17">
        <v>4.8813322394887497E-2</v>
      </c>
      <c r="T49" s="17">
        <v>3.8245020241084997E-2</v>
      </c>
      <c r="U49" s="17"/>
      <c r="V49" s="17">
        <v>6.2143204920909301E-2</v>
      </c>
      <c r="W49" s="17">
        <v>7.0198260226709705E-2</v>
      </c>
      <c r="X49" s="17">
        <v>5.2685630500986701E-2</v>
      </c>
      <c r="Y49" s="17">
        <v>5.2064536985535599E-2</v>
      </c>
      <c r="Z49" s="17">
        <v>2.5192087193841799E-2</v>
      </c>
      <c r="AA49" s="17"/>
      <c r="AB49" s="17">
        <v>4.89431096787502E-2</v>
      </c>
      <c r="AC49" s="17">
        <v>6.3154603581124499E-2</v>
      </c>
      <c r="AD49" s="17">
        <v>1.447967615274E-2</v>
      </c>
    </row>
    <row r="50" spans="2:30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2:30">
      <c r="B51" s="6" t="s">
        <v>93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2:30">
      <c r="B52" s="21" t="s">
        <v>15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2:30">
      <c r="B53" t="s">
        <v>88</v>
      </c>
      <c r="C53" s="17">
        <v>6.6158040737150703E-2</v>
      </c>
      <c r="D53" s="17">
        <v>6.5414292151176903E-2</v>
      </c>
      <c r="E53" s="17">
        <v>6.6945506551353895E-2</v>
      </c>
      <c r="F53" s="17"/>
      <c r="G53" s="17">
        <v>8.5818030615575899E-2</v>
      </c>
      <c r="H53" s="17">
        <v>7.0295219797082906E-2</v>
      </c>
      <c r="I53" s="17">
        <v>5.7038625486004101E-2</v>
      </c>
      <c r="J53" s="17">
        <v>6.6327793888758202E-2</v>
      </c>
      <c r="K53" s="17">
        <v>4.96739371294957E-2</v>
      </c>
      <c r="L53" s="17"/>
      <c r="M53" s="17">
        <v>8.0804009440510596E-2</v>
      </c>
      <c r="N53" s="17">
        <v>5.6276154328335902E-2</v>
      </c>
      <c r="O53" s="17">
        <v>5.7201805528671101E-2</v>
      </c>
      <c r="P53" s="17">
        <v>4.50485778825458E-2</v>
      </c>
      <c r="Q53" s="17"/>
      <c r="R53" s="17">
        <v>8.5871882700044894E-2</v>
      </c>
      <c r="S53" s="17">
        <v>6.3562866617342506E-2</v>
      </c>
      <c r="T53" s="17">
        <v>5.3157048728194101E-2</v>
      </c>
      <c r="U53" s="17"/>
      <c r="V53" s="17">
        <v>6.5511282095081003E-2</v>
      </c>
      <c r="W53" s="17">
        <v>6.3684633248471303E-2</v>
      </c>
      <c r="X53" s="17">
        <v>7.8759386548742899E-2</v>
      </c>
      <c r="Y53" s="17">
        <v>6.0307376549608903E-2</v>
      </c>
      <c r="Z53" s="17">
        <v>6.3303215782316305E-2</v>
      </c>
      <c r="AA53" s="17"/>
      <c r="AB53" s="17">
        <v>7.0426263052745602E-2</v>
      </c>
      <c r="AC53" s="17">
        <v>6.1112365756383603E-2</v>
      </c>
      <c r="AD53" s="17">
        <v>1.447967615274E-2</v>
      </c>
    </row>
    <row r="54" spans="2:30">
      <c r="B54" t="s">
        <v>89</v>
      </c>
      <c r="C54" s="17">
        <v>0.15881328354226701</v>
      </c>
      <c r="D54" s="17">
        <v>0.163549404266981</v>
      </c>
      <c r="E54" s="17">
        <v>0.153798775638674</v>
      </c>
      <c r="F54" s="17"/>
      <c r="G54" s="17">
        <v>0.19100441934571699</v>
      </c>
      <c r="H54" s="17">
        <v>0.184356942022738</v>
      </c>
      <c r="I54" s="17">
        <v>0.19118844402004001</v>
      </c>
      <c r="J54" s="17">
        <v>0.15878612978616699</v>
      </c>
      <c r="K54" s="17">
        <v>6.2638051560684693E-2</v>
      </c>
      <c r="L54" s="17"/>
      <c r="M54" s="17">
        <v>0.144928696145669</v>
      </c>
      <c r="N54" s="17">
        <v>0.18816043923010101</v>
      </c>
      <c r="O54" s="17">
        <v>0.17321744904433201</v>
      </c>
      <c r="P54" s="17">
        <v>0.14099427157167399</v>
      </c>
      <c r="Q54" s="17"/>
      <c r="R54" s="17">
        <v>0.182139019609451</v>
      </c>
      <c r="S54" s="17">
        <v>0.17345598263682999</v>
      </c>
      <c r="T54" s="17">
        <v>9.6765991247591901E-2</v>
      </c>
      <c r="U54" s="17"/>
      <c r="V54" s="17">
        <v>0.18051431972285101</v>
      </c>
      <c r="W54" s="17">
        <v>0.196440626224896</v>
      </c>
      <c r="X54" s="17">
        <v>0.13778817545871899</v>
      </c>
      <c r="Y54" s="17">
        <v>0.23374314708280799</v>
      </c>
      <c r="Z54" s="17">
        <v>8.8814070051649902E-2</v>
      </c>
      <c r="AA54" s="17"/>
      <c r="AB54" s="17">
        <v>0.16410362971350001</v>
      </c>
      <c r="AC54" s="17">
        <v>0.10683933298838499</v>
      </c>
      <c r="AD54" s="17">
        <v>0.22605773775700899</v>
      </c>
    </row>
    <row r="55" spans="2:30">
      <c r="B55" t="s">
        <v>90</v>
      </c>
      <c r="C55" s="17">
        <v>0.289886066987883</v>
      </c>
      <c r="D55" s="17">
        <v>0.33104466078878902</v>
      </c>
      <c r="E55" s="17">
        <v>0.24630818840079299</v>
      </c>
      <c r="F55" s="17"/>
      <c r="G55" s="17">
        <v>0.26037755000409701</v>
      </c>
      <c r="H55" s="17">
        <v>0.28836879249478597</v>
      </c>
      <c r="I55" s="17">
        <v>0.29358178870831803</v>
      </c>
      <c r="J55" s="17">
        <v>0.22702653320711</v>
      </c>
      <c r="K55" s="17">
        <v>0.38321608982718502</v>
      </c>
      <c r="L55" s="17"/>
      <c r="M55" s="17">
        <v>0.21076585906578199</v>
      </c>
      <c r="N55" s="17">
        <v>0.22779406531180599</v>
      </c>
      <c r="O55" s="17">
        <v>0.47010836781701598</v>
      </c>
      <c r="P55" s="17">
        <v>0.47548922763676399</v>
      </c>
      <c r="Q55" s="17"/>
      <c r="R55" s="17">
        <v>0.27718478436113902</v>
      </c>
      <c r="S55" s="17">
        <v>0.29789859048289102</v>
      </c>
      <c r="T55" s="17">
        <v>0.28155887742576202</v>
      </c>
      <c r="U55" s="17"/>
      <c r="V55" s="17">
        <v>0.215502226349438</v>
      </c>
      <c r="W55" s="17">
        <v>0.31464119324899098</v>
      </c>
      <c r="X55" s="17">
        <v>0.26831572021106198</v>
      </c>
      <c r="Y55" s="17">
        <v>0.30277804330060698</v>
      </c>
      <c r="Z55" s="17">
        <v>0.30528213485591299</v>
      </c>
      <c r="AA55" s="17"/>
      <c r="AB55" s="17">
        <v>0.297124618679108</v>
      </c>
      <c r="AC55" s="17">
        <v>0.28221970527505102</v>
      </c>
      <c r="AD55" s="17">
        <v>0.19968597327734899</v>
      </c>
    </row>
    <row r="56" spans="2:30">
      <c r="B56" t="s">
        <v>91</v>
      </c>
      <c r="C56" s="17">
        <v>0.219144937780961</v>
      </c>
      <c r="D56" s="17">
        <v>0.23451891653793799</v>
      </c>
      <c r="E56" s="17">
        <v>0.20286728303617399</v>
      </c>
      <c r="F56" s="17"/>
      <c r="G56" s="17">
        <v>0.22555156262839199</v>
      </c>
      <c r="H56" s="17">
        <v>0.212677870877862</v>
      </c>
      <c r="I56" s="17">
        <v>0.21876924820280699</v>
      </c>
      <c r="J56" s="17">
        <v>0.28739979349244799</v>
      </c>
      <c r="K56" s="17">
        <v>0.15060654551956501</v>
      </c>
      <c r="L56" s="17"/>
      <c r="M56" s="17">
        <v>0.26654141403305298</v>
      </c>
      <c r="N56" s="17">
        <v>0.170076350373079</v>
      </c>
      <c r="O56" s="17">
        <v>0.19824179364967001</v>
      </c>
      <c r="P56" s="17">
        <v>0.17155017444708301</v>
      </c>
      <c r="Q56" s="17"/>
      <c r="R56" s="17">
        <v>0.20085272960860601</v>
      </c>
      <c r="S56" s="17">
        <v>0.23230704625020501</v>
      </c>
      <c r="T56" s="17">
        <v>0.20287767507882201</v>
      </c>
      <c r="U56" s="17"/>
      <c r="V56" s="17">
        <v>0.22465001889899699</v>
      </c>
      <c r="W56" s="17">
        <v>0.198960432306375</v>
      </c>
      <c r="X56" s="17">
        <v>0.25433777860513901</v>
      </c>
      <c r="Y56" s="17">
        <v>0.21064673627601199</v>
      </c>
      <c r="Z56" s="17">
        <v>0.21300721626732899</v>
      </c>
      <c r="AA56" s="17"/>
      <c r="AB56" s="17">
        <v>0.22057325398563499</v>
      </c>
      <c r="AC56" s="17">
        <v>0.18679069303668699</v>
      </c>
      <c r="AD56" s="17">
        <v>0.28991709326841503</v>
      </c>
    </row>
    <row r="57" spans="2:30">
      <c r="B57" t="s">
        <v>92</v>
      </c>
      <c r="C57" s="17">
        <v>0.26599767095173799</v>
      </c>
      <c r="D57" s="17">
        <v>0.20547272625511501</v>
      </c>
      <c r="E57" s="17">
        <v>0.33008024637300498</v>
      </c>
      <c r="F57" s="17"/>
      <c r="G57" s="17">
        <v>0.23724843740621801</v>
      </c>
      <c r="H57" s="17">
        <v>0.244301174807531</v>
      </c>
      <c r="I57" s="17">
        <v>0.23942189358283</v>
      </c>
      <c r="J57" s="17">
        <v>0.26045974962551799</v>
      </c>
      <c r="K57" s="17">
        <v>0.353865375963069</v>
      </c>
      <c r="L57" s="17"/>
      <c r="M57" s="17">
        <v>0.296960021314986</v>
      </c>
      <c r="N57" s="17">
        <v>0.35769299075667799</v>
      </c>
      <c r="O57" s="17">
        <v>0.101230583960311</v>
      </c>
      <c r="P57" s="17">
        <v>0.166917748461933</v>
      </c>
      <c r="Q57" s="17"/>
      <c r="R57" s="17">
        <v>0.25395158372075899</v>
      </c>
      <c r="S57" s="17">
        <v>0.232775514012732</v>
      </c>
      <c r="T57" s="17">
        <v>0.36564040751963001</v>
      </c>
      <c r="U57" s="17"/>
      <c r="V57" s="17">
        <v>0.31382215293363303</v>
      </c>
      <c r="W57" s="17">
        <v>0.22627311497126701</v>
      </c>
      <c r="X57" s="17">
        <v>0.26079893917633701</v>
      </c>
      <c r="Y57" s="17">
        <v>0.19252469679096401</v>
      </c>
      <c r="Z57" s="17">
        <v>0.32959336304279202</v>
      </c>
      <c r="AA57" s="17"/>
      <c r="AB57" s="17">
        <v>0.24777223456901101</v>
      </c>
      <c r="AC57" s="17">
        <v>0.36303790294349297</v>
      </c>
      <c r="AD57" s="17">
        <v>0.269859519544487</v>
      </c>
    </row>
    <row r="58" spans="2:30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2:30">
      <c r="B59" s="6" t="s">
        <v>94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2:30">
      <c r="B60" s="21" t="s">
        <v>15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2:30">
      <c r="B61" t="s">
        <v>88</v>
      </c>
      <c r="C61" s="17">
        <v>0.447619626346694</v>
      </c>
      <c r="D61" s="17">
        <v>0.43221128147698001</v>
      </c>
      <c r="E61" s="17">
        <v>0.46393366722983198</v>
      </c>
      <c r="F61" s="17"/>
      <c r="G61" s="17">
        <v>0.58226500236482603</v>
      </c>
      <c r="H61" s="17">
        <v>0.46896053304423901</v>
      </c>
      <c r="I61" s="17">
        <v>0.38961611737644503</v>
      </c>
      <c r="J61" s="17">
        <v>0.46497219967782599</v>
      </c>
      <c r="K61" s="17">
        <v>0.32120591738596099</v>
      </c>
      <c r="L61" s="17"/>
      <c r="M61" s="17">
        <v>0.53374207763037795</v>
      </c>
      <c r="N61" s="17">
        <v>0.31769962676123797</v>
      </c>
      <c r="O61" s="17">
        <v>0.34250141719695198</v>
      </c>
      <c r="P61" s="17">
        <v>0.48710973392363399</v>
      </c>
      <c r="Q61" s="17"/>
      <c r="R61" s="17">
        <v>0.56725895153486205</v>
      </c>
      <c r="S61" s="17">
        <v>0.47271201143741498</v>
      </c>
      <c r="T61" s="17">
        <v>0.26112454688749798</v>
      </c>
      <c r="U61" s="17"/>
      <c r="V61" s="17">
        <v>0.61775336593904095</v>
      </c>
      <c r="W61" s="17">
        <v>0.51995318362328302</v>
      </c>
      <c r="X61" s="17">
        <v>0.43716849350885401</v>
      </c>
      <c r="Y61" s="17">
        <v>0.42917145617094898</v>
      </c>
      <c r="Z61" s="17">
        <v>0.35288725389387599</v>
      </c>
      <c r="AA61" s="17"/>
      <c r="AB61" s="17">
        <v>0.39276056538641002</v>
      </c>
      <c r="AC61" s="17">
        <v>0.74074825670217104</v>
      </c>
      <c r="AD61" s="17">
        <v>0.45627192295017299</v>
      </c>
    </row>
    <row r="62" spans="2:30">
      <c r="B62" t="s">
        <v>89</v>
      </c>
      <c r="C62" s="17">
        <v>0.375091772040618</v>
      </c>
      <c r="D62" s="17">
        <v>0.391063377029717</v>
      </c>
      <c r="E62" s="17">
        <v>0.35818136284581797</v>
      </c>
      <c r="F62" s="17"/>
      <c r="G62" s="17">
        <v>0.25317428855451601</v>
      </c>
      <c r="H62" s="17">
        <v>0.36681191717517803</v>
      </c>
      <c r="I62" s="17">
        <v>0.34295673527237402</v>
      </c>
      <c r="J62" s="17">
        <v>0.34906617617501601</v>
      </c>
      <c r="K62" s="17">
        <v>0.57665816504447198</v>
      </c>
      <c r="L62" s="17"/>
      <c r="M62" s="17">
        <v>0.32288708103040398</v>
      </c>
      <c r="N62" s="17">
        <v>0.48522959152376099</v>
      </c>
      <c r="O62" s="17">
        <v>0.50238674769212299</v>
      </c>
      <c r="P62" s="17">
        <v>0.24362864102638099</v>
      </c>
      <c r="Q62" s="17"/>
      <c r="R62" s="17">
        <v>0.27734495390163499</v>
      </c>
      <c r="S62" s="17">
        <v>0.332418547380747</v>
      </c>
      <c r="T62" s="17">
        <v>0.58587195435814399</v>
      </c>
      <c r="U62" s="17"/>
      <c r="V62" s="17">
        <v>0.22888208462648099</v>
      </c>
      <c r="W62" s="17">
        <v>0.35646385639706801</v>
      </c>
      <c r="X62" s="17">
        <v>0.31577610859260402</v>
      </c>
      <c r="Y62" s="17">
        <v>0.32905415644850899</v>
      </c>
      <c r="Z62" s="17">
        <v>0.51303883245132398</v>
      </c>
      <c r="AA62" s="17"/>
      <c r="AB62" s="17">
        <v>0.40761252426371702</v>
      </c>
      <c r="AC62" s="17">
        <v>0.213099961035986</v>
      </c>
      <c r="AD62" s="17">
        <v>0.33614309621987598</v>
      </c>
    </row>
    <row r="63" spans="2:30">
      <c r="B63" t="s">
        <v>90</v>
      </c>
      <c r="C63" s="17">
        <v>0.13329717050607601</v>
      </c>
      <c r="D63" s="17">
        <v>0.131477141839903</v>
      </c>
      <c r="E63" s="17">
        <v>0.13522417968970199</v>
      </c>
      <c r="F63" s="17"/>
      <c r="G63" s="17">
        <v>9.1773470410748306E-2</v>
      </c>
      <c r="H63" s="17">
        <v>0.14766192591466301</v>
      </c>
      <c r="I63" s="17">
        <v>0.17164859823842801</v>
      </c>
      <c r="J63" s="17">
        <v>0.16837513605349</v>
      </c>
      <c r="K63" s="17">
        <v>8.7741724221887696E-2</v>
      </c>
      <c r="L63" s="17"/>
      <c r="M63" s="17">
        <v>0.108673346599967</v>
      </c>
      <c r="N63" s="17">
        <v>0.140118587055585</v>
      </c>
      <c r="O63" s="17">
        <v>0.12517661406684299</v>
      </c>
      <c r="P63" s="17">
        <v>0.205298770359023</v>
      </c>
      <c r="Q63" s="17"/>
      <c r="R63" s="17">
        <v>8.5197739541298306E-2</v>
      </c>
      <c r="S63" s="17">
        <v>0.151817611305814</v>
      </c>
      <c r="T63" s="17">
        <v>0.132908420086017</v>
      </c>
      <c r="U63" s="17"/>
      <c r="V63" s="17">
        <v>3.5252152155686299E-2</v>
      </c>
      <c r="W63" s="17">
        <v>0.10396162963767901</v>
      </c>
      <c r="X63" s="17">
        <v>0.209648513334591</v>
      </c>
      <c r="Y63" s="17">
        <v>0.16057000366461199</v>
      </c>
      <c r="Z63" s="17">
        <v>0.119153464960818</v>
      </c>
      <c r="AA63" s="17"/>
      <c r="AB63" s="17">
        <v>0.15224060223585301</v>
      </c>
      <c r="AC63" s="17">
        <v>4.6151782261843403E-2</v>
      </c>
      <c r="AD63" s="17">
        <v>8.9888570092697101E-2</v>
      </c>
    </row>
    <row r="64" spans="2:30">
      <c r="B64" t="s">
        <v>91</v>
      </c>
      <c r="C64" s="17">
        <v>3.0306137655337101E-2</v>
      </c>
      <c r="D64" s="17">
        <v>3.1233946476843799E-2</v>
      </c>
      <c r="E64" s="17">
        <v>2.93237926225785E-2</v>
      </c>
      <c r="F64" s="17"/>
      <c r="G64" s="17">
        <v>5.6836721112948102E-2</v>
      </c>
      <c r="H64" s="17">
        <v>1.00677095984759E-2</v>
      </c>
      <c r="I64" s="17">
        <v>5.6235690324649298E-2</v>
      </c>
      <c r="J64" s="17">
        <v>1.19685534711018E-2</v>
      </c>
      <c r="K64" s="17">
        <v>1.43941933476788E-2</v>
      </c>
      <c r="L64" s="17"/>
      <c r="M64" s="17">
        <v>2.44086007439893E-2</v>
      </c>
      <c r="N64" s="17">
        <v>4.5064424552866203E-2</v>
      </c>
      <c r="O64" s="17">
        <v>2.24492383718236E-2</v>
      </c>
      <c r="P64" s="17">
        <v>3.1378908788140099E-2</v>
      </c>
      <c r="Q64" s="17"/>
      <c r="R64" s="17">
        <v>5.4815162656172797E-2</v>
      </c>
      <c r="S64" s="17">
        <v>2.4820280642493399E-2</v>
      </c>
      <c r="T64" s="17">
        <v>2.0095078668342099E-2</v>
      </c>
      <c r="U64" s="17"/>
      <c r="V64" s="17">
        <v>0.11303314869731999</v>
      </c>
      <c r="W64" s="17">
        <v>6.35499811510683E-3</v>
      </c>
      <c r="X64" s="17">
        <v>1.8877756751725601E-2</v>
      </c>
      <c r="Y64" s="17">
        <v>4.6666532647232202E-2</v>
      </c>
      <c r="Z64" s="17">
        <v>1.4920448693982199E-2</v>
      </c>
      <c r="AA64" s="17"/>
      <c r="AB64" s="17">
        <v>3.02830926025776E-2</v>
      </c>
      <c r="AC64" s="17">
        <v>0</v>
      </c>
      <c r="AD64" s="17">
        <v>0.11769641073725499</v>
      </c>
    </row>
    <row r="65" spans="2:30">
      <c r="B65" t="s">
        <v>92</v>
      </c>
      <c r="C65" s="17">
        <v>1.3685293451274101E-2</v>
      </c>
      <c r="D65" s="17">
        <v>1.4014253176555899E-2</v>
      </c>
      <c r="E65" s="17">
        <v>1.3336997612069501E-2</v>
      </c>
      <c r="F65" s="17"/>
      <c r="G65" s="17">
        <v>1.5950517556962099E-2</v>
      </c>
      <c r="H65" s="17">
        <v>6.4979142674448003E-3</v>
      </c>
      <c r="I65" s="17">
        <v>3.9542858788102701E-2</v>
      </c>
      <c r="J65" s="17">
        <v>5.6179346225652899E-3</v>
      </c>
      <c r="K65" s="17">
        <v>0</v>
      </c>
      <c r="L65" s="17"/>
      <c r="M65" s="17">
        <v>1.0288893995262101E-2</v>
      </c>
      <c r="N65" s="17">
        <v>1.18877701065496E-2</v>
      </c>
      <c r="O65" s="17">
        <v>7.4859826722589997E-3</v>
      </c>
      <c r="P65" s="17">
        <v>3.2583945902822098E-2</v>
      </c>
      <c r="Q65" s="17"/>
      <c r="R65" s="17">
        <v>1.5383192366032399E-2</v>
      </c>
      <c r="S65" s="17">
        <v>1.8231549233530299E-2</v>
      </c>
      <c r="T65" s="17">
        <v>0</v>
      </c>
      <c r="U65" s="17"/>
      <c r="V65" s="17">
        <v>5.07924858147135E-3</v>
      </c>
      <c r="W65" s="17">
        <v>1.3266332226863201E-2</v>
      </c>
      <c r="X65" s="17">
        <v>1.8529127812226098E-2</v>
      </c>
      <c r="Y65" s="17">
        <v>3.4537851068697702E-2</v>
      </c>
      <c r="Z65" s="17">
        <v>0</v>
      </c>
      <c r="AA65" s="17"/>
      <c r="AB65" s="17">
        <v>1.7103215511443198E-2</v>
      </c>
      <c r="AC65" s="17">
        <v>0</v>
      </c>
      <c r="AD65" s="17">
        <v>0</v>
      </c>
    </row>
    <row r="66" spans="2:30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2:30">
      <c r="B67" s="6" t="s">
        <v>95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pans="2:30">
      <c r="B68" s="21" t="s">
        <v>15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2:30">
      <c r="B69" t="s">
        <v>88</v>
      </c>
      <c r="C69" s="17">
        <v>0.37692290936653999</v>
      </c>
      <c r="D69" s="17">
        <v>0.35962995514205898</v>
      </c>
      <c r="E69" s="17">
        <v>0.395232336147538</v>
      </c>
      <c r="F69" s="17"/>
      <c r="G69" s="17">
        <v>0.36024169561415798</v>
      </c>
      <c r="H69" s="17">
        <v>0.34710610576344703</v>
      </c>
      <c r="I69" s="17">
        <v>0.292119795915251</v>
      </c>
      <c r="J69" s="17">
        <v>0.36430331770190899</v>
      </c>
      <c r="K69" s="17">
        <v>0.52831720162780005</v>
      </c>
      <c r="L69" s="17"/>
      <c r="M69" s="17">
        <v>0.41943152367266101</v>
      </c>
      <c r="N69" s="17">
        <v>0.405577068680604</v>
      </c>
      <c r="O69" s="17">
        <v>0.184574834070907</v>
      </c>
      <c r="P69" s="17">
        <v>0.36951254460660798</v>
      </c>
      <c r="Q69" s="17"/>
      <c r="R69" s="17">
        <v>0.36410197588782001</v>
      </c>
      <c r="S69" s="17">
        <v>0.36555861198848499</v>
      </c>
      <c r="T69" s="17">
        <v>0.41976270052662701</v>
      </c>
      <c r="U69" s="17"/>
      <c r="V69" s="17">
        <v>0.43643131921579198</v>
      </c>
      <c r="W69" s="17">
        <v>0.33546394547888703</v>
      </c>
      <c r="X69" s="17">
        <v>0.33980631381432802</v>
      </c>
      <c r="Y69" s="17">
        <v>0.28867202788579999</v>
      </c>
      <c r="Z69" s="17">
        <v>0.469434886664019</v>
      </c>
      <c r="AA69" s="17"/>
      <c r="AB69" s="17">
        <v>0.33931344287541498</v>
      </c>
      <c r="AC69" s="17">
        <v>0.61704806165523196</v>
      </c>
      <c r="AD69" s="17">
        <v>0.27037690597029301</v>
      </c>
    </row>
    <row r="70" spans="2:30">
      <c r="B70" t="s">
        <v>89</v>
      </c>
      <c r="C70" s="17">
        <v>0.35246726594182498</v>
      </c>
      <c r="D70" s="17">
        <v>0.41026858571557301</v>
      </c>
      <c r="E70" s="17">
        <v>0.29126840896779199</v>
      </c>
      <c r="F70" s="17"/>
      <c r="G70" s="17">
        <v>0.35472561403369801</v>
      </c>
      <c r="H70" s="17">
        <v>0.38185855203770702</v>
      </c>
      <c r="I70" s="17">
        <v>0.325152188897744</v>
      </c>
      <c r="J70" s="17">
        <v>0.33176206549662601</v>
      </c>
      <c r="K70" s="17">
        <v>0.368061992754878</v>
      </c>
      <c r="L70" s="17"/>
      <c r="M70" s="17">
        <v>0.377496992080535</v>
      </c>
      <c r="N70" s="17">
        <v>0.28811977717846299</v>
      </c>
      <c r="O70" s="17">
        <v>0.46396866333929099</v>
      </c>
      <c r="P70" s="17">
        <v>0.28146067630035898</v>
      </c>
      <c r="Q70" s="17"/>
      <c r="R70" s="17">
        <v>0.36450546489178498</v>
      </c>
      <c r="S70" s="17">
        <v>0.34722973307638699</v>
      </c>
      <c r="T70" s="17">
        <v>0.35415123155482298</v>
      </c>
      <c r="U70" s="17"/>
      <c r="V70" s="17">
        <v>0.36605646248563201</v>
      </c>
      <c r="W70" s="17">
        <v>0.33900358823304499</v>
      </c>
      <c r="X70" s="17">
        <v>0.36311556083095298</v>
      </c>
      <c r="Y70" s="17">
        <v>0.34230038757956299</v>
      </c>
      <c r="Z70" s="17">
        <v>0.35664778844865003</v>
      </c>
      <c r="AA70" s="17"/>
      <c r="AB70" s="17">
        <v>0.36000434626042099</v>
      </c>
      <c r="AC70" s="17">
        <v>0.27136222591189402</v>
      </c>
      <c r="AD70" s="17">
        <v>0.46854003501668301</v>
      </c>
    </row>
    <row r="71" spans="2:30">
      <c r="B71" t="s">
        <v>90</v>
      </c>
      <c r="C71" s="17">
        <v>0.198024195161905</v>
      </c>
      <c r="D71" s="17">
        <v>0.16742047277012101</v>
      </c>
      <c r="E71" s="17">
        <v>0.230426791449652</v>
      </c>
      <c r="F71" s="17"/>
      <c r="G71" s="17">
        <v>0.161894490405431</v>
      </c>
      <c r="H71" s="17">
        <v>0.225999588686563</v>
      </c>
      <c r="I71" s="17">
        <v>0.31712121713471803</v>
      </c>
      <c r="J71" s="17">
        <v>0.203697723792575</v>
      </c>
      <c r="K71" s="17">
        <v>7.7315307524759597E-2</v>
      </c>
      <c r="L71" s="17"/>
      <c r="M71" s="17">
        <v>0.13446688926168199</v>
      </c>
      <c r="N71" s="17">
        <v>0.22464133366407599</v>
      </c>
      <c r="O71" s="17">
        <v>0.27868076862233898</v>
      </c>
      <c r="P71" s="17">
        <v>0.27913891136501701</v>
      </c>
      <c r="Q71" s="17"/>
      <c r="R71" s="17">
        <v>0.15070240926841399</v>
      </c>
      <c r="S71" s="17">
        <v>0.23026618847070399</v>
      </c>
      <c r="T71" s="17">
        <v>0.160704654831718</v>
      </c>
      <c r="U71" s="17"/>
      <c r="V71" s="17">
        <v>8.8088249284813694E-2</v>
      </c>
      <c r="W71" s="17">
        <v>0.25263554501054403</v>
      </c>
      <c r="X71" s="17">
        <v>0.24718910477456099</v>
      </c>
      <c r="Y71" s="17">
        <v>0.26601644636387001</v>
      </c>
      <c r="Z71" s="17">
        <v>0.119196295366936</v>
      </c>
      <c r="AA71" s="17"/>
      <c r="AB71" s="17">
        <v>0.217700168389629</v>
      </c>
      <c r="AC71" s="17">
        <v>8.2319369578497198E-2</v>
      </c>
      <c r="AD71" s="17">
        <v>0.22527615260434</v>
      </c>
    </row>
    <row r="72" spans="2:30">
      <c r="B72" t="s">
        <v>91</v>
      </c>
      <c r="C72" s="17">
        <v>4.9106144358137802E-2</v>
      </c>
      <c r="D72" s="17">
        <v>4.4497260701138498E-2</v>
      </c>
      <c r="E72" s="17">
        <v>5.39859362528336E-2</v>
      </c>
      <c r="F72" s="17"/>
      <c r="G72" s="17">
        <v>8.2758179152448402E-2</v>
      </c>
      <c r="H72" s="17">
        <v>1.6634691821746001E-2</v>
      </c>
      <c r="I72" s="17">
        <v>3.6736802500383699E-2</v>
      </c>
      <c r="J72" s="17">
        <v>8.6146321996765904E-2</v>
      </c>
      <c r="K72" s="17">
        <v>2.26648408231367E-2</v>
      </c>
      <c r="L72" s="17"/>
      <c r="M72" s="17">
        <v>4.1405029868186699E-2</v>
      </c>
      <c r="N72" s="17">
        <v>6.6618488386964603E-2</v>
      </c>
      <c r="O72" s="17">
        <v>5.1455607229013399E-2</v>
      </c>
      <c r="P72" s="17">
        <v>4.2205225956772403E-2</v>
      </c>
      <c r="Q72" s="17"/>
      <c r="R72" s="17">
        <v>7.5857957213869995E-2</v>
      </c>
      <c r="S72" s="17">
        <v>3.3940156119344499E-2</v>
      </c>
      <c r="T72" s="17">
        <v>6.21396781513852E-2</v>
      </c>
      <c r="U72" s="17"/>
      <c r="V72" s="17">
        <v>6.0518778032091401E-2</v>
      </c>
      <c r="W72" s="17">
        <v>4.2836455049149902E-2</v>
      </c>
      <c r="X72" s="17">
        <v>3.11517195805971E-2</v>
      </c>
      <c r="Y72" s="17">
        <v>6.3781232507413896E-2</v>
      </c>
      <c r="Z72" s="17">
        <v>5.2316946507661798E-2</v>
      </c>
      <c r="AA72" s="17"/>
      <c r="AB72" s="17">
        <v>5.4226220889648097E-2</v>
      </c>
      <c r="AC72" s="17">
        <v>2.6097810250473301E-2</v>
      </c>
      <c r="AD72" s="17">
        <v>3.5806906408684197E-2</v>
      </c>
    </row>
    <row r="73" spans="2:30">
      <c r="B73" t="s">
        <v>92</v>
      </c>
      <c r="C73" s="17">
        <v>2.34794851715928E-2</v>
      </c>
      <c r="D73" s="17">
        <v>1.8183725671108798E-2</v>
      </c>
      <c r="E73" s="17">
        <v>2.9086527182183498E-2</v>
      </c>
      <c r="F73" s="17"/>
      <c r="G73" s="17">
        <v>4.0380020794264802E-2</v>
      </c>
      <c r="H73" s="17">
        <v>2.8401061690536699E-2</v>
      </c>
      <c r="I73" s="17">
        <v>2.8869995551902599E-2</v>
      </c>
      <c r="J73" s="17">
        <v>1.40905710121235E-2</v>
      </c>
      <c r="K73" s="17">
        <v>3.6406572694254501E-3</v>
      </c>
      <c r="L73" s="17"/>
      <c r="M73" s="17">
        <v>2.7199565116934402E-2</v>
      </c>
      <c r="N73" s="17">
        <v>1.50433320898927E-2</v>
      </c>
      <c r="O73" s="17">
        <v>2.1320126738450001E-2</v>
      </c>
      <c r="P73" s="17">
        <v>2.7682641771242699E-2</v>
      </c>
      <c r="Q73" s="17"/>
      <c r="R73" s="17">
        <v>4.4832192738111502E-2</v>
      </c>
      <c r="S73" s="17">
        <v>2.3005310345079098E-2</v>
      </c>
      <c r="T73" s="17">
        <v>3.2417349354466299E-3</v>
      </c>
      <c r="U73" s="17"/>
      <c r="V73" s="17">
        <v>4.8905190981671502E-2</v>
      </c>
      <c r="W73" s="17">
        <v>3.0060466228374001E-2</v>
      </c>
      <c r="X73" s="17">
        <v>1.87373009995602E-2</v>
      </c>
      <c r="Y73" s="17">
        <v>3.9229905663352403E-2</v>
      </c>
      <c r="Z73" s="17">
        <v>2.40408301273282E-3</v>
      </c>
      <c r="AA73" s="17"/>
      <c r="AB73" s="17">
        <v>2.8755821584888E-2</v>
      </c>
      <c r="AC73" s="17">
        <v>3.1725326039036498E-3</v>
      </c>
      <c r="AD73" s="17">
        <v>0</v>
      </c>
    </row>
    <row r="74" spans="2:30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2:30">
      <c r="B75" s="6" t="s">
        <v>96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2:30">
      <c r="B76" s="21" t="s">
        <v>15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2:30">
      <c r="B77" t="s">
        <v>88</v>
      </c>
      <c r="C77" s="17">
        <v>9.3323022945368095E-2</v>
      </c>
      <c r="D77" s="17">
        <v>0.116692858793163</v>
      </c>
      <c r="E77" s="17">
        <v>6.8579518001984904E-2</v>
      </c>
      <c r="F77" s="17"/>
      <c r="G77" s="17">
        <v>9.1144275727548393E-2</v>
      </c>
      <c r="H77" s="17">
        <v>8.2360834866250399E-2</v>
      </c>
      <c r="I77" s="17">
        <v>6.0518172465216E-2</v>
      </c>
      <c r="J77" s="17">
        <v>8.0212967839808302E-2</v>
      </c>
      <c r="K77" s="17">
        <v>0.15491899988048299</v>
      </c>
      <c r="L77" s="17"/>
      <c r="M77" s="17">
        <v>8.3086494865966407E-2</v>
      </c>
      <c r="N77" s="17">
        <v>6.8873138850073998E-2</v>
      </c>
      <c r="O77" s="17">
        <v>4.7256111954500697E-2</v>
      </c>
      <c r="P77" s="17">
        <v>0.205590639387943</v>
      </c>
      <c r="Q77" s="17"/>
      <c r="R77" s="17">
        <v>9.1414589926483297E-2</v>
      </c>
      <c r="S77" s="17">
        <v>0.11345368242999899</v>
      </c>
      <c r="T77" s="17">
        <v>4.2210950559420299E-2</v>
      </c>
      <c r="U77" s="17"/>
      <c r="V77" s="17">
        <v>7.7388438184737299E-2</v>
      </c>
      <c r="W77" s="17">
        <v>0.104775961542021</v>
      </c>
      <c r="X77" s="17">
        <v>3.7395287613349898E-2</v>
      </c>
      <c r="Y77" s="17">
        <v>0.10489073988481699</v>
      </c>
      <c r="Z77" s="17">
        <v>0.121943638686447</v>
      </c>
      <c r="AA77" s="17"/>
      <c r="AB77" s="17">
        <v>6.2911235725711195E-2</v>
      </c>
      <c r="AC77" s="17">
        <v>0.276687534377906</v>
      </c>
      <c r="AD77" s="17">
        <v>3.8199260376667397E-2</v>
      </c>
    </row>
    <row r="78" spans="2:30">
      <c r="B78" t="s">
        <v>89</v>
      </c>
      <c r="C78" s="17">
        <v>0.15640427903147899</v>
      </c>
      <c r="D78" s="17">
        <v>0.14261989094265701</v>
      </c>
      <c r="E78" s="17">
        <v>0.170998907639</v>
      </c>
      <c r="F78" s="17"/>
      <c r="G78" s="17">
        <v>0.15452643218909701</v>
      </c>
      <c r="H78" s="17">
        <v>0.248879072885622</v>
      </c>
      <c r="I78" s="17">
        <v>0.15833788070313201</v>
      </c>
      <c r="J78" s="17">
        <v>0.17514924713208499</v>
      </c>
      <c r="K78" s="17">
        <v>3.8777977986641697E-2</v>
      </c>
      <c r="L78" s="17"/>
      <c r="M78" s="17">
        <v>0.137342781639746</v>
      </c>
      <c r="N78" s="17">
        <v>0.156696579169637</v>
      </c>
      <c r="O78" s="17">
        <v>0.16121904392537301</v>
      </c>
      <c r="P78" s="17">
        <v>0.21044310346221701</v>
      </c>
      <c r="Q78" s="17"/>
      <c r="R78" s="17">
        <v>0.17247982428603401</v>
      </c>
      <c r="S78" s="17">
        <v>0.18211160879400701</v>
      </c>
      <c r="T78" s="17">
        <v>7.2503926311512604E-2</v>
      </c>
      <c r="U78" s="17"/>
      <c r="V78" s="17">
        <v>0.16624728744634901</v>
      </c>
      <c r="W78" s="17">
        <v>0.20728122853372</v>
      </c>
      <c r="X78" s="17">
        <v>0.21223357647111901</v>
      </c>
      <c r="Y78" s="17">
        <v>0.16249971739983901</v>
      </c>
      <c r="Z78" s="17">
        <v>7.3114480545809504E-2</v>
      </c>
      <c r="AA78" s="17"/>
      <c r="AB78" s="17">
        <v>0.173861290192065</v>
      </c>
      <c r="AC78" s="17">
        <v>8.5218089622406304E-2</v>
      </c>
      <c r="AD78" s="17">
        <v>9.0207502490593394E-2</v>
      </c>
    </row>
    <row r="79" spans="2:30">
      <c r="B79" t="s">
        <v>90</v>
      </c>
      <c r="C79" s="17">
        <v>0.30942998465064397</v>
      </c>
      <c r="D79" s="17">
        <v>0.29176512963601298</v>
      </c>
      <c r="E79" s="17">
        <v>0.32813317239339901</v>
      </c>
      <c r="F79" s="17"/>
      <c r="G79" s="17">
        <v>0.24012520896710099</v>
      </c>
      <c r="H79" s="17">
        <v>0.20123821507612999</v>
      </c>
      <c r="I79" s="17">
        <v>0.30595230638988202</v>
      </c>
      <c r="J79" s="17">
        <v>0.27883534416696998</v>
      </c>
      <c r="K79" s="17">
        <v>0.53498965142353105</v>
      </c>
      <c r="L79" s="17"/>
      <c r="M79" s="17">
        <v>0.22257325876533601</v>
      </c>
      <c r="N79" s="17">
        <v>0.37962867553810697</v>
      </c>
      <c r="O79" s="17">
        <v>0.52924629364583298</v>
      </c>
      <c r="P79" s="17">
        <v>0.26800493471008602</v>
      </c>
      <c r="Q79" s="17"/>
      <c r="R79" s="17">
        <v>0.23166352789677599</v>
      </c>
      <c r="S79" s="17">
        <v>0.245314327875057</v>
      </c>
      <c r="T79" s="17">
        <v>0.55659246995505596</v>
      </c>
      <c r="U79" s="17"/>
      <c r="V79" s="17">
        <v>0.183585132924799</v>
      </c>
      <c r="W79" s="17">
        <v>0.21158396425498199</v>
      </c>
      <c r="X79" s="17">
        <v>0.240146832324658</v>
      </c>
      <c r="Y79" s="17">
        <v>0.34124075681167998</v>
      </c>
      <c r="Z79" s="17">
        <v>0.45318766404910898</v>
      </c>
      <c r="AA79" s="17"/>
      <c r="AB79" s="17">
        <v>0.33623346489044897</v>
      </c>
      <c r="AC79" s="17">
        <v>0.18133219248601601</v>
      </c>
      <c r="AD79" s="17">
        <v>0.26177716902710102</v>
      </c>
    </row>
    <row r="80" spans="2:30">
      <c r="B80" t="s">
        <v>91</v>
      </c>
      <c r="C80" s="17">
        <v>0.27874997082108899</v>
      </c>
      <c r="D80" s="17">
        <v>0.29507812503251402</v>
      </c>
      <c r="E80" s="17">
        <v>0.26146205459103899</v>
      </c>
      <c r="F80" s="17"/>
      <c r="G80" s="17">
        <v>0.27572333263033899</v>
      </c>
      <c r="H80" s="17">
        <v>0.321980833215887</v>
      </c>
      <c r="I80" s="17">
        <v>0.31022737984201298</v>
      </c>
      <c r="J80" s="17">
        <v>0.29373652496275099</v>
      </c>
      <c r="K80" s="17">
        <v>0.18786635912489499</v>
      </c>
      <c r="L80" s="17"/>
      <c r="M80" s="17">
        <v>0.34236472646552102</v>
      </c>
      <c r="N80" s="17">
        <v>0.24242213241614899</v>
      </c>
      <c r="O80" s="17">
        <v>0.217540590323582</v>
      </c>
      <c r="P80" s="17">
        <v>0.19606892042194299</v>
      </c>
      <c r="Q80" s="17"/>
      <c r="R80" s="17">
        <v>0.28147564211800602</v>
      </c>
      <c r="S80" s="17">
        <v>0.29772136726619802</v>
      </c>
      <c r="T80" s="17">
        <v>0.226028645104108</v>
      </c>
      <c r="U80" s="17"/>
      <c r="V80" s="17">
        <v>0.33685201862459702</v>
      </c>
      <c r="W80" s="17">
        <v>0.278105314967655</v>
      </c>
      <c r="X80" s="17">
        <v>0.327818285365851</v>
      </c>
      <c r="Y80" s="17">
        <v>0.260765458377472</v>
      </c>
      <c r="Z80" s="17">
        <v>0.23600189583665099</v>
      </c>
      <c r="AA80" s="17"/>
      <c r="AB80" s="17">
        <v>0.27018727424045103</v>
      </c>
      <c r="AC80" s="17">
        <v>0.27160181652482102</v>
      </c>
      <c r="AD80" s="17">
        <v>0.432021995632839</v>
      </c>
    </row>
    <row r="81" spans="2:30">
      <c r="B81" t="s">
        <v>92</v>
      </c>
      <c r="C81" s="17">
        <v>0.16209274255142</v>
      </c>
      <c r="D81" s="17">
        <v>0.15384399559565401</v>
      </c>
      <c r="E81" s="17">
        <v>0.170826347374577</v>
      </c>
      <c r="F81" s="17"/>
      <c r="G81" s="17">
        <v>0.23848075048591399</v>
      </c>
      <c r="H81" s="17">
        <v>0.145541043956111</v>
      </c>
      <c r="I81" s="17">
        <v>0.164964260599757</v>
      </c>
      <c r="J81" s="17">
        <v>0.17206591589838499</v>
      </c>
      <c r="K81" s="17">
        <v>8.3447011584449393E-2</v>
      </c>
      <c r="L81" s="17"/>
      <c r="M81" s="17">
        <v>0.21463273826343099</v>
      </c>
      <c r="N81" s="17">
        <v>0.152379474026034</v>
      </c>
      <c r="O81" s="17">
        <v>4.47379601507122E-2</v>
      </c>
      <c r="P81" s="17">
        <v>0.119892402017812</v>
      </c>
      <c r="Q81" s="17"/>
      <c r="R81" s="17">
        <v>0.22296641577270099</v>
      </c>
      <c r="S81" s="17">
        <v>0.16139901363473899</v>
      </c>
      <c r="T81" s="17">
        <v>0.102664008069903</v>
      </c>
      <c r="U81" s="17"/>
      <c r="V81" s="17">
        <v>0.235927122819517</v>
      </c>
      <c r="W81" s="17">
        <v>0.19825353070162199</v>
      </c>
      <c r="X81" s="17">
        <v>0.182406018225022</v>
      </c>
      <c r="Y81" s="17">
        <v>0.130603327526192</v>
      </c>
      <c r="Z81" s="17">
        <v>0.11575232088198301</v>
      </c>
      <c r="AA81" s="17"/>
      <c r="AB81" s="17">
        <v>0.156806734951323</v>
      </c>
      <c r="AC81" s="17">
        <v>0.18516036698885199</v>
      </c>
      <c r="AD81" s="17">
        <v>0.17779407247279899</v>
      </c>
    </row>
    <row r="82" spans="2:30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2:30">
      <c r="B83" s="6" t="s">
        <v>97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2:30">
      <c r="B84" s="21" t="s">
        <v>15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2:30">
      <c r="B85" t="s">
        <v>88</v>
      </c>
      <c r="C85" s="17">
        <v>0.112112686088732</v>
      </c>
      <c r="D85" s="17">
        <v>8.6208458171248697E-2</v>
      </c>
      <c r="E85" s="17">
        <v>0.139539553598854</v>
      </c>
      <c r="F85" s="17"/>
      <c r="G85" s="17">
        <v>0.118718265207558</v>
      </c>
      <c r="H85" s="17">
        <v>0.120617570940223</v>
      </c>
      <c r="I85" s="17">
        <v>7.46695894577801E-2</v>
      </c>
      <c r="J85" s="17">
        <v>0.164362683315532</v>
      </c>
      <c r="K85" s="17">
        <v>8.2262786929748102E-2</v>
      </c>
      <c r="L85" s="17"/>
      <c r="M85" s="17">
        <v>0.10167464045605699</v>
      </c>
      <c r="N85" s="17">
        <v>0.11716757322846701</v>
      </c>
      <c r="O85" s="17">
        <v>5.8339243366528799E-2</v>
      </c>
      <c r="P85" s="17">
        <v>0.18369863353796501</v>
      </c>
      <c r="Q85" s="17"/>
      <c r="R85" s="17">
        <v>0.116322581755291</v>
      </c>
      <c r="S85" s="17">
        <v>9.68513936708498E-2</v>
      </c>
      <c r="T85" s="17">
        <v>0.14808089844686501</v>
      </c>
      <c r="U85" s="17"/>
      <c r="V85" s="17">
        <v>0.13523006256072201</v>
      </c>
      <c r="W85" s="17">
        <v>9.9257219024221202E-2</v>
      </c>
      <c r="X85" s="17">
        <v>8.7958189632280595E-2</v>
      </c>
      <c r="Y85" s="17">
        <v>0.106921601564705</v>
      </c>
      <c r="Z85" s="17">
        <v>0.13326912117397099</v>
      </c>
      <c r="AA85" s="17"/>
      <c r="AB85" s="17">
        <v>0.121376707267982</v>
      </c>
      <c r="AC85" s="17">
        <v>0.101142664288811</v>
      </c>
      <c r="AD85" s="17">
        <v>0</v>
      </c>
    </row>
    <row r="86" spans="2:30">
      <c r="B86" t="s">
        <v>89</v>
      </c>
      <c r="C86" s="17">
        <v>0.17649544833862099</v>
      </c>
      <c r="D86" s="17">
        <v>0.21190634714618301</v>
      </c>
      <c r="E86" s="17">
        <v>0.13900311183266101</v>
      </c>
      <c r="F86" s="17"/>
      <c r="G86" s="17">
        <v>0.18051666823114501</v>
      </c>
      <c r="H86" s="17">
        <v>0.136716148749571</v>
      </c>
      <c r="I86" s="17">
        <v>0.19029307856957101</v>
      </c>
      <c r="J86" s="17">
        <v>0.15471081932974401</v>
      </c>
      <c r="K86" s="17">
        <v>0.222141064021252</v>
      </c>
      <c r="L86" s="17"/>
      <c r="M86" s="17">
        <v>0.16446644395769999</v>
      </c>
      <c r="N86" s="17">
        <v>0.12287404851870599</v>
      </c>
      <c r="O86" s="17">
        <v>0.39749366546708198</v>
      </c>
      <c r="P86" s="17">
        <v>0.105258270503822</v>
      </c>
      <c r="Q86" s="17"/>
      <c r="R86" s="17">
        <v>0.16873309596178401</v>
      </c>
      <c r="S86" s="17">
        <v>0.17101361135759699</v>
      </c>
      <c r="T86" s="17">
        <v>0.19874802297267999</v>
      </c>
      <c r="U86" s="17"/>
      <c r="V86" s="17">
        <v>0.137084239378712</v>
      </c>
      <c r="W86" s="17">
        <v>0.19830265153825799</v>
      </c>
      <c r="X86" s="17">
        <v>0.14592418755173001</v>
      </c>
      <c r="Y86" s="17">
        <v>0.17978104429316599</v>
      </c>
      <c r="Z86" s="17">
        <v>0.193953624601236</v>
      </c>
      <c r="AA86" s="17"/>
      <c r="AB86" s="17">
        <v>0.19556267733028701</v>
      </c>
      <c r="AC86" s="17">
        <v>9.4459214539188499E-2</v>
      </c>
      <c r="AD86" s="17">
        <v>0.116495225227868</v>
      </c>
    </row>
    <row r="87" spans="2:30">
      <c r="B87" t="s">
        <v>90</v>
      </c>
      <c r="C87" s="17">
        <v>0.29084815115724999</v>
      </c>
      <c r="D87" s="17">
        <v>0.31262606416602101</v>
      </c>
      <c r="E87" s="17">
        <v>0.26779014160602099</v>
      </c>
      <c r="F87" s="17"/>
      <c r="G87" s="17">
        <v>0.280892066443101</v>
      </c>
      <c r="H87" s="17">
        <v>0.30567395122338298</v>
      </c>
      <c r="I87" s="17">
        <v>0.31168401246773703</v>
      </c>
      <c r="J87" s="17">
        <v>0.27992073837340298</v>
      </c>
      <c r="K87" s="17">
        <v>0.27511234412645102</v>
      </c>
      <c r="L87" s="17"/>
      <c r="M87" s="17">
        <v>0.248213215023661</v>
      </c>
      <c r="N87" s="17">
        <v>0.27347342558462101</v>
      </c>
      <c r="O87" s="17">
        <v>0.343279596867614</v>
      </c>
      <c r="P87" s="17">
        <v>0.40421415533710098</v>
      </c>
      <c r="Q87" s="17"/>
      <c r="R87" s="17">
        <v>0.30429610576609201</v>
      </c>
      <c r="S87" s="17">
        <v>0.30850931999018799</v>
      </c>
      <c r="T87" s="17">
        <v>0.230788828192283</v>
      </c>
      <c r="U87" s="17"/>
      <c r="V87" s="17">
        <v>0.26266635845466701</v>
      </c>
      <c r="W87" s="17">
        <v>0.28490401406122001</v>
      </c>
      <c r="X87" s="17">
        <v>0.31198404482924902</v>
      </c>
      <c r="Y87" s="17">
        <v>0.31688280402112201</v>
      </c>
      <c r="Z87" s="17">
        <v>0.27354424932037902</v>
      </c>
      <c r="AA87" s="17"/>
      <c r="AB87" s="17">
        <v>0.27738164050259601</v>
      </c>
      <c r="AC87" s="17">
        <v>0.30751075954385598</v>
      </c>
      <c r="AD87" s="17">
        <v>0.45176237490747001</v>
      </c>
    </row>
    <row r="88" spans="2:30">
      <c r="B88" t="s">
        <v>91</v>
      </c>
      <c r="C88" s="17">
        <v>0.217097459163445</v>
      </c>
      <c r="D88" s="17">
        <v>0.22914648326925</v>
      </c>
      <c r="E88" s="17">
        <v>0.20434019850202401</v>
      </c>
      <c r="F88" s="17"/>
      <c r="G88" s="17">
        <v>0.216706690517527</v>
      </c>
      <c r="H88" s="17">
        <v>0.224846856717306</v>
      </c>
      <c r="I88" s="17">
        <v>0.26040645083730402</v>
      </c>
      <c r="J88" s="17">
        <v>0.26322402660850802</v>
      </c>
      <c r="K88" s="17">
        <v>0.117446348254629</v>
      </c>
      <c r="L88" s="17"/>
      <c r="M88" s="17">
        <v>0.27140734663205601</v>
      </c>
      <c r="N88" s="17">
        <v>0.17422586361291201</v>
      </c>
      <c r="O88" s="17">
        <v>0.103052883345072</v>
      </c>
      <c r="P88" s="17">
        <v>0.22059744836238801</v>
      </c>
      <c r="Q88" s="17"/>
      <c r="R88" s="17">
        <v>0.194589736358626</v>
      </c>
      <c r="S88" s="17">
        <v>0.25387121121770101</v>
      </c>
      <c r="T88" s="17">
        <v>0.14286935222996</v>
      </c>
      <c r="U88" s="17"/>
      <c r="V88" s="17">
        <v>0.209992024989332</v>
      </c>
      <c r="W88" s="17">
        <v>0.20980547309331801</v>
      </c>
      <c r="X88" s="17">
        <v>0.28554069504285601</v>
      </c>
      <c r="Y88" s="17">
        <v>0.26366379539248103</v>
      </c>
      <c r="Z88" s="17">
        <v>0.14679220612944799</v>
      </c>
      <c r="AA88" s="17"/>
      <c r="AB88" s="17">
        <v>0.21181426976930101</v>
      </c>
      <c r="AC88" s="17">
        <v>0.23344305349717001</v>
      </c>
      <c r="AD88" s="17">
        <v>0.25205939212832801</v>
      </c>
    </row>
    <row r="89" spans="2:30">
      <c r="B89" t="s">
        <v>92</v>
      </c>
      <c r="C89" s="17">
        <v>0.20344625525195301</v>
      </c>
      <c r="D89" s="17">
        <v>0.16011264724729701</v>
      </c>
      <c r="E89" s="17">
        <v>0.24932699446044099</v>
      </c>
      <c r="F89" s="17"/>
      <c r="G89" s="17">
        <v>0.203166309600669</v>
      </c>
      <c r="H89" s="17">
        <v>0.212145472369517</v>
      </c>
      <c r="I89" s="17">
        <v>0.16294686866760799</v>
      </c>
      <c r="J89" s="17">
        <v>0.13778173237281399</v>
      </c>
      <c r="K89" s="17">
        <v>0.30303745666792098</v>
      </c>
      <c r="L89" s="17"/>
      <c r="M89" s="17">
        <v>0.21423835393052601</v>
      </c>
      <c r="N89" s="17">
        <v>0.31225908905529498</v>
      </c>
      <c r="O89" s="17">
        <v>9.7834610953702994E-2</v>
      </c>
      <c r="P89" s="17">
        <v>8.6231492258722703E-2</v>
      </c>
      <c r="Q89" s="17"/>
      <c r="R89" s="17">
        <v>0.216058480158208</v>
      </c>
      <c r="S89" s="17">
        <v>0.16975446376366399</v>
      </c>
      <c r="T89" s="17">
        <v>0.27951289815821301</v>
      </c>
      <c r="U89" s="17"/>
      <c r="V89" s="17">
        <v>0.25502731461656702</v>
      </c>
      <c r="W89" s="17">
        <v>0.20773064228298299</v>
      </c>
      <c r="X89" s="17">
        <v>0.168592882943884</v>
      </c>
      <c r="Y89" s="17">
        <v>0.13275075472852699</v>
      </c>
      <c r="Z89" s="17">
        <v>0.252440798774965</v>
      </c>
      <c r="AA89" s="17"/>
      <c r="AB89" s="17">
        <v>0.193864705129834</v>
      </c>
      <c r="AC89" s="17">
        <v>0.26344430813097502</v>
      </c>
      <c r="AD89" s="17">
        <v>0.179683007736334</v>
      </c>
    </row>
    <row r="90" spans="2:30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2:30">
      <c r="B91" s="6" t="s">
        <v>98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2:30">
      <c r="B92" s="21" t="s">
        <v>15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2:30">
      <c r="B93" t="s">
        <v>88</v>
      </c>
      <c r="C93" s="17">
        <v>0.449018322148102</v>
      </c>
      <c r="D93" s="17">
        <v>0.38331893771872499</v>
      </c>
      <c r="E93" s="17">
        <v>0.51857948868744497</v>
      </c>
      <c r="F93" s="17"/>
      <c r="G93" s="17">
        <v>0.52448003717121605</v>
      </c>
      <c r="H93" s="17">
        <v>0.39102701506412102</v>
      </c>
      <c r="I93" s="17">
        <v>0.38400771412108298</v>
      </c>
      <c r="J93" s="17">
        <v>0.41088850629698098</v>
      </c>
      <c r="K93" s="17">
        <v>0.535112967353361</v>
      </c>
      <c r="L93" s="17"/>
      <c r="M93" s="17">
        <v>0.44988768974712101</v>
      </c>
      <c r="N93" s="17">
        <v>0.48169983296750202</v>
      </c>
      <c r="O93" s="17">
        <v>0.33421923131090697</v>
      </c>
      <c r="P93" s="17">
        <v>0.49473613421159501</v>
      </c>
      <c r="Q93" s="17"/>
      <c r="R93" s="17">
        <v>0.54908641549107096</v>
      </c>
      <c r="S93" s="17">
        <v>0.42258809821342302</v>
      </c>
      <c r="T93" s="17">
        <v>0.41794940056962498</v>
      </c>
      <c r="U93" s="17"/>
      <c r="V93" s="17">
        <v>0.52426182202892202</v>
      </c>
      <c r="W93" s="17">
        <v>0.47666177835126899</v>
      </c>
      <c r="X93" s="17">
        <v>0.373219086722617</v>
      </c>
      <c r="Y93" s="17">
        <v>0.40913203578100099</v>
      </c>
      <c r="Z93" s="17">
        <v>0.48057403470653498</v>
      </c>
      <c r="AA93" s="17"/>
      <c r="AB93" s="17">
        <v>0.43699106956811601</v>
      </c>
      <c r="AC93" s="17">
        <v>0.51244844955581603</v>
      </c>
      <c r="AD93" s="17">
        <v>0.45331358730590299</v>
      </c>
    </row>
    <row r="94" spans="2:30">
      <c r="B94" t="s">
        <v>89</v>
      </c>
      <c r="C94" s="17">
        <v>0.357819709283832</v>
      </c>
      <c r="D94" s="17">
        <v>0.384790484677004</v>
      </c>
      <c r="E94" s="17">
        <v>0.329263603087186</v>
      </c>
      <c r="F94" s="17"/>
      <c r="G94" s="17">
        <v>0.28782903518877101</v>
      </c>
      <c r="H94" s="17">
        <v>0.38887364959547199</v>
      </c>
      <c r="I94" s="17">
        <v>0.36077507849900903</v>
      </c>
      <c r="J94" s="17">
        <v>0.39552841830519397</v>
      </c>
      <c r="K94" s="17">
        <v>0.359816561421887</v>
      </c>
      <c r="L94" s="17"/>
      <c r="M94" s="17">
        <v>0.385585207883683</v>
      </c>
      <c r="N94" s="17">
        <v>0.300722874729759</v>
      </c>
      <c r="O94" s="17">
        <v>0.49112459114750801</v>
      </c>
      <c r="P94" s="17">
        <v>0.24723070520707199</v>
      </c>
      <c r="Q94" s="17"/>
      <c r="R94" s="17">
        <v>0.25886184958487202</v>
      </c>
      <c r="S94" s="17">
        <v>0.36783176969615899</v>
      </c>
      <c r="T94" s="17">
        <v>0.431023666649408</v>
      </c>
      <c r="U94" s="17"/>
      <c r="V94" s="17">
        <v>0.30543479409998803</v>
      </c>
      <c r="W94" s="17">
        <v>0.32713736712751201</v>
      </c>
      <c r="X94" s="17">
        <v>0.39465234714202302</v>
      </c>
      <c r="Y94" s="17">
        <v>0.33803132935062702</v>
      </c>
      <c r="Z94" s="17">
        <v>0.38656560313333099</v>
      </c>
      <c r="AA94" s="17"/>
      <c r="AB94" s="17">
        <v>0.355032556888218</v>
      </c>
      <c r="AC94" s="17">
        <v>0.36507300263155001</v>
      </c>
      <c r="AD94" s="17">
        <v>0.38019782385335699</v>
      </c>
    </row>
    <row r="95" spans="2:30">
      <c r="B95" t="s">
        <v>90</v>
      </c>
      <c r="C95" s="17">
        <v>0.14722076886278701</v>
      </c>
      <c r="D95" s="17">
        <v>0.16844927449746899</v>
      </c>
      <c r="E95" s="17">
        <v>0.1247444606194</v>
      </c>
      <c r="F95" s="17"/>
      <c r="G95" s="17">
        <v>0.12384344216583799</v>
      </c>
      <c r="H95" s="17">
        <v>0.16838417972179001</v>
      </c>
      <c r="I95" s="17">
        <v>0.20812544488676299</v>
      </c>
      <c r="J95" s="17">
        <v>0.14851000257924801</v>
      </c>
      <c r="K95" s="17">
        <v>8.5137954866711996E-2</v>
      </c>
      <c r="L95" s="17"/>
      <c r="M95" s="17">
        <v>0.12556165043992501</v>
      </c>
      <c r="N95" s="17">
        <v>0.17280919118281199</v>
      </c>
      <c r="O95" s="17">
        <v>0.110032188239527</v>
      </c>
      <c r="P95" s="17">
        <v>0.20521955089424099</v>
      </c>
      <c r="Q95" s="17"/>
      <c r="R95" s="17">
        <v>0.12742820651016501</v>
      </c>
      <c r="S95" s="17">
        <v>0.16450738147090099</v>
      </c>
      <c r="T95" s="17">
        <v>0.12159763755579001</v>
      </c>
      <c r="U95" s="17"/>
      <c r="V95" s="17">
        <v>6.04893890168407E-2</v>
      </c>
      <c r="W95" s="17">
        <v>0.15461988048022601</v>
      </c>
      <c r="X95" s="17">
        <v>0.18330699051586199</v>
      </c>
      <c r="Y95" s="17">
        <v>0.213059324792473</v>
      </c>
      <c r="Z95" s="17">
        <v>0.10480156059609801</v>
      </c>
      <c r="AA95" s="17"/>
      <c r="AB95" s="17">
        <v>0.16536236685581801</v>
      </c>
      <c r="AC95" s="17">
        <v>7.19773991365458E-2</v>
      </c>
      <c r="AD95" s="17">
        <v>8.2062512224015893E-2</v>
      </c>
    </row>
    <row r="96" spans="2:30">
      <c r="B96" t="s">
        <v>91</v>
      </c>
      <c r="C96" s="17">
        <v>3.4408228503721001E-2</v>
      </c>
      <c r="D96" s="17">
        <v>4.45367284375233E-2</v>
      </c>
      <c r="E96" s="17">
        <v>2.3684379615208299E-2</v>
      </c>
      <c r="F96" s="17"/>
      <c r="G96" s="17">
        <v>6.1626780324069597E-2</v>
      </c>
      <c r="H96" s="17">
        <v>2.7892608472098901E-2</v>
      </c>
      <c r="I96" s="17">
        <v>2.8147311030732501E-2</v>
      </c>
      <c r="J96" s="17">
        <v>3.7345970994411899E-2</v>
      </c>
      <c r="K96" s="17">
        <v>1.5280408833242E-2</v>
      </c>
      <c r="L96" s="17"/>
      <c r="M96" s="17">
        <v>2.0624633039350301E-2</v>
      </c>
      <c r="N96" s="17">
        <v>4.2888861928071002E-2</v>
      </c>
      <c r="O96" s="17">
        <v>4.5994903583299003E-2</v>
      </c>
      <c r="P96" s="17">
        <v>5.2813609687091902E-2</v>
      </c>
      <c r="Q96" s="17"/>
      <c r="R96" s="17">
        <v>5.3294380058474401E-2</v>
      </c>
      <c r="S96" s="17">
        <v>2.90841118580622E-2</v>
      </c>
      <c r="T96" s="17">
        <v>2.9429295225177499E-2</v>
      </c>
      <c r="U96" s="17"/>
      <c r="V96" s="17">
        <v>0.101325488332129</v>
      </c>
      <c r="W96" s="17">
        <v>2.2574151834797902E-2</v>
      </c>
      <c r="X96" s="17">
        <v>2.8313776001580599E-2</v>
      </c>
      <c r="Y96" s="17">
        <v>2.67630993598587E-2</v>
      </c>
      <c r="Z96" s="17">
        <v>2.8058801564035299E-2</v>
      </c>
      <c r="AA96" s="17"/>
      <c r="AB96" s="17">
        <v>3.3034210382809702E-2</v>
      </c>
      <c r="AC96" s="17">
        <v>3.1038962865140501E-2</v>
      </c>
      <c r="AD96" s="17">
        <v>6.5384911005387E-2</v>
      </c>
    </row>
    <row r="97" spans="2:30">
      <c r="B97" t="s">
        <v>92</v>
      </c>
      <c r="C97" s="17">
        <v>1.15329712015573E-2</v>
      </c>
      <c r="D97" s="17">
        <v>1.8904574669279601E-2</v>
      </c>
      <c r="E97" s="17">
        <v>3.7280679907603499E-3</v>
      </c>
      <c r="F97" s="17"/>
      <c r="G97" s="17">
        <v>2.2207051501052198E-3</v>
      </c>
      <c r="H97" s="17">
        <v>2.3822547146518099E-2</v>
      </c>
      <c r="I97" s="17">
        <v>1.89444514624122E-2</v>
      </c>
      <c r="J97" s="17">
        <v>7.7271018241654504E-3</v>
      </c>
      <c r="K97" s="17">
        <v>4.65210752479821E-3</v>
      </c>
      <c r="L97" s="17"/>
      <c r="M97" s="17">
        <v>1.8340818889920601E-2</v>
      </c>
      <c r="N97" s="17">
        <v>1.87923919185569E-3</v>
      </c>
      <c r="O97" s="17">
        <v>1.8629085718758698E-2</v>
      </c>
      <c r="P97" s="17">
        <v>0</v>
      </c>
      <c r="Q97" s="17"/>
      <c r="R97" s="17">
        <v>1.1329148355417399E-2</v>
      </c>
      <c r="S97" s="17">
        <v>1.5988638761454298E-2</v>
      </c>
      <c r="T97" s="17">
        <v>0</v>
      </c>
      <c r="U97" s="17"/>
      <c r="V97" s="17">
        <v>8.4885065221204006E-3</v>
      </c>
      <c r="W97" s="17">
        <v>1.9006822206195099E-2</v>
      </c>
      <c r="X97" s="17">
        <v>2.0507799617916999E-2</v>
      </c>
      <c r="Y97" s="17">
        <v>1.30142107160392E-2</v>
      </c>
      <c r="Z97" s="17">
        <v>0</v>
      </c>
      <c r="AA97" s="17"/>
      <c r="AB97" s="17">
        <v>9.5797963050385203E-3</v>
      </c>
      <c r="AC97" s="17">
        <v>1.9462185810947E-2</v>
      </c>
      <c r="AD97" s="17">
        <v>1.9041165611336699E-2</v>
      </c>
    </row>
    <row r="98" spans="2:30"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2:30">
      <c r="B99" s="6" t="s">
        <v>99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2:30">
      <c r="B100" s="21" t="s">
        <v>15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2:30">
      <c r="B101" t="s">
        <v>88</v>
      </c>
      <c r="C101" s="17">
        <v>0.50400972816156697</v>
      </c>
      <c r="D101" s="17">
        <v>0.44258859153015401</v>
      </c>
      <c r="E101" s="17">
        <v>0.56904117330160697</v>
      </c>
      <c r="F101" s="17"/>
      <c r="G101" s="17">
        <v>0.56364782600068197</v>
      </c>
      <c r="H101" s="17">
        <v>0.429787043947914</v>
      </c>
      <c r="I101" s="17">
        <v>0.40559994612021699</v>
      </c>
      <c r="J101" s="17">
        <v>0.50493504218061103</v>
      </c>
      <c r="K101" s="17">
        <v>0.62019684014729104</v>
      </c>
      <c r="L101" s="17"/>
      <c r="M101" s="17">
        <v>0.55745304981534904</v>
      </c>
      <c r="N101" s="17">
        <v>0.48627594173647998</v>
      </c>
      <c r="O101" s="17">
        <v>0.53898464321838602</v>
      </c>
      <c r="P101" s="17">
        <v>0.33714338455235898</v>
      </c>
      <c r="Q101" s="17"/>
      <c r="R101" s="17">
        <v>0.52639971260667595</v>
      </c>
      <c r="S101" s="17">
        <v>0.44057743127732002</v>
      </c>
      <c r="T101" s="17">
        <v>0.64858597044877797</v>
      </c>
      <c r="U101" s="17"/>
      <c r="V101" s="17">
        <v>0.523947446362658</v>
      </c>
      <c r="W101" s="17">
        <v>0.50856651865596003</v>
      </c>
      <c r="X101" s="17">
        <v>0.42812476699555402</v>
      </c>
      <c r="Y101" s="17">
        <v>0.434412636412909</v>
      </c>
      <c r="Z101" s="17">
        <v>0.59200120328829997</v>
      </c>
      <c r="AA101" s="17"/>
      <c r="AB101" s="17">
        <v>0.49305936785945298</v>
      </c>
      <c r="AC101" s="17">
        <v>0.60417777582732601</v>
      </c>
      <c r="AD101" s="17">
        <v>0.386106595532344</v>
      </c>
    </row>
    <row r="102" spans="2:30">
      <c r="B102" t="s">
        <v>89</v>
      </c>
      <c r="C102" s="17">
        <v>0.30226830367852198</v>
      </c>
      <c r="D102" s="17">
        <v>0.30354753087063502</v>
      </c>
      <c r="E102" s="17">
        <v>0.30091388405153402</v>
      </c>
      <c r="F102" s="17"/>
      <c r="G102" s="17">
        <v>0.27282944359657202</v>
      </c>
      <c r="H102" s="17">
        <v>0.38507104203692399</v>
      </c>
      <c r="I102" s="17">
        <v>0.36410855967278599</v>
      </c>
      <c r="J102" s="17">
        <v>0.30057514924587803</v>
      </c>
      <c r="K102" s="17">
        <v>0.183005688073786</v>
      </c>
      <c r="L102" s="17"/>
      <c r="M102" s="17">
        <v>0.263786503124183</v>
      </c>
      <c r="N102" s="17">
        <v>0.36944635524797598</v>
      </c>
      <c r="O102" s="17">
        <v>0.31723723052188701</v>
      </c>
      <c r="P102" s="17">
        <v>0.29808790733947199</v>
      </c>
      <c r="Q102" s="17"/>
      <c r="R102" s="17">
        <v>0.31331685147483102</v>
      </c>
      <c r="S102" s="17">
        <v>0.33230890035009197</v>
      </c>
      <c r="T102" s="17">
        <v>0.21201092521898099</v>
      </c>
      <c r="U102" s="17"/>
      <c r="V102" s="17">
        <v>0.27753325853767002</v>
      </c>
      <c r="W102" s="17">
        <v>0.34614763268457299</v>
      </c>
      <c r="X102" s="17">
        <v>0.37232496644642399</v>
      </c>
      <c r="Y102" s="17">
        <v>0.34061599008475202</v>
      </c>
      <c r="Z102" s="17">
        <v>0.20545014515346299</v>
      </c>
      <c r="AA102" s="17"/>
      <c r="AB102" s="17">
        <v>0.31718248038541003</v>
      </c>
      <c r="AC102" s="17">
        <v>0.21231467867866899</v>
      </c>
      <c r="AD102" s="17">
        <v>0.32938827999561598</v>
      </c>
    </row>
    <row r="103" spans="2:30">
      <c r="B103" t="s">
        <v>90</v>
      </c>
      <c r="C103" s="17">
        <v>0.15227102877402801</v>
      </c>
      <c r="D103" s="17">
        <v>0.19324146855754601</v>
      </c>
      <c r="E103" s="17">
        <v>0.108892363818119</v>
      </c>
      <c r="F103" s="17"/>
      <c r="G103" s="17">
        <v>0.10637341450009</v>
      </c>
      <c r="H103" s="17">
        <v>0.13857659293456201</v>
      </c>
      <c r="I103" s="17">
        <v>0.163649598294027</v>
      </c>
      <c r="J103" s="17">
        <v>0.16843477949668501</v>
      </c>
      <c r="K103" s="17">
        <v>0.18871876746227201</v>
      </c>
      <c r="L103" s="17"/>
      <c r="M103" s="17">
        <v>0.13279961247782701</v>
      </c>
      <c r="N103" s="17">
        <v>0.11994387389581999</v>
      </c>
      <c r="O103" s="17">
        <v>0.121312772337772</v>
      </c>
      <c r="P103" s="17">
        <v>0.29248094968210597</v>
      </c>
      <c r="Q103" s="17"/>
      <c r="R103" s="17">
        <v>9.9278395398238295E-2</v>
      </c>
      <c r="S103" s="17">
        <v>0.182364222225947</v>
      </c>
      <c r="T103" s="17">
        <v>0.12631881039557399</v>
      </c>
      <c r="U103" s="17"/>
      <c r="V103" s="17">
        <v>0.12853114546852301</v>
      </c>
      <c r="W103" s="17">
        <v>0.111541342638822</v>
      </c>
      <c r="X103" s="17">
        <v>0.143719195033569</v>
      </c>
      <c r="Y103" s="17">
        <v>0.157660334980714</v>
      </c>
      <c r="Z103" s="17">
        <v>0.192845289188046</v>
      </c>
      <c r="AA103" s="17"/>
      <c r="AB103" s="17">
        <v>0.144538622086511</v>
      </c>
      <c r="AC103" s="17">
        <v>0.17915869624546599</v>
      </c>
      <c r="AD103" s="17">
        <v>0.19492750491310301</v>
      </c>
    </row>
    <row r="104" spans="2:30">
      <c r="B104" t="s">
        <v>91</v>
      </c>
      <c r="C104" s="17">
        <v>3.1933803167950803E-2</v>
      </c>
      <c r="D104" s="17">
        <v>4.6973329063007101E-2</v>
      </c>
      <c r="E104" s="17">
        <v>1.6010260283263002E-2</v>
      </c>
      <c r="F104" s="17"/>
      <c r="G104" s="17">
        <v>3.65234983213895E-2</v>
      </c>
      <c r="H104" s="17">
        <v>4.65653210806002E-2</v>
      </c>
      <c r="I104" s="17">
        <v>5.1950189835434202E-2</v>
      </c>
      <c r="J104" s="17">
        <v>1.43939935479635E-2</v>
      </c>
      <c r="K104" s="17">
        <v>8.0787043166507602E-3</v>
      </c>
      <c r="L104" s="17"/>
      <c r="M104" s="17">
        <v>3.0320498418731301E-2</v>
      </c>
      <c r="N104" s="17">
        <v>1.9454645037068001E-2</v>
      </c>
      <c r="O104" s="17">
        <v>1.4979371249696101E-2</v>
      </c>
      <c r="P104" s="17">
        <v>7.2287758426062707E-2</v>
      </c>
      <c r="Q104" s="17"/>
      <c r="R104" s="17">
        <v>3.5224436984689703E-2</v>
      </c>
      <c r="S104" s="17">
        <v>3.78319606746296E-2</v>
      </c>
      <c r="T104" s="17">
        <v>1.3084293936666901E-2</v>
      </c>
      <c r="U104" s="17"/>
      <c r="V104" s="17">
        <v>5.5557019951495701E-2</v>
      </c>
      <c r="W104" s="17">
        <v>2.0505038291733502E-2</v>
      </c>
      <c r="X104" s="17">
        <v>4.4891615115438599E-2</v>
      </c>
      <c r="Y104" s="17">
        <v>5.1654163141903797E-2</v>
      </c>
      <c r="Z104" s="17">
        <v>9.7033623701902501E-3</v>
      </c>
      <c r="AA104" s="17"/>
      <c r="AB104" s="17">
        <v>3.4575214704108799E-2</v>
      </c>
      <c r="AC104" s="17">
        <v>4.34884924853825E-3</v>
      </c>
      <c r="AD104" s="17">
        <v>7.0203411140635399E-2</v>
      </c>
    </row>
    <row r="105" spans="2:30">
      <c r="B105" t="s">
        <v>92</v>
      </c>
      <c r="C105" s="17">
        <v>9.5171362179325408E-3</v>
      </c>
      <c r="D105" s="17">
        <v>1.3649079978658E-2</v>
      </c>
      <c r="E105" s="17">
        <v>5.1423185454780203E-3</v>
      </c>
      <c r="F105" s="17"/>
      <c r="G105" s="17">
        <v>2.0625817581266599E-2</v>
      </c>
      <c r="H105" s="17">
        <v>0</v>
      </c>
      <c r="I105" s="17">
        <v>1.4691706077536001E-2</v>
      </c>
      <c r="J105" s="17">
        <v>1.16610355288627E-2</v>
      </c>
      <c r="K105" s="17">
        <v>0</v>
      </c>
      <c r="L105" s="17"/>
      <c r="M105" s="17">
        <v>1.56403361639097E-2</v>
      </c>
      <c r="N105" s="17">
        <v>4.8791840826565899E-3</v>
      </c>
      <c r="O105" s="17">
        <v>7.4859826722589997E-3</v>
      </c>
      <c r="P105" s="17">
        <v>0</v>
      </c>
      <c r="Q105" s="17"/>
      <c r="R105" s="17">
        <v>2.5780603535565001E-2</v>
      </c>
      <c r="S105" s="17">
        <v>6.9174854720116998E-3</v>
      </c>
      <c r="T105" s="17">
        <v>0</v>
      </c>
      <c r="U105" s="17"/>
      <c r="V105" s="17">
        <v>1.4431129679654099E-2</v>
      </c>
      <c r="W105" s="17">
        <v>1.32394677289109E-2</v>
      </c>
      <c r="X105" s="17">
        <v>1.0939456409014199E-2</v>
      </c>
      <c r="Y105" s="17">
        <v>1.56568753797207E-2</v>
      </c>
      <c r="Z105" s="17">
        <v>0</v>
      </c>
      <c r="AA105" s="17"/>
      <c r="AB105" s="17">
        <v>1.0644314964516999E-2</v>
      </c>
      <c r="AC105" s="17">
        <v>0</v>
      </c>
      <c r="AD105" s="17">
        <v>1.9374208418302001E-2</v>
      </c>
    </row>
    <row r="106" spans="2:30"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2:30">
      <c r="B107" s="6" t="s">
        <v>100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2:30">
      <c r="B108" s="21" t="s">
        <v>15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2:30">
      <c r="B109" t="s">
        <v>88</v>
      </c>
      <c r="C109" s="17">
        <v>0.39513047622193997</v>
      </c>
      <c r="D109" s="17">
        <v>0.39673328566581401</v>
      </c>
      <c r="E109" s="17">
        <v>0.39343345431489202</v>
      </c>
      <c r="F109" s="17"/>
      <c r="G109" s="17">
        <v>0.514852622474539</v>
      </c>
      <c r="H109" s="17">
        <v>0.341240750537256</v>
      </c>
      <c r="I109" s="17">
        <v>0.35850990725363402</v>
      </c>
      <c r="J109" s="17">
        <v>0.43505435285703198</v>
      </c>
      <c r="K109" s="17">
        <v>0.32019033191324298</v>
      </c>
      <c r="L109" s="17"/>
      <c r="M109" s="17">
        <v>0.474109599262449</v>
      </c>
      <c r="N109" s="17">
        <v>0.31330922797682698</v>
      </c>
      <c r="O109" s="17">
        <v>0.23130351309660799</v>
      </c>
      <c r="P109" s="17">
        <v>0.43020162060922901</v>
      </c>
      <c r="Q109" s="17"/>
      <c r="R109" s="17">
        <v>0.47754588120346397</v>
      </c>
      <c r="S109" s="17">
        <v>0.40285936865544902</v>
      </c>
      <c r="T109" s="17">
        <v>0.291835930357847</v>
      </c>
      <c r="U109" s="17"/>
      <c r="V109" s="17">
        <v>0.58047731192845797</v>
      </c>
      <c r="W109" s="17">
        <v>0.41085458785941298</v>
      </c>
      <c r="X109" s="17">
        <v>0.32813885567017298</v>
      </c>
      <c r="Y109" s="17">
        <v>0.39332785006186699</v>
      </c>
      <c r="Z109" s="17">
        <v>0.36429144055415902</v>
      </c>
      <c r="AA109" s="17"/>
      <c r="AB109" s="17">
        <v>0.33992194096561901</v>
      </c>
      <c r="AC109" s="17">
        <v>0.69660989072187096</v>
      </c>
      <c r="AD109" s="17">
        <v>0.38521878995334202</v>
      </c>
    </row>
    <row r="110" spans="2:30">
      <c r="B110" t="s">
        <v>89</v>
      </c>
      <c r="C110" s="17">
        <v>0.32712008744985899</v>
      </c>
      <c r="D110" s="17">
        <v>0.32301634567622001</v>
      </c>
      <c r="E110" s="17">
        <v>0.33146504543431998</v>
      </c>
      <c r="F110" s="17"/>
      <c r="G110" s="17">
        <v>0.20773177743829099</v>
      </c>
      <c r="H110" s="17">
        <v>0.33268157143240901</v>
      </c>
      <c r="I110" s="17">
        <v>0.27871805433621699</v>
      </c>
      <c r="J110" s="17">
        <v>0.28816999318758701</v>
      </c>
      <c r="K110" s="17">
        <v>0.54119230350214997</v>
      </c>
      <c r="L110" s="17"/>
      <c r="M110" s="17">
        <v>0.258949779964879</v>
      </c>
      <c r="N110" s="17">
        <v>0.45334458080483298</v>
      </c>
      <c r="O110" s="17">
        <v>0.481525447133826</v>
      </c>
      <c r="P110" s="17">
        <v>0.19462947896306201</v>
      </c>
      <c r="Q110" s="17"/>
      <c r="R110" s="17">
        <v>0.24678243447767501</v>
      </c>
      <c r="S110" s="17">
        <v>0.28847355922721701</v>
      </c>
      <c r="T110" s="17">
        <v>0.50977368916926502</v>
      </c>
      <c r="U110" s="17"/>
      <c r="V110" s="17">
        <v>0.18405964695883201</v>
      </c>
      <c r="W110" s="17">
        <v>0.28827091365539897</v>
      </c>
      <c r="X110" s="17">
        <v>0.31086351102894799</v>
      </c>
      <c r="Y110" s="17">
        <v>0.27725205686180598</v>
      </c>
      <c r="Z110" s="17">
        <v>0.451274725663314</v>
      </c>
      <c r="AA110" s="17"/>
      <c r="AB110" s="17">
        <v>0.35697281123431501</v>
      </c>
      <c r="AC110" s="17">
        <v>0.19625140390387899</v>
      </c>
      <c r="AD110" s="17">
        <v>0.24015352550309699</v>
      </c>
    </row>
    <row r="111" spans="2:30">
      <c r="B111" t="s">
        <v>90</v>
      </c>
      <c r="C111" s="17">
        <v>0.21031638792456001</v>
      </c>
      <c r="D111" s="17">
        <v>0.188005894207288</v>
      </c>
      <c r="E111" s="17">
        <v>0.23393828305373601</v>
      </c>
      <c r="F111" s="17"/>
      <c r="G111" s="17">
        <v>0.228476172784292</v>
      </c>
      <c r="H111" s="17">
        <v>0.246905822574228</v>
      </c>
      <c r="I111" s="17">
        <v>0.254867302522848</v>
      </c>
      <c r="J111" s="17">
        <v>0.20980052670042301</v>
      </c>
      <c r="K111" s="17">
        <v>0.10540543818919899</v>
      </c>
      <c r="L111" s="17"/>
      <c r="M111" s="17">
        <v>0.19698179929515999</v>
      </c>
      <c r="N111" s="17">
        <v>0.19783857238213401</v>
      </c>
      <c r="O111" s="17">
        <v>0.19454324815260399</v>
      </c>
      <c r="P111" s="17">
        <v>0.28576743342362099</v>
      </c>
      <c r="Q111" s="17"/>
      <c r="R111" s="17">
        <v>0.22793911426400101</v>
      </c>
      <c r="S111" s="17">
        <v>0.22540958055844801</v>
      </c>
      <c r="T111" s="17">
        <v>0.15282116578650801</v>
      </c>
      <c r="U111" s="17"/>
      <c r="V111" s="17">
        <v>0.18559874935662399</v>
      </c>
      <c r="W111" s="17">
        <v>0.23637368543027101</v>
      </c>
      <c r="X111" s="17">
        <v>0.289932803481252</v>
      </c>
      <c r="Y111" s="17">
        <v>0.221301506227113</v>
      </c>
      <c r="Z111" s="17">
        <v>0.13784669619871701</v>
      </c>
      <c r="AA111" s="17"/>
      <c r="AB111" s="17">
        <v>0.22564811510087501</v>
      </c>
      <c r="AC111" s="17">
        <v>9.1124282871050996E-2</v>
      </c>
      <c r="AD111" s="17">
        <v>0.31493017095752301</v>
      </c>
    </row>
    <row r="112" spans="2:30">
      <c r="B112" t="s">
        <v>91</v>
      </c>
      <c r="C112" s="17">
        <v>4.8854595611695001E-2</v>
      </c>
      <c r="D112" s="17">
        <v>6.8335108539828104E-2</v>
      </c>
      <c r="E112" s="17">
        <v>2.8229026348982701E-2</v>
      </c>
      <c r="F112" s="17"/>
      <c r="G112" s="17">
        <v>4.0351794568187598E-2</v>
      </c>
      <c r="H112" s="17">
        <v>4.4723662777072799E-2</v>
      </c>
      <c r="I112" s="17">
        <v>8.1324230812923295E-2</v>
      </c>
      <c r="J112" s="17">
        <v>4.788407445508E-2</v>
      </c>
      <c r="K112" s="17">
        <v>2.9571269125981701E-2</v>
      </c>
      <c r="L112" s="17"/>
      <c r="M112" s="17">
        <v>5.1804500987836302E-2</v>
      </c>
      <c r="N112" s="17">
        <v>2.8193261857224702E-2</v>
      </c>
      <c r="O112" s="17">
        <v>6.09236659623743E-2</v>
      </c>
      <c r="P112" s="17">
        <v>6.2769330067858994E-2</v>
      </c>
      <c r="Q112" s="17"/>
      <c r="R112" s="17">
        <v>3.4959875425740201E-2</v>
      </c>
      <c r="S112" s="17">
        <v>5.9753687722482199E-2</v>
      </c>
      <c r="T112" s="17">
        <v>3.4123926938980802E-2</v>
      </c>
      <c r="U112" s="17"/>
      <c r="V112" s="17">
        <v>4.9864291756085498E-2</v>
      </c>
      <c r="W112" s="17">
        <v>4.5006233326035198E-2</v>
      </c>
      <c r="X112" s="17">
        <v>4.25838552632095E-2</v>
      </c>
      <c r="Y112" s="17">
        <v>8.0495368959059593E-2</v>
      </c>
      <c r="Z112" s="17">
        <v>3.4782529899793399E-2</v>
      </c>
      <c r="AA112" s="17"/>
      <c r="AB112" s="17">
        <v>5.5443108218192802E-2</v>
      </c>
      <c r="AC112" s="17">
        <v>9.5126719076819594E-3</v>
      </c>
      <c r="AD112" s="17">
        <v>5.96975135860374E-2</v>
      </c>
    </row>
    <row r="113" spans="2:30">
      <c r="B113" t="s">
        <v>92</v>
      </c>
      <c r="C113" s="17">
        <v>1.8578452791946001E-2</v>
      </c>
      <c r="D113" s="17">
        <v>2.3909365910850199E-2</v>
      </c>
      <c r="E113" s="17">
        <v>1.29341908480692E-2</v>
      </c>
      <c r="F113" s="17"/>
      <c r="G113" s="17">
        <v>8.5876327346908598E-3</v>
      </c>
      <c r="H113" s="17">
        <v>3.4448192679033901E-2</v>
      </c>
      <c r="I113" s="17">
        <v>2.6580505074378299E-2</v>
      </c>
      <c r="J113" s="17">
        <v>1.9091052799878099E-2</v>
      </c>
      <c r="K113" s="17">
        <v>3.6406572694254501E-3</v>
      </c>
      <c r="L113" s="17"/>
      <c r="M113" s="17">
        <v>1.8154320489675899E-2</v>
      </c>
      <c r="N113" s="17">
        <v>7.3143569789806302E-3</v>
      </c>
      <c r="O113" s="17">
        <v>3.1704125654587301E-2</v>
      </c>
      <c r="P113" s="17">
        <v>2.6632136936229098E-2</v>
      </c>
      <c r="Q113" s="17"/>
      <c r="R113" s="17">
        <v>1.27726946291203E-2</v>
      </c>
      <c r="S113" s="17">
        <v>2.3503803836403402E-2</v>
      </c>
      <c r="T113" s="17">
        <v>1.14452877473998E-2</v>
      </c>
      <c r="U113" s="17"/>
      <c r="V113" s="17">
        <v>0</v>
      </c>
      <c r="W113" s="17">
        <v>1.9494579728881901E-2</v>
      </c>
      <c r="X113" s="17">
        <v>2.84809745564173E-2</v>
      </c>
      <c r="Y113" s="17">
        <v>2.7623217890153699E-2</v>
      </c>
      <c r="Z113" s="17">
        <v>1.1804607684015899E-2</v>
      </c>
      <c r="AA113" s="17"/>
      <c r="AB113" s="17">
        <v>2.2014024480997801E-2</v>
      </c>
      <c r="AC113" s="17">
        <v>6.5017505955168604E-3</v>
      </c>
      <c r="AD113" s="17">
        <v>0</v>
      </c>
    </row>
    <row r="114" spans="2:30"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2:30">
      <c r="B115" s="6" t="s">
        <v>101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2:30">
      <c r="B116" s="21" t="s">
        <v>15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2:30">
      <c r="B117" t="s">
        <v>88</v>
      </c>
      <c r="C117" s="17">
        <v>0</v>
      </c>
      <c r="D117" s="17">
        <v>0</v>
      </c>
      <c r="E117" s="17">
        <v>0</v>
      </c>
      <c r="F117" s="17"/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/>
      <c r="M117" s="17">
        <v>0</v>
      </c>
      <c r="N117" s="17">
        <v>0</v>
      </c>
      <c r="O117" s="17">
        <v>0</v>
      </c>
      <c r="P117" s="17">
        <v>0</v>
      </c>
      <c r="Q117" s="17"/>
      <c r="R117" s="17">
        <v>0</v>
      </c>
      <c r="S117" s="17">
        <v>0</v>
      </c>
      <c r="T117" s="17">
        <v>0</v>
      </c>
      <c r="U117" s="17"/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/>
      <c r="AB117" s="17">
        <v>0</v>
      </c>
      <c r="AC117" s="17">
        <v>0</v>
      </c>
      <c r="AD117" s="17">
        <v>0</v>
      </c>
    </row>
    <row r="118" spans="2:30">
      <c r="B118" t="s">
        <v>89</v>
      </c>
      <c r="C118" s="17">
        <v>0</v>
      </c>
      <c r="D118" s="17">
        <v>0</v>
      </c>
      <c r="E118" s="17">
        <v>0</v>
      </c>
      <c r="F118" s="17"/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/>
      <c r="M118" s="17">
        <v>0</v>
      </c>
      <c r="N118" s="17">
        <v>0</v>
      </c>
      <c r="O118" s="17">
        <v>0</v>
      </c>
      <c r="P118" s="17">
        <v>0</v>
      </c>
      <c r="Q118" s="17"/>
      <c r="R118" s="17">
        <v>0</v>
      </c>
      <c r="S118" s="17">
        <v>0</v>
      </c>
      <c r="T118" s="17">
        <v>0</v>
      </c>
      <c r="U118" s="17"/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/>
      <c r="AB118" s="17">
        <v>0</v>
      </c>
      <c r="AC118" s="17">
        <v>0</v>
      </c>
      <c r="AD118" s="17">
        <v>0</v>
      </c>
    </row>
    <row r="119" spans="2:30">
      <c r="B119" t="s">
        <v>90</v>
      </c>
      <c r="C119" s="17">
        <v>1</v>
      </c>
      <c r="D119" s="17">
        <v>1</v>
      </c>
      <c r="E119" s="17">
        <v>1</v>
      </c>
      <c r="F119" s="17"/>
      <c r="G119" s="17">
        <v>1</v>
      </c>
      <c r="H119" s="17">
        <v>1</v>
      </c>
      <c r="I119" s="17">
        <v>1</v>
      </c>
      <c r="J119" s="17">
        <v>1</v>
      </c>
      <c r="K119" s="17">
        <v>1</v>
      </c>
      <c r="L119" s="17"/>
      <c r="M119" s="17">
        <v>1</v>
      </c>
      <c r="N119" s="17">
        <v>1</v>
      </c>
      <c r="O119" s="17">
        <v>1</v>
      </c>
      <c r="P119" s="17">
        <v>1</v>
      </c>
      <c r="Q119" s="17"/>
      <c r="R119" s="17">
        <v>1</v>
      </c>
      <c r="S119" s="17">
        <v>1</v>
      </c>
      <c r="T119" s="17">
        <v>1</v>
      </c>
      <c r="U119" s="17"/>
      <c r="V119" s="17">
        <v>1</v>
      </c>
      <c r="W119" s="17">
        <v>1</v>
      </c>
      <c r="X119" s="17">
        <v>1</v>
      </c>
      <c r="Y119" s="17">
        <v>1</v>
      </c>
      <c r="Z119" s="17">
        <v>1</v>
      </c>
      <c r="AA119" s="17"/>
      <c r="AB119" s="17">
        <v>1</v>
      </c>
      <c r="AC119" s="17">
        <v>1</v>
      </c>
      <c r="AD119" s="17">
        <v>1</v>
      </c>
    </row>
    <row r="120" spans="2:30">
      <c r="B120" t="s">
        <v>91</v>
      </c>
      <c r="C120" s="17">
        <v>0</v>
      </c>
      <c r="D120" s="17">
        <v>0</v>
      </c>
      <c r="E120" s="17">
        <v>0</v>
      </c>
      <c r="F120" s="17"/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/>
      <c r="M120" s="17">
        <v>0</v>
      </c>
      <c r="N120" s="17">
        <v>0</v>
      </c>
      <c r="O120" s="17">
        <v>0</v>
      </c>
      <c r="P120" s="17">
        <v>0</v>
      </c>
      <c r="Q120" s="17"/>
      <c r="R120" s="17">
        <v>0</v>
      </c>
      <c r="S120" s="17">
        <v>0</v>
      </c>
      <c r="T120" s="17">
        <v>0</v>
      </c>
      <c r="U120" s="17"/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/>
      <c r="AB120" s="17">
        <v>0</v>
      </c>
      <c r="AC120" s="17">
        <v>0</v>
      </c>
      <c r="AD120" s="17">
        <v>0</v>
      </c>
    </row>
    <row r="121" spans="2:30">
      <c r="B121" t="s">
        <v>92</v>
      </c>
      <c r="C121" s="17">
        <v>0</v>
      </c>
      <c r="D121" s="17">
        <v>0</v>
      </c>
      <c r="E121" s="17">
        <v>0</v>
      </c>
      <c r="F121" s="17"/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/>
      <c r="M121" s="17">
        <v>0</v>
      </c>
      <c r="N121" s="17">
        <v>0</v>
      </c>
      <c r="O121" s="17">
        <v>0</v>
      </c>
      <c r="P121" s="17">
        <v>0</v>
      </c>
      <c r="Q121" s="17"/>
      <c r="R121" s="17">
        <v>0</v>
      </c>
      <c r="S121" s="17">
        <v>0</v>
      </c>
      <c r="T121" s="17">
        <v>0</v>
      </c>
      <c r="U121" s="17"/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/>
      <c r="AB121" s="17">
        <v>0</v>
      </c>
      <c r="AC121" s="17">
        <v>0</v>
      </c>
      <c r="AD121" s="17">
        <v>0</v>
      </c>
    </row>
    <row r="122" spans="2:30"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2:30">
      <c r="B123" s="6" t="s">
        <v>102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2:30">
      <c r="B124" s="21" t="s">
        <v>15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2:30">
      <c r="B125" t="s">
        <v>88</v>
      </c>
      <c r="C125" s="17">
        <v>0.14271893561002499</v>
      </c>
      <c r="D125" s="17">
        <v>0.16109923807387599</v>
      </c>
      <c r="E125" s="17">
        <v>0.123258246718704</v>
      </c>
      <c r="F125" s="17"/>
      <c r="G125" s="17">
        <v>0.16832040992254299</v>
      </c>
      <c r="H125" s="17">
        <v>0.148390316047185</v>
      </c>
      <c r="I125" s="17">
        <v>0.117658900816056</v>
      </c>
      <c r="J125" s="17">
        <v>0.130143840344323</v>
      </c>
      <c r="K125" s="17">
        <v>0.14764037896854501</v>
      </c>
      <c r="L125" s="17"/>
      <c r="M125" s="17">
        <v>0.145198057176084</v>
      </c>
      <c r="N125" s="17">
        <v>8.5363311612936796E-2</v>
      </c>
      <c r="O125" s="17">
        <v>0.142919944588351</v>
      </c>
      <c r="P125" s="17">
        <v>0.228459925798915</v>
      </c>
      <c r="Q125" s="17"/>
      <c r="R125" s="17">
        <v>0.17568331696320499</v>
      </c>
      <c r="S125" s="17">
        <v>0.15898930813857401</v>
      </c>
      <c r="T125" s="17">
        <v>6.6684446363064795E-2</v>
      </c>
      <c r="U125" s="17"/>
      <c r="V125" s="17">
        <v>0.13234017390785199</v>
      </c>
      <c r="W125" s="17">
        <v>0.19102221528969701</v>
      </c>
      <c r="X125" s="17">
        <v>0.11168475709529301</v>
      </c>
      <c r="Y125" s="17">
        <v>0.13173986509284299</v>
      </c>
      <c r="Z125" s="17">
        <v>0.140136218431439</v>
      </c>
      <c r="AA125" s="17"/>
      <c r="AB125" s="17">
        <v>0.137244962582008</v>
      </c>
      <c r="AC125" s="17">
        <v>0.21539631145770499</v>
      </c>
      <c r="AD125" s="17">
        <v>1.8865180078423398E-2</v>
      </c>
    </row>
    <row r="126" spans="2:30">
      <c r="B126" t="s">
        <v>89</v>
      </c>
      <c r="C126" s="17">
        <v>0.22902145328061099</v>
      </c>
      <c r="D126" s="17">
        <v>0.25410630356494301</v>
      </c>
      <c r="E126" s="17">
        <v>0.20246212607536701</v>
      </c>
      <c r="F126" s="17"/>
      <c r="G126" s="17">
        <v>0.24105522749532099</v>
      </c>
      <c r="H126" s="17">
        <v>0.24991042649760301</v>
      </c>
      <c r="I126" s="17">
        <v>0.22216968005241799</v>
      </c>
      <c r="J126" s="17">
        <v>0.16372486316819099</v>
      </c>
      <c r="K126" s="17">
        <v>0.26663256922252299</v>
      </c>
      <c r="L126" s="17"/>
      <c r="M126" s="17">
        <v>0.199254088447329</v>
      </c>
      <c r="N126" s="17">
        <v>0.19841444840495501</v>
      </c>
      <c r="O126" s="17">
        <v>0.398825514463582</v>
      </c>
      <c r="P126" s="17">
        <v>0.22030024310558399</v>
      </c>
      <c r="Q126" s="17"/>
      <c r="R126" s="17">
        <v>0.22333296521287799</v>
      </c>
      <c r="S126" s="17">
        <v>0.21371232652785899</v>
      </c>
      <c r="T126" s="17">
        <v>0.27507628264161099</v>
      </c>
      <c r="U126" s="17"/>
      <c r="V126" s="17">
        <v>0.15690638055571299</v>
      </c>
      <c r="W126" s="17">
        <v>0.26289688139709799</v>
      </c>
      <c r="X126" s="17">
        <v>0.25968652050714203</v>
      </c>
      <c r="Y126" s="17">
        <v>0.17642238513903</v>
      </c>
      <c r="Z126" s="17">
        <v>0.24389229327002601</v>
      </c>
      <c r="AA126" s="17"/>
      <c r="AB126" s="17">
        <v>0.24920479178694699</v>
      </c>
      <c r="AC126" s="17">
        <v>0.12282116804745701</v>
      </c>
      <c r="AD126" s="17">
        <v>0.221112842252811</v>
      </c>
    </row>
    <row r="127" spans="2:30">
      <c r="B127" t="s">
        <v>90</v>
      </c>
      <c r="C127" s="17">
        <v>0.241746362493716</v>
      </c>
      <c r="D127" s="17">
        <v>0.23985540606535299</v>
      </c>
      <c r="E127" s="17">
        <v>0.243748468543484</v>
      </c>
      <c r="F127" s="17"/>
      <c r="G127" s="17">
        <v>0.236959783596632</v>
      </c>
      <c r="H127" s="17">
        <v>0.27333748351963699</v>
      </c>
      <c r="I127" s="17">
        <v>0.28279647604229802</v>
      </c>
      <c r="J127" s="17">
        <v>0.28752139449352199</v>
      </c>
      <c r="K127" s="17">
        <v>0.124144558043549</v>
      </c>
      <c r="L127" s="17"/>
      <c r="M127" s="17">
        <v>0.23619574584654501</v>
      </c>
      <c r="N127" s="17">
        <v>0.22558518732097499</v>
      </c>
      <c r="O127" s="17">
        <v>0.25177452065557498</v>
      </c>
      <c r="P127" s="17">
        <v>0.27634201570704803</v>
      </c>
      <c r="Q127" s="17"/>
      <c r="R127" s="17">
        <v>0.25396295484147302</v>
      </c>
      <c r="S127" s="17">
        <v>0.25946786036687403</v>
      </c>
      <c r="T127" s="17">
        <v>0.182767210007414</v>
      </c>
      <c r="U127" s="17"/>
      <c r="V127" s="17">
        <v>0.25284000841441001</v>
      </c>
      <c r="W127" s="17">
        <v>0.25350062138563201</v>
      </c>
      <c r="X127" s="17">
        <v>0.26140010361083299</v>
      </c>
      <c r="Y127" s="17">
        <v>0.296011307769108</v>
      </c>
      <c r="Z127" s="17">
        <v>0.17978774845475101</v>
      </c>
      <c r="AA127" s="17"/>
      <c r="AB127" s="17">
        <v>0.24823855793050201</v>
      </c>
      <c r="AC127" s="17">
        <v>0.19189524007738901</v>
      </c>
      <c r="AD127" s="17">
        <v>0.28426271071663001</v>
      </c>
    </row>
    <row r="128" spans="2:30">
      <c r="B128" t="s">
        <v>91</v>
      </c>
      <c r="C128" s="17">
        <v>0.25700142108065499</v>
      </c>
      <c r="D128" s="17">
        <v>0.23172060120834501</v>
      </c>
      <c r="E128" s="17">
        <v>0.28376823688361202</v>
      </c>
      <c r="F128" s="17"/>
      <c r="G128" s="17">
        <v>0.197127048805496</v>
      </c>
      <c r="H128" s="17">
        <v>0.21760699905919301</v>
      </c>
      <c r="I128" s="17">
        <v>0.20919657868744301</v>
      </c>
      <c r="J128" s="17">
        <v>0.26843279333402797</v>
      </c>
      <c r="K128" s="17">
        <v>0.40276315553806002</v>
      </c>
      <c r="L128" s="17"/>
      <c r="M128" s="17">
        <v>0.221454024375871</v>
      </c>
      <c r="N128" s="17">
        <v>0.43660448605900698</v>
      </c>
      <c r="O128" s="17">
        <v>0.129192327392916</v>
      </c>
      <c r="P128" s="17">
        <v>0.18687458135013299</v>
      </c>
      <c r="Q128" s="17"/>
      <c r="R128" s="17">
        <v>0.192341449913595</v>
      </c>
      <c r="S128" s="17">
        <v>0.22777984027071399</v>
      </c>
      <c r="T128" s="17">
        <v>0.39904957844621403</v>
      </c>
      <c r="U128" s="17"/>
      <c r="V128" s="17">
        <v>0.20322393719895701</v>
      </c>
      <c r="W128" s="17">
        <v>0.18067242871311401</v>
      </c>
      <c r="X128" s="17">
        <v>0.23813555659560501</v>
      </c>
      <c r="Y128" s="17">
        <v>0.24068436574148799</v>
      </c>
      <c r="Z128" s="17">
        <v>0.35578149375589302</v>
      </c>
      <c r="AA128" s="17"/>
      <c r="AB128" s="17">
        <v>0.262021884188674</v>
      </c>
      <c r="AC128" s="17">
        <v>0.20873888885582001</v>
      </c>
      <c r="AD128" s="17">
        <v>0.31777132963938098</v>
      </c>
    </row>
    <row r="129" spans="2:30">
      <c r="B129" t="s">
        <v>92</v>
      </c>
      <c r="C129" s="17">
        <v>0.12951182753499399</v>
      </c>
      <c r="D129" s="17">
        <v>0.113218451087483</v>
      </c>
      <c r="E129" s="17">
        <v>0.14676292177883399</v>
      </c>
      <c r="F129" s="17"/>
      <c r="G129" s="17">
        <v>0.15653753018000899</v>
      </c>
      <c r="H129" s="17">
        <v>0.110754774876382</v>
      </c>
      <c r="I129" s="17">
        <v>0.16817836440178599</v>
      </c>
      <c r="J129" s="17">
        <v>0.150177108659935</v>
      </c>
      <c r="K129" s="17">
        <v>5.88193382273225E-2</v>
      </c>
      <c r="L129" s="17"/>
      <c r="M129" s="17">
        <v>0.19789808415417001</v>
      </c>
      <c r="N129" s="17">
        <v>5.4032566602126603E-2</v>
      </c>
      <c r="O129" s="17">
        <v>7.7287692899576002E-2</v>
      </c>
      <c r="P129" s="17">
        <v>8.8023234038320394E-2</v>
      </c>
      <c r="Q129" s="17"/>
      <c r="R129" s="17">
        <v>0.15467931306884899</v>
      </c>
      <c r="S129" s="17">
        <v>0.14005066469597799</v>
      </c>
      <c r="T129" s="17">
        <v>7.6422482541696299E-2</v>
      </c>
      <c r="U129" s="17"/>
      <c r="V129" s="17">
        <v>0.254689499923069</v>
      </c>
      <c r="W129" s="17">
        <v>0.11190785321445899</v>
      </c>
      <c r="X129" s="17">
        <v>0.12909306219112601</v>
      </c>
      <c r="Y129" s="17">
        <v>0.15514207625752999</v>
      </c>
      <c r="Z129" s="17">
        <v>8.0402246087890705E-2</v>
      </c>
      <c r="AA129" s="17"/>
      <c r="AB129" s="17">
        <v>0.103289803511869</v>
      </c>
      <c r="AC129" s="17">
        <v>0.261148391561629</v>
      </c>
      <c r="AD129" s="17">
        <v>0.15798793731275501</v>
      </c>
    </row>
    <row r="130" spans="2:30"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2:30">
      <c r="B131" s="6" t="s">
        <v>103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2:30">
      <c r="B132" s="21" t="s">
        <v>15</v>
      </c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2:30">
      <c r="B133" t="s">
        <v>88</v>
      </c>
      <c r="C133" s="17">
        <v>0.13062487013681201</v>
      </c>
      <c r="D133" s="17">
        <v>0.13235038988168499</v>
      </c>
      <c r="E133" s="17">
        <v>0.12879792506902299</v>
      </c>
      <c r="F133" s="17"/>
      <c r="G133" s="17">
        <v>9.8322374254929498E-2</v>
      </c>
      <c r="H133" s="17">
        <v>0.12536271932898499</v>
      </c>
      <c r="I133" s="17">
        <v>0.135602603103331</v>
      </c>
      <c r="J133" s="17">
        <v>0.10420908060371201</v>
      </c>
      <c r="K133" s="17">
        <v>0.192895185518214</v>
      </c>
      <c r="L133" s="17"/>
      <c r="M133" s="17">
        <v>0.113380699316211</v>
      </c>
      <c r="N133" s="17">
        <v>8.5120187495041494E-2</v>
      </c>
      <c r="O133" s="17">
        <v>0.13330516333197501</v>
      </c>
      <c r="P133" s="17">
        <v>0.25565915744979301</v>
      </c>
      <c r="Q133" s="17"/>
      <c r="R133" s="17">
        <v>0.105347325455295</v>
      </c>
      <c r="S133" s="17">
        <v>0.15593331046486</v>
      </c>
      <c r="T133" s="17">
        <v>8.9388378626676396E-2</v>
      </c>
      <c r="U133" s="17"/>
      <c r="V133" s="17">
        <v>6.7226148838020597E-2</v>
      </c>
      <c r="W133" s="17">
        <v>0.11606693271441799</v>
      </c>
      <c r="X133" s="17">
        <v>0.10509074640758399</v>
      </c>
      <c r="Y133" s="17">
        <v>0.16887975081065401</v>
      </c>
      <c r="Z133" s="17">
        <v>0.156651110807288</v>
      </c>
      <c r="AA133" s="17"/>
      <c r="AB133" s="17">
        <v>0.111817124133125</v>
      </c>
      <c r="AC133" s="17">
        <v>0.24275903110178099</v>
      </c>
      <c r="AD133" s="17">
        <v>0.10016735718495499</v>
      </c>
    </row>
    <row r="134" spans="2:30">
      <c r="B134" t="s">
        <v>89</v>
      </c>
      <c r="C134" s="17">
        <v>0.18003173236365799</v>
      </c>
      <c r="D134" s="17">
        <v>0.191683127022614</v>
      </c>
      <c r="E134" s="17">
        <v>0.167695473640283</v>
      </c>
      <c r="F134" s="17"/>
      <c r="G134" s="17">
        <v>0.21772676090850501</v>
      </c>
      <c r="H134" s="17">
        <v>0.18619769156739199</v>
      </c>
      <c r="I134" s="17">
        <v>0.21388278176179801</v>
      </c>
      <c r="J134" s="17">
        <v>0.17847784016743401</v>
      </c>
      <c r="K134" s="17">
        <v>9.8546110520626604E-2</v>
      </c>
      <c r="L134" s="17"/>
      <c r="M134" s="17">
        <v>0.21249579860597401</v>
      </c>
      <c r="N134" s="17">
        <v>0.14864739300271901</v>
      </c>
      <c r="O134" s="17">
        <v>0.15414881050819601</v>
      </c>
      <c r="P134" s="17">
        <v>0.154049087669337</v>
      </c>
      <c r="Q134" s="17"/>
      <c r="R134" s="17">
        <v>0.20784408036570001</v>
      </c>
      <c r="S134" s="17">
        <v>0.20315185808826</v>
      </c>
      <c r="T134" s="17">
        <v>9.1136571249757603E-2</v>
      </c>
      <c r="U134" s="17"/>
      <c r="V134" s="17">
        <v>0.239954903937764</v>
      </c>
      <c r="W134" s="17">
        <v>0.21638078866638999</v>
      </c>
      <c r="X134" s="17">
        <v>0.19248378188775001</v>
      </c>
      <c r="Y134" s="17">
        <v>0.14320246956261701</v>
      </c>
      <c r="Z134" s="17">
        <v>0.14756239533052401</v>
      </c>
      <c r="AA134" s="17"/>
      <c r="AB134" s="17">
        <v>0.173465188734303</v>
      </c>
      <c r="AC134" s="17">
        <v>0.191914415016539</v>
      </c>
      <c r="AD134" s="17">
        <v>0.247705549859107</v>
      </c>
    </row>
    <row r="135" spans="2:30">
      <c r="B135" t="s">
        <v>90</v>
      </c>
      <c r="C135" s="17">
        <v>0.24282585217720801</v>
      </c>
      <c r="D135" s="17">
        <v>0.23082792572879299</v>
      </c>
      <c r="E135" s="17">
        <v>0.25552901168248698</v>
      </c>
      <c r="F135" s="17"/>
      <c r="G135" s="17">
        <v>0.28403972229150598</v>
      </c>
      <c r="H135" s="17">
        <v>0.28976045179049398</v>
      </c>
      <c r="I135" s="17">
        <v>0.285593770819971</v>
      </c>
      <c r="J135" s="17">
        <v>0.209956011470364</v>
      </c>
      <c r="K135" s="17">
        <v>0.13624308375975799</v>
      </c>
      <c r="L135" s="17"/>
      <c r="M135" s="17">
        <v>0.25294217203074498</v>
      </c>
      <c r="N135" s="17">
        <v>0.231189105360391</v>
      </c>
      <c r="O135" s="17">
        <v>0.19064604169607399</v>
      </c>
      <c r="P135" s="17">
        <v>0.27684366222776602</v>
      </c>
      <c r="Q135" s="17"/>
      <c r="R135" s="17">
        <v>0.29460636016571101</v>
      </c>
      <c r="S135" s="17">
        <v>0.24963868332208</v>
      </c>
      <c r="T135" s="17">
        <v>0.172772048769749</v>
      </c>
      <c r="U135" s="17"/>
      <c r="V135" s="17">
        <v>0.27415729151914298</v>
      </c>
      <c r="W135" s="17">
        <v>0.29681180748471098</v>
      </c>
      <c r="X135" s="17">
        <v>0.27531484801770201</v>
      </c>
      <c r="Y135" s="17">
        <v>0.26521516366250603</v>
      </c>
      <c r="Z135" s="17">
        <v>0.15495385931070299</v>
      </c>
      <c r="AA135" s="17"/>
      <c r="AB135" s="17">
        <v>0.248998921119822</v>
      </c>
      <c r="AC135" s="17">
        <v>0.247580737434481</v>
      </c>
      <c r="AD135" s="17">
        <v>0.133472227605622</v>
      </c>
    </row>
    <row r="136" spans="2:30">
      <c r="B136" t="s">
        <v>91</v>
      </c>
      <c r="C136" s="17">
        <v>0.296750778046659</v>
      </c>
      <c r="D136" s="17">
        <v>0.29019419504125299</v>
      </c>
      <c r="E136" s="17">
        <v>0.303692754236077</v>
      </c>
      <c r="F136" s="17"/>
      <c r="G136" s="17">
        <v>0.25530493332700499</v>
      </c>
      <c r="H136" s="17">
        <v>0.23751764604412201</v>
      </c>
      <c r="I136" s="17">
        <v>0.218944756664886</v>
      </c>
      <c r="J136" s="17">
        <v>0.27243934203044601</v>
      </c>
      <c r="K136" s="17">
        <v>0.51102696602763498</v>
      </c>
      <c r="L136" s="17"/>
      <c r="M136" s="17">
        <v>0.24392846457414299</v>
      </c>
      <c r="N136" s="17">
        <v>0.37744498706970298</v>
      </c>
      <c r="O136" s="17">
        <v>0.43729240696192501</v>
      </c>
      <c r="P136" s="17">
        <v>0.203487044321258</v>
      </c>
      <c r="Q136" s="17"/>
      <c r="R136" s="17">
        <v>0.221853423197059</v>
      </c>
      <c r="S136" s="17">
        <v>0.23278645332777301</v>
      </c>
      <c r="T136" s="17">
        <v>0.54062745590457095</v>
      </c>
      <c r="U136" s="17"/>
      <c r="V136" s="17">
        <v>0.23638306345228899</v>
      </c>
      <c r="W136" s="17">
        <v>0.22927907601043901</v>
      </c>
      <c r="X136" s="17">
        <v>0.24693730609353801</v>
      </c>
      <c r="Y136" s="17">
        <v>0.25879072486720101</v>
      </c>
      <c r="Z136" s="17">
        <v>0.42721423202937803</v>
      </c>
      <c r="AA136" s="17"/>
      <c r="AB136" s="17">
        <v>0.31937410200702099</v>
      </c>
      <c r="AC136" s="17">
        <v>0.17878629288209699</v>
      </c>
      <c r="AD136" s="17">
        <v>0.28480043891631701</v>
      </c>
    </row>
    <row r="137" spans="2:30">
      <c r="B137" t="s">
        <v>92</v>
      </c>
      <c r="C137" s="17">
        <v>0.14976676727566299</v>
      </c>
      <c r="D137" s="17">
        <v>0.15494436232565501</v>
      </c>
      <c r="E137" s="17">
        <v>0.14428483537212999</v>
      </c>
      <c r="F137" s="17"/>
      <c r="G137" s="17">
        <v>0.144606209218055</v>
      </c>
      <c r="H137" s="17">
        <v>0.161161491269007</v>
      </c>
      <c r="I137" s="17">
        <v>0.14597608765001499</v>
      </c>
      <c r="J137" s="17">
        <v>0.23491772572804401</v>
      </c>
      <c r="K137" s="17">
        <v>6.12886541737672E-2</v>
      </c>
      <c r="L137" s="17"/>
      <c r="M137" s="17">
        <v>0.17725286547292801</v>
      </c>
      <c r="N137" s="17">
        <v>0.15759832707214599</v>
      </c>
      <c r="O137" s="17">
        <v>8.4607577501829498E-2</v>
      </c>
      <c r="P137" s="17">
        <v>0.109961048331846</v>
      </c>
      <c r="Q137" s="17"/>
      <c r="R137" s="17">
        <v>0.17034881081623501</v>
      </c>
      <c r="S137" s="17">
        <v>0.15848969479702599</v>
      </c>
      <c r="T137" s="17">
        <v>0.10607554544924599</v>
      </c>
      <c r="U137" s="17"/>
      <c r="V137" s="17">
        <v>0.18227859225278301</v>
      </c>
      <c r="W137" s="17">
        <v>0.14146139512404199</v>
      </c>
      <c r="X137" s="17">
        <v>0.180173317593426</v>
      </c>
      <c r="Y137" s="17">
        <v>0.163911891097023</v>
      </c>
      <c r="Z137" s="17">
        <v>0.113618402522107</v>
      </c>
      <c r="AA137" s="17"/>
      <c r="AB137" s="17">
        <v>0.14634466400572901</v>
      </c>
      <c r="AC137" s="17">
        <v>0.13895952356510199</v>
      </c>
      <c r="AD137" s="17">
        <v>0.23385442643399801</v>
      </c>
    </row>
    <row r="138" spans="2:30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2:30">
      <c r="B139" s="6" t="s">
        <v>104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2:30">
      <c r="B140" s="21" t="s">
        <v>15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2:30">
      <c r="B141" t="s">
        <v>88</v>
      </c>
      <c r="C141" s="17">
        <v>0.38115715462753602</v>
      </c>
      <c r="D141" s="17">
        <v>0.36306933588673901</v>
      </c>
      <c r="E141" s="17">
        <v>0.40030816772590799</v>
      </c>
      <c r="F141" s="17"/>
      <c r="G141" s="17">
        <v>0.509467326208218</v>
      </c>
      <c r="H141" s="17">
        <v>0.39757107945988002</v>
      </c>
      <c r="I141" s="17">
        <v>0.29955105437777202</v>
      </c>
      <c r="J141" s="17">
        <v>0.36665328787279899</v>
      </c>
      <c r="K141" s="17">
        <v>0.323717099157662</v>
      </c>
      <c r="L141" s="17"/>
      <c r="M141" s="17">
        <v>0.47494036285629498</v>
      </c>
      <c r="N141" s="17">
        <v>0.26908390550697597</v>
      </c>
      <c r="O141" s="17">
        <v>0.233710449115545</v>
      </c>
      <c r="P141" s="17">
        <v>0.40541283427948699</v>
      </c>
      <c r="Q141" s="17"/>
      <c r="R141" s="17">
        <v>0.50280220944208498</v>
      </c>
      <c r="S141" s="17">
        <v>0.38854747455896799</v>
      </c>
      <c r="T141" s="17">
        <v>0.239278315279498</v>
      </c>
      <c r="U141" s="17"/>
      <c r="V141" s="17">
        <v>0.53752363335372499</v>
      </c>
      <c r="W141" s="17">
        <v>0.49374997401183401</v>
      </c>
      <c r="X141" s="17">
        <v>0.322707999662454</v>
      </c>
      <c r="Y141" s="17">
        <v>0.251470015289393</v>
      </c>
      <c r="Z141" s="17">
        <v>0.36876427656892202</v>
      </c>
      <c r="AA141" s="17"/>
      <c r="AB141" s="17">
        <v>0.32390457166218001</v>
      </c>
      <c r="AC141" s="17">
        <v>0.70588300874127896</v>
      </c>
      <c r="AD141" s="17">
        <v>0.33617449649251901</v>
      </c>
    </row>
    <row r="142" spans="2:30">
      <c r="B142" t="s">
        <v>89</v>
      </c>
      <c r="C142" s="17">
        <v>0.29095913705342202</v>
      </c>
      <c r="D142" s="17">
        <v>0.26085711249001398</v>
      </c>
      <c r="E142" s="17">
        <v>0.32283054592602001</v>
      </c>
      <c r="F142" s="17"/>
      <c r="G142" s="17">
        <v>0.21999502576437099</v>
      </c>
      <c r="H142" s="17">
        <v>0.19550397048003099</v>
      </c>
      <c r="I142" s="17">
        <v>0.28561900281832298</v>
      </c>
      <c r="J142" s="17">
        <v>0.26833680772246699</v>
      </c>
      <c r="K142" s="17">
        <v>0.498632080972917</v>
      </c>
      <c r="L142" s="17"/>
      <c r="M142" s="17">
        <v>0.23267635229500699</v>
      </c>
      <c r="N142" s="17">
        <v>0.40867451595215898</v>
      </c>
      <c r="O142" s="17">
        <v>0.41875366350441301</v>
      </c>
      <c r="P142" s="17">
        <v>0.16543566767016199</v>
      </c>
      <c r="Q142" s="17"/>
      <c r="R142" s="17">
        <v>0.22219432065295899</v>
      </c>
      <c r="S142" s="17">
        <v>0.247908413535955</v>
      </c>
      <c r="T142" s="17">
        <v>0.47356963529465501</v>
      </c>
      <c r="U142" s="17"/>
      <c r="V142" s="17">
        <v>0.22366441697522399</v>
      </c>
      <c r="W142" s="17">
        <v>0.188475575823388</v>
      </c>
      <c r="X142" s="17">
        <v>0.26557668150088398</v>
      </c>
      <c r="Y142" s="17">
        <v>0.30991362674668899</v>
      </c>
      <c r="Z142" s="17">
        <v>0.39491379982913799</v>
      </c>
      <c r="AA142" s="17"/>
      <c r="AB142" s="17">
        <v>0.30995789702216697</v>
      </c>
      <c r="AC142" s="17">
        <v>0.22769585244148299</v>
      </c>
      <c r="AD142" s="17">
        <v>0.17810829937756001</v>
      </c>
    </row>
    <row r="143" spans="2:30">
      <c r="B143" t="s">
        <v>90</v>
      </c>
      <c r="C143" s="17">
        <v>0.17531773658189201</v>
      </c>
      <c r="D143" s="17">
        <v>0.162083748611454</v>
      </c>
      <c r="E143" s="17">
        <v>0.189329612784186</v>
      </c>
      <c r="F143" s="17"/>
      <c r="G143" s="17">
        <v>0.193308009609512</v>
      </c>
      <c r="H143" s="17">
        <v>0.20470568889405799</v>
      </c>
      <c r="I143" s="17">
        <v>0.21273026669229</v>
      </c>
      <c r="J143" s="17">
        <v>0.16121058169050301</v>
      </c>
      <c r="K143" s="17">
        <v>9.9453448559057703E-2</v>
      </c>
      <c r="L143" s="17"/>
      <c r="M143" s="17">
        <v>0.158219728901796</v>
      </c>
      <c r="N143" s="17">
        <v>0.17734314634871201</v>
      </c>
      <c r="O143" s="17">
        <v>0.17011668055812099</v>
      </c>
      <c r="P143" s="17">
        <v>0.22934838679446401</v>
      </c>
      <c r="Q143" s="17"/>
      <c r="R143" s="17">
        <v>0.18681134436668601</v>
      </c>
      <c r="S143" s="17">
        <v>0.19307768905855099</v>
      </c>
      <c r="T143" s="17">
        <v>0.11696480772361</v>
      </c>
      <c r="U143" s="17"/>
      <c r="V143" s="17">
        <v>0.13396727636437</v>
      </c>
      <c r="W143" s="17">
        <v>0.201345143666979</v>
      </c>
      <c r="X143" s="17">
        <v>0.232652261207758</v>
      </c>
      <c r="Y143" s="17">
        <v>0.20270834976229801</v>
      </c>
      <c r="Z143" s="17">
        <v>0.113535338608538</v>
      </c>
      <c r="AA143" s="17"/>
      <c r="AB143" s="17">
        <v>0.195571023342797</v>
      </c>
      <c r="AC143" s="17">
        <v>3.4057266281990198E-2</v>
      </c>
      <c r="AD143" s="17">
        <v>0.26701041099561501</v>
      </c>
    </row>
    <row r="144" spans="2:30">
      <c r="B144" t="s">
        <v>91</v>
      </c>
      <c r="C144" s="17">
        <v>8.8240222299100904E-2</v>
      </c>
      <c r="D144" s="17">
        <v>0.11722857818079099</v>
      </c>
      <c r="E144" s="17">
        <v>5.7547943083675897E-2</v>
      </c>
      <c r="F144" s="17"/>
      <c r="G144" s="17">
        <v>3.1222799540632399E-2</v>
      </c>
      <c r="H144" s="17">
        <v>0.112028034130429</v>
      </c>
      <c r="I144" s="17">
        <v>0.113136750896981</v>
      </c>
      <c r="J144" s="17">
        <v>0.138711634295894</v>
      </c>
      <c r="K144" s="17">
        <v>4.8045958262474299E-2</v>
      </c>
      <c r="L144" s="17"/>
      <c r="M144" s="17">
        <v>7.66776109806208E-2</v>
      </c>
      <c r="N144" s="17">
        <v>7.2618112754066697E-2</v>
      </c>
      <c r="O144" s="17">
        <v>8.7622949907655207E-2</v>
      </c>
      <c r="P144" s="17">
        <v>0.14992804826916301</v>
      </c>
      <c r="Q144" s="17"/>
      <c r="R144" s="17">
        <v>3.6232308144694303E-2</v>
      </c>
      <c r="S144" s="17">
        <v>0.106141694598834</v>
      </c>
      <c r="T144" s="17">
        <v>9.3415142025692996E-2</v>
      </c>
      <c r="U144" s="17"/>
      <c r="V144" s="17">
        <v>5.1236445578480998E-2</v>
      </c>
      <c r="W144" s="17">
        <v>5.3549544639812999E-2</v>
      </c>
      <c r="X144" s="17">
        <v>0.10105279085880101</v>
      </c>
      <c r="Y144" s="17">
        <v>0.15782196803658999</v>
      </c>
      <c r="Z144" s="17">
        <v>7.2094655741923502E-2</v>
      </c>
      <c r="AA144" s="17"/>
      <c r="AB144" s="17">
        <v>9.3744517384153805E-2</v>
      </c>
      <c r="AC144" s="17">
        <v>2.2851200627566501E-2</v>
      </c>
      <c r="AD144" s="17">
        <v>0.19069324816559</v>
      </c>
    </row>
    <row r="145" spans="2:30">
      <c r="B145" t="s">
        <v>92</v>
      </c>
      <c r="C145" s="17">
        <v>6.4325749438048696E-2</v>
      </c>
      <c r="D145" s="17">
        <v>9.6761224831002607E-2</v>
      </c>
      <c r="E145" s="17">
        <v>2.99837304802099E-2</v>
      </c>
      <c r="F145" s="17"/>
      <c r="G145" s="17">
        <v>4.6006838877267101E-2</v>
      </c>
      <c r="H145" s="17">
        <v>9.0191227035602395E-2</v>
      </c>
      <c r="I145" s="17">
        <v>8.8962925214633601E-2</v>
      </c>
      <c r="J145" s="17">
        <v>6.5087688418336898E-2</v>
      </c>
      <c r="K145" s="17">
        <v>3.0151413047889201E-2</v>
      </c>
      <c r="L145" s="17"/>
      <c r="M145" s="17">
        <v>5.7485944966281503E-2</v>
      </c>
      <c r="N145" s="17">
        <v>7.2280319438086701E-2</v>
      </c>
      <c r="O145" s="17">
        <v>8.9796256914265599E-2</v>
      </c>
      <c r="P145" s="17">
        <v>4.9875062986723402E-2</v>
      </c>
      <c r="Q145" s="17"/>
      <c r="R145" s="17">
        <v>5.1959817393575303E-2</v>
      </c>
      <c r="S145" s="17">
        <v>6.4324728247692101E-2</v>
      </c>
      <c r="T145" s="17">
        <v>7.67720996765444E-2</v>
      </c>
      <c r="U145" s="17"/>
      <c r="V145" s="17">
        <v>5.3608227728200203E-2</v>
      </c>
      <c r="W145" s="17">
        <v>6.2879761857986299E-2</v>
      </c>
      <c r="X145" s="17">
        <v>7.80102667701041E-2</v>
      </c>
      <c r="Y145" s="17">
        <v>7.8086040165030707E-2</v>
      </c>
      <c r="Z145" s="17">
        <v>5.0691929251479202E-2</v>
      </c>
      <c r="AA145" s="17"/>
      <c r="AB145" s="17">
        <v>7.6821990588701206E-2</v>
      </c>
      <c r="AC145" s="17">
        <v>9.5126719076819594E-3</v>
      </c>
      <c r="AD145" s="17">
        <v>2.8013544968717E-2</v>
      </c>
    </row>
    <row r="146" spans="2:30"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2:30">
      <c r="B147" s="6" t="s">
        <v>105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2:30">
      <c r="B148" s="21" t="s">
        <v>15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2:30">
      <c r="B149" t="s">
        <v>88</v>
      </c>
      <c r="C149" s="17">
        <v>0.296593493881596</v>
      </c>
      <c r="D149" s="17">
        <v>0.31445897954659902</v>
      </c>
      <c r="E149" s="17">
        <v>0.27767788250344999</v>
      </c>
      <c r="F149" s="17"/>
      <c r="G149" s="17">
        <v>0.35499222746545001</v>
      </c>
      <c r="H149" s="17">
        <v>0.33626210606721202</v>
      </c>
      <c r="I149" s="17">
        <v>0.32426823075848299</v>
      </c>
      <c r="J149" s="17">
        <v>0.35789160987774099</v>
      </c>
      <c r="K149" s="17">
        <v>9.9821752172585695E-2</v>
      </c>
      <c r="L149" s="17"/>
      <c r="M149" s="17">
        <v>0.36842739500393201</v>
      </c>
      <c r="N149" s="17">
        <v>0.291459596932237</v>
      </c>
      <c r="O149" s="17">
        <v>0.15002644771599399</v>
      </c>
      <c r="P149" s="17">
        <v>0.21330667916040999</v>
      </c>
      <c r="Q149" s="17"/>
      <c r="R149" s="17">
        <v>0.355983113431528</v>
      </c>
      <c r="S149" s="17">
        <v>0.32169014613369501</v>
      </c>
      <c r="T149" s="17">
        <v>0.170715587319615</v>
      </c>
      <c r="U149" s="17"/>
      <c r="V149" s="17">
        <v>0.40790385297456999</v>
      </c>
      <c r="W149" s="17">
        <v>0.32563404737089902</v>
      </c>
      <c r="X149" s="17">
        <v>0.34320764485600802</v>
      </c>
      <c r="Y149" s="17">
        <v>0.30670451885808497</v>
      </c>
      <c r="Z149" s="17">
        <v>0.19619975912527801</v>
      </c>
      <c r="AA149" s="17"/>
      <c r="AB149" s="17">
        <v>0.286549746406499</v>
      </c>
      <c r="AC149" s="17">
        <v>0.35306255552358701</v>
      </c>
      <c r="AD149" s="17">
        <v>0.29013004276328502</v>
      </c>
    </row>
    <row r="150" spans="2:30">
      <c r="B150" t="s">
        <v>89</v>
      </c>
      <c r="C150" s="17">
        <v>0.34870494151263298</v>
      </c>
      <c r="D150" s="17">
        <v>0.36460473093856999</v>
      </c>
      <c r="E150" s="17">
        <v>0.33187056916951002</v>
      </c>
      <c r="F150" s="17"/>
      <c r="G150" s="17">
        <v>0.29300631320904003</v>
      </c>
      <c r="H150" s="17">
        <v>0.30556573536593201</v>
      </c>
      <c r="I150" s="17">
        <v>0.23089530168671801</v>
      </c>
      <c r="J150" s="17">
        <v>0.34062918812023801</v>
      </c>
      <c r="K150" s="17">
        <v>0.58676866515433801</v>
      </c>
      <c r="L150" s="17"/>
      <c r="M150" s="17">
        <v>0.32919089323627199</v>
      </c>
      <c r="N150" s="17">
        <v>0.369803291208193</v>
      </c>
      <c r="O150" s="17">
        <v>0.50450679532971099</v>
      </c>
      <c r="P150" s="17">
        <v>0.23642380163150201</v>
      </c>
      <c r="Q150" s="17"/>
      <c r="R150" s="17">
        <v>0.31406167426644899</v>
      </c>
      <c r="S150" s="17">
        <v>0.28239919164216898</v>
      </c>
      <c r="T150" s="17">
        <v>0.55824279290845502</v>
      </c>
      <c r="U150" s="17"/>
      <c r="V150" s="17">
        <v>0.31432160166266498</v>
      </c>
      <c r="W150" s="17">
        <v>0.302613666140501</v>
      </c>
      <c r="X150" s="17">
        <v>0.28647832482489899</v>
      </c>
      <c r="Y150" s="17">
        <v>0.26932020764037001</v>
      </c>
      <c r="Z150" s="17">
        <v>0.49014038838297502</v>
      </c>
      <c r="AA150" s="17"/>
      <c r="AB150" s="17">
        <v>0.34844867977847199</v>
      </c>
      <c r="AC150" s="17">
        <v>0.35593648445707698</v>
      </c>
      <c r="AD150" s="17">
        <v>0.33191015362915799</v>
      </c>
    </row>
    <row r="151" spans="2:30">
      <c r="B151" t="s">
        <v>90</v>
      </c>
      <c r="C151" s="17">
        <v>0.204860614129483</v>
      </c>
      <c r="D151" s="17">
        <v>0.20904219537684701</v>
      </c>
      <c r="E151" s="17">
        <v>0.20043324129985801</v>
      </c>
      <c r="F151" s="17"/>
      <c r="G151" s="17">
        <v>0.176734009096638</v>
      </c>
      <c r="H151" s="17">
        <v>0.205081365525005</v>
      </c>
      <c r="I151" s="17">
        <v>0.239355868945485</v>
      </c>
      <c r="J151" s="17">
        <v>0.167658728725535</v>
      </c>
      <c r="K151" s="17">
        <v>0.236750960989386</v>
      </c>
      <c r="L151" s="17"/>
      <c r="M151" s="17">
        <v>0.15809392884029499</v>
      </c>
      <c r="N151" s="17">
        <v>0.19114350196719701</v>
      </c>
      <c r="O151" s="17">
        <v>0.22168423551835101</v>
      </c>
      <c r="P151" s="17">
        <v>0.35654993278615099</v>
      </c>
      <c r="Q151" s="17"/>
      <c r="R151" s="17">
        <v>0.15939305987831501</v>
      </c>
      <c r="S151" s="17">
        <v>0.24069185798127901</v>
      </c>
      <c r="T151" s="17">
        <v>0.15621961344187399</v>
      </c>
      <c r="U151" s="17"/>
      <c r="V151" s="17">
        <v>0.16732604716920399</v>
      </c>
      <c r="W151" s="17">
        <v>0.179147786006115</v>
      </c>
      <c r="X151" s="17">
        <v>0.24535449169205201</v>
      </c>
      <c r="Y151" s="17">
        <v>0.19558950492886901</v>
      </c>
      <c r="Z151" s="17">
        <v>0.215148454140446</v>
      </c>
      <c r="AA151" s="17"/>
      <c r="AB151" s="17">
        <v>0.19715066604422099</v>
      </c>
      <c r="AC151" s="17">
        <v>0.24531296509516601</v>
      </c>
      <c r="AD151" s="17">
        <v>0.20821393328787699</v>
      </c>
    </row>
    <row r="152" spans="2:30">
      <c r="B152" t="s">
        <v>91</v>
      </c>
      <c r="C152" s="17">
        <v>0.10455204419705801</v>
      </c>
      <c r="D152" s="17">
        <v>8.5108028801283903E-2</v>
      </c>
      <c r="E152" s="17">
        <v>0.12513897061785001</v>
      </c>
      <c r="F152" s="17"/>
      <c r="G152" s="17">
        <v>8.9609650479349406E-2</v>
      </c>
      <c r="H152" s="17">
        <v>0.12701321831838799</v>
      </c>
      <c r="I152" s="17">
        <v>0.15283756765453799</v>
      </c>
      <c r="J152" s="17">
        <v>9.4177243017288706E-2</v>
      </c>
      <c r="K152" s="17">
        <v>5.68473345472661E-2</v>
      </c>
      <c r="L152" s="17"/>
      <c r="M152" s="17">
        <v>0.100418704802114</v>
      </c>
      <c r="N152" s="17">
        <v>0.105563512520517</v>
      </c>
      <c r="O152" s="17">
        <v>9.0721613874336304E-2</v>
      </c>
      <c r="P152" s="17">
        <v>0.127902131892561</v>
      </c>
      <c r="Q152" s="17"/>
      <c r="R152" s="17">
        <v>8.2465736618875601E-2</v>
      </c>
      <c r="S152" s="17">
        <v>0.121903529155477</v>
      </c>
      <c r="T152" s="17">
        <v>8.1066175141706595E-2</v>
      </c>
      <c r="U152" s="17"/>
      <c r="V152" s="17">
        <v>2.59597833183253E-2</v>
      </c>
      <c r="W152" s="17">
        <v>0.12796272785607099</v>
      </c>
      <c r="X152" s="17">
        <v>0.102413141547174</v>
      </c>
      <c r="Y152" s="17">
        <v>0.171289485399053</v>
      </c>
      <c r="Z152" s="17">
        <v>7.3477944982477797E-2</v>
      </c>
      <c r="AA152" s="17"/>
      <c r="AB152" s="17">
        <v>0.11876133038820701</v>
      </c>
      <c r="AC152" s="17">
        <v>2.74367798616032E-2</v>
      </c>
      <c r="AD152" s="17">
        <v>0.105730510384678</v>
      </c>
    </row>
    <row r="153" spans="2:30">
      <c r="B153" t="s">
        <v>92</v>
      </c>
      <c r="C153" s="17">
        <v>4.5288906279230601E-2</v>
      </c>
      <c r="D153" s="17">
        <v>2.6786065336699399E-2</v>
      </c>
      <c r="E153" s="17">
        <v>6.4879336409331995E-2</v>
      </c>
      <c r="F153" s="17"/>
      <c r="G153" s="17">
        <v>8.5657799749522506E-2</v>
      </c>
      <c r="H153" s="17">
        <v>2.6077574723462501E-2</v>
      </c>
      <c r="I153" s="17">
        <v>5.2643030954776099E-2</v>
      </c>
      <c r="J153" s="17">
        <v>3.9643230259196999E-2</v>
      </c>
      <c r="K153" s="17">
        <v>1.9811287136424299E-2</v>
      </c>
      <c r="L153" s="17"/>
      <c r="M153" s="17">
        <v>4.3869078117386599E-2</v>
      </c>
      <c r="N153" s="17">
        <v>4.2030097371855799E-2</v>
      </c>
      <c r="O153" s="17">
        <v>3.30609075616069E-2</v>
      </c>
      <c r="P153" s="17">
        <v>6.5817454529376998E-2</v>
      </c>
      <c r="Q153" s="17"/>
      <c r="R153" s="17">
        <v>8.8096415804832406E-2</v>
      </c>
      <c r="S153" s="17">
        <v>3.33152750873799E-2</v>
      </c>
      <c r="T153" s="17">
        <v>3.3755831188349697E-2</v>
      </c>
      <c r="U153" s="17"/>
      <c r="V153" s="17">
        <v>8.4488714875236001E-2</v>
      </c>
      <c r="W153" s="17">
        <v>6.4641772626414101E-2</v>
      </c>
      <c r="X153" s="17">
        <v>2.2546397079866699E-2</v>
      </c>
      <c r="Y153" s="17">
        <v>5.7096283173623301E-2</v>
      </c>
      <c r="Z153" s="17">
        <v>2.5033453368823198E-2</v>
      </c>
      <c r="AA153" s="17"/>
      <c r="AB153" s="17">
        <v>4.90895773826013E-2</v>
      </c>
      <c r="AC153" s="17">
        <v>1.8251215062566498E-2</v>
      </c>
      <c r="AD153" s="17">
        <v>6.4015359935001695E-2</v>
      </c>
    </row>
    <row r="154" spans="2:30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2:30">
      <c r="B155" s="6" t="s">
        <v>106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pans="2:30">
      <c r="B156" s="21" t="s">
        <v>15</v>
      </c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pans="2:30">
      <c r="B157" t="s">
        <v>88</v>
      </c>
      <c r="C157" s="17">
        <v>0.119031772872213</v>
      </c>
      <c r="D157" s="17">
        <v>0.118953180928969</v>
      </c>
      <c r="E157" s="17">
        <v>0.119114984416738</v>
      </c>
      <c r="F157" s="17"/>
      <c r="G157" s="17">
        <v>0.105212326620524</v>
      </c>
      <c r="H157" s="17">
        <v>0.19337629769371001</v>
      </c>
      <c r="I157" s="17">
        <v>0.113227725618257</v>
      </c>
      <c r="J157" s="17">
        <v>0.10412218608782201</v>
      </c>
      <c r="K157" s="17">
        <v>7.5818002767102294E-2</v>
      </c>
      <c r="L157" s="17"/>
      <c r="M157" s="17">
        <v>0.13377324316789699</v>
      </c>
      <c r="N157" s="17">
        <v>9.1924056455789896E-2</v>
      </c>
      <c r="O157" s="17">
        <v>0.12956848295568399</v>
      </c>
      <c r="P157" s="17">
        <v>0.10845751810955501</v>
      </c>
      <c r="Q157" s="17"/>
      <c r="R157" s="17">
        <v>0.110002242343058</v>
      </c>
      <c r="S157" s="17">
        <v>0.13580922409138499</v>
      </c>
      <c r="T157" s="17">
        <v>8.3919299204291198E-2</v>
      </c>
      <c r="U157" s="17"/>
      <c r="V157" s="17">
        <v>8.8029517239859301E-2</v>
      </c>
      <c r="W157" s="17">
        <v>0.14700087728323399</v>
      </c>
      <c r="X157" s="17">
        <v>0.13008081971528301</v>
      </c>
      <c r="Y157" s="17">
        <v>0.14302978679485401</v>
      </c>
      <c r="Z157" s="17">
        <v>8.6441422494551501E-2</v>
      </c>
      <c r="AA157" s="17"/>
      <c r="AB157" s="17">
        <v>0.11221748153829</v>
      </c>
      <c r="AC157" s="17">
        <v>0.17320840448460101</v>
      </c>
      <c r="AD157" s="17">
        <v>6.9086770160847605E-2</v>
      </c>
    </row>
    <row r="158" spans="2:30">
      <c r="B158" t="s">
        <v>89</v>
      </c>
      <c r="C158" s="17">
        <v>0.28001615937896601</v>
      </c>
      <c r="D158" s="17">
        <v>0.31335016212971301</v>
      </c>
      <c r="E158" s="17">
        <v>0.24472279800417099</v>
      </c>
      <c r="F158" s="17"/>
      <c r="G158" s="17">
        <v>0.31384487992643301</v>
      </c>
      <c r="H158" s="17">
        <v>0.24152800862725499</v>
      </c>
      <c r="I158" s="17">
        <v>0.28000655068225599</v>
      </c>
      <c r="J158" s="17">
        <v>0.28789406022258501</v>
      </c>
      <c r="K158" s="17">
        <v>0.27630524382056898</v>
      </c>
      <c r="L158" s="17"/>
      <c r="M158" s="17">
        <v>0.27011338255220602</v>
      </c>
      <c r="N158" s="17">
        <v>0.26396718737724101</v>
      </c>
      <c r="O158" s="17">
        <v>0.38672610366209198</v>
      </c>
      <c r="P158" s="17">
        <v>0.24218977721009299</v>
      </c>
      <c r="Q158" s="17"/>
      <c r="R158" s="17">
        <v>0.30509701561366898</v>
      </c>
      <c r="S158" s="17">
        <v>0.264521098924966</v>
      </c>
      <c r="T158" s="17">
        <v>0.29559806546023898</v>
      </c>
      <c r="U158" s="17"/>
      <c r="V158" s="17">
        <v>0.25816085354728302</v>
      </c>
      <c r="W158" s="17">
        <v>0.27199398034712702</v>
      </c>
      <c r="X158" s="17">
        <v>0.28027049314492802</v>
      </c>
      <c r="Y158" s="17">
        <v>0.29942434593643402</v>
      </c>
      <c r="Z158" s="17">
        <v>0.280787772560736</v>
      </c>
      <c r="AA158" s="17"/>
      <c r="AB158" s="17">
        <v>0.28717275169188999</v>
      </c>
      <c r="AC158" s="17">
        <v>0.242085023847185</v>
      </c>
      <c r="AD158" s="17">
        <v>0.27800087503911203</v>
      </c>
    </row>
    <row r="159" spans="2:30">
      <c r="B159" t="s">
        <v>90</v>
      </c>
      <c r="C159" s="17">
        <v>0.29586982586750799</v>
      </c>
      <c r="D159" s="17">
        <v>0.33184916132189002</v>
      </c>
      <c r="E159" s="17">
        <v>0.25777564024834998</v>
      </c>
      <c r="F159" s="17"/>
      <c r="G159" s="17">
        <v>0.30952597895788497</v>
      </c>
      <c r="H159" s="17">
        <v>0.298758898616028</v>
      </c>
      <c r="I159" s="17">
        <v>0.30308577496869599</v>
      </c>
      <c r="J159" s="17">
        <v>0.26999169170263598</v>
      </c>
      <c r="K159" s="17">
        <v>0.296463145166108</v>
      </c>
      <c r="L159" s="17"/>
      <c r="M159" s="17">
        <v>0.26402616457772998</v>
      </c>
      <c r="N159" s="17">
        <v>0.25473653571716698</v>
      </c>
      <c r="O159" s="17">
        <v>0.29194484230526802</v>
      </c>
      <c r="P159" s="17">
        <v>0.46464701801688602</v>
      </c>
      <c r="Q159" s="17"/>
      <c r="R159" s="17">
        <v>0.338628516737211</v>
      </c>
      <c r="S159" s="17">
        <v>0.31139502297399901</v>
      </c>
      <c r="T159" s="17">
        <v>0.21194256440864601</v>
      </c>
      <c r="U159" s="17"/>
      <c r="V159" s="17">
        <v>0.307615195108767</v>
      </c>
      <c r="W159" s="17">
        <v>0.34054093019062198</v>
      </c>
      <c r="X159" s="17">
        <v>0.241304419333603</v>
      </c>
      <c r="Y159" s="17">
        <v>0.30483081226951603</v>
      </c>
      <c r="Z159" s="17">
        <v>0.29110353676342399</v>
      </c>
      <c r="AA159" s="17"/>
      <c r="AB159" s="17">
        <v>0.28855279100550502</v>
      </c>
      <c r="AC159" s="17">
        <v>0.32567140404593398</v>
      </c>
      <c r="AD159" s="17">
        <v>0.32371880785342</v>
      </c>
    </row>
    <row r="160" spans="2:30">
      <c r="B160" t="s">
        <v>91</v>
      </c>
      <c r="C160" s="17">
        <v>0.21821874073484299</v>
      </c>
      <c r="D160" s="17">
        <v>0.15652048683848899</v>
      </c>
      <c r="E160" s="17">
        <v>0.28354359197579099</v>
      </c>
      <c r="F160" s="17"/>
      <c r="G160" s="17">
        <v>0.163823948005972</v>
      </c>
      <c r="H160" s="17">
        <v>0.19285386247064201</v>
      </c>
      <c r="I160" s="17">
        <v>0.19125633831059799</v>
      </c>
      <c r="J160" s="17">
        <v>0.233123675443515</v>
      </c>
      <c r="K160" s="17">
        <v>0.31773701319426101</v>
      </c>
      <c r="L160" s="17"/>
      <c r="M160" s="17">
        <v>0.20960313520381199</v>
      </c>
      <c r="N160" s="17">
        <v>0.32579146260526398</v>
      </c>
      <c r="O160" s="17">
        <v>0.13799474875376799</v>
      </c>
      <c r="P160" s="17">
        <v>0.14038266066282601</v>
      </c>
      <c r="Q160" s="17"/>
      <c r="R160" s="17">
        <v>0.15728930120646301</v>
      </c>
      <c r="S160" s="17">
        <v>0.188114816710449</v>
      </c>
      <c r="T160" s="17">
        <v>0.35883737538933902</v>
      </c>
      <c r="U160" s="17"/>
      <c r="V160" s="17">
        <v>0.22499464704941799</v>
      </c>
      <c r="W160" s="17">
        <v>0.15860928832416499</v>
      </c>
      <c r="X160" s="17">
        <v>0.235643522452124</v>
      </c>
      <c r="Y160" s="17">
        <v>0.15790669754855799</v>
      </c>
      <c r="Z160" s="17">
        <v>0.28675180276655299</v>
      </c>
      <c r="AA160" s="17"/>
      <c r="AB160" s="17">
        <v>0.227829471038204</v>
      </c>
      <c r="AC160" s="17">
        <v>0.165927195709792</v>
      </c>
      <c r="AD160" s="17">
        <v>0.21939810897248199</v>
      </c>
    </row>
    <row r="161" spans="2:30">
      <c r="B161" t="s">
        <v>92</v>
      </c>
      <c r="C161" s="17">
        <v>8.6863501146469901E-2</v>
      </c>
      <c r="D161" s="17">
        <v>7.9327008780939401E-2</v>
      </c>
      <c r="E161" s="17">
        <v>9.4842985354951101E-2</v>
      </c>
      <c r="F161" s="17"/>
      <c r="G161" s="17">
        <v>0.10759286648918701</v>
      </c>
      <c r="H161" s="17">
        <v>7.3482932592365394E-2</v>
      </c>
      <c r="I161" s="17">
        <v>0.112423610420194</v>
      </c>
      <c r="J161" s="17">
        <v>0.10486838654344099</v>
      </c>
      <c r="K161" s="17">
        <v>3.36765950519596E-2</v>
      </c>
      <c r="L161" s="17"/>
      <c r="M161" s="17">
        <v>0.122484074498354</v>
      </c>
      <c r="N161" s="17">
        <v>6.3580757844539398E-2</v>
      </c>
      <c r="O161" s="17">
        <v>5.37658223231888E-2</v>
      </c>
      <c r="P161" s="17">
        <v>4.4323026000639101E-2</v>
      </c>
      <c r="Q161" s="17"/>
      <c r="R161" s="17">
        <v>8.8982924099598903E-2</v>
      </c>
      <c r="S161" s="17">
        <v>0.1001598372992</v>
      </c>
      <c r="T161" s="17">
        <v>4.9702695537484902E-2</v>
      </c>
      <c r="U161" s="17"/>
      <c r="V161" s="17">
        <v>0.12119978705467301</v>
      </c>
      <c r="W161" s="17">
        <v>8.18549238548512E-2</v>
      </c>
      <c r="X161" s="17">
        <v>0.11270074535406301</v>
      </c>
      <c r="Y161" s="17">
        <v>9.48083574506383E-2</v>
      </c>
      <c r="Z161" s="17">
        <v>5.4915465414735597E-2</v>
      </c>
      <c r="AA161" s="17"/>
      <c r="AB161" s="17">
        <v>8.4227504726110403E-2</v>
      </c>
      <c r="AC161" s="17">
        <v>9.3107971912488194E-2</v>
      </c>
      <c r="AD161" s="17">
        <v>0.109795437974138</v>
      </c>
    </row>
    <row r="162" spans="2:30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pans="2:30">
      <c r="B163" s="6" t="s">
        <v>107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2:30">
      <c r="B164" s="21" t="s">
        <v>15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pans="2:30">
      <c r="B165" t="s">
        <v>108</v>
      </c>
      <c r="C165" s="17">
        <v>0.40292091436673</v>
      </c>
      <c r="D165" s="17">
        <v>0.394922984197283</v>
      </c>
      <c r="E165" s="17">
        <v>0.41138895949864501</v>
      </c>
      <c r="F165" s="17"/>
      <c r="G165" s="17">
        <v>0.348955125966526</v>
      </c>
      <c r="H165" s="17">
        <v>0.43270615177119798</v>
      </c>
      <c r="I165" s="17">
        <v>0.36849017097103898</v>
      </c>
      <c r="J165" s="17">
        <v>0.389569116765762</v>
      </c>
      <c r="K165" s="17">
        <v>0.47939500485166298</v>
      </c>
      <c r="L165" s="17"/>
      <c r="M165" s="17">
        <v>0.42435846334529298</v>
      </c>
      <c r="N165" s="17">
        <v>0.51875146423720797</v>
      </c>
      <c r="O165" s="17">
        <v>0.27999862620556998</v>
      </c>
      <c r="P165" s="17">
        <v>0.25676713272317703</v>
      </c>
      <c r="Q165" s="17"/>
      <c r="R165" s="17">
        <v>0.38234367566949101</v>
      </c>
      <c r="S165" s="17">
        <v>0.370115870133434</v>
      </c>
      <c r="T165" s="17">
        <v>0.510049578498736</v>
      </c>
      <c r="U165" s="17"/>
      <c r="V165" s="17">
        <v>0.28180625336188903</v>
      </c>
      <c r="W165" s="17">
        <v>0.45807447351393399</v>
      </c>
      <c r="X165" s="17">
        <v>0.35866942856656397</v>
      </c>
      <c r="Y165" s="17">
        <v>0.36271511802361101</v>
      </c>
      <c r="Z165" s="17">
        <v>0.46386784806175502</v>
      </c>
      <c r="AA165" s="17"/>
      <c r="AB165" s="17">
        <v>0.413468564788954</v>
      </c>
      <c r="AC165" s="17">
        <v>0.34888600098248501</v>
      </c>
      <c r="AD165" s="17">
        <v>0.394582188890094</v>
      </c>
    </row>
    <row r="166" spans="2:30">
      <c r="B166" t="s">
        <v>109</v>
      </c>
      <c r="C166" s="17">
        <v>0.39664237721926698</v>
      </c>
      <c r="D166" s="17">
        <v>0.41343141003407202</v>
      </c>
      <c r="E166" s="17">
        <v>0.37886649213589102</v>
      </c>
      <c r="F166" s="17"/>
      <c r="G166" s="17">
        <v>0.43315916773497198</v>
      </c>
      <c r="H166" s="17">
        <v>0.39062821838075101</v>
      </c>
      <c r="I166" s="17">
        <v>0.42888073687215</v>
      </c>
      <c r="J166" s="17">
        <v>0.52183023914896498</v>
      </c>
      <c r="K166" s="17">
        <v>0.20327847468247201</v>
      </c>
      <c r="L166" s="17"/>
      <c r="M166" s="17">
        <v>0.49835818378048102</v>
      </c>
      <c r="N166" s="17">
        <v>0.29945500440982498</v>
      </c>
      <c r="O166" s="17">
        <v>0.26080915787120401</v>
      </c>
      <c r="P166" s="17">
        <v>0.36186277078637602</v>
      </c>
      <c r="Q166" s="17"/>
      <c r="R166" s="17">
        <v>0.420252083280032</v>
      </c>
      <c r="S166" s="17">
        <v>0.43633306446282299</v>
      </c>
      <c r="T166" s="17">
        <v>0.26832254692905599</v>
      </c>
      <c r="U166" s="17"/>
      <c r="V166" s="17">
        <v>0.43770202356895199</v>
      </c>
      <c r="W166" s="17">
        <v>0.38459540139486798</v>
      </c>
      <c r="X166" s="17">
        <v>0.390855314946493</v>
      </c>
      <c r="Y166" s="17">
        <v>0.53332307791128797</v>
      </c>
      <c r="Z166" s="17">
        <v>0.30446846523552801</v>
      </c>
      <c r="AA166" s="17"/>
      <c r="AB166" s="17">
        <v>0.37735851076330101</v>
      </c>
      <c r="AC166" s="17">
        <v>0.44679753191271399</v>
      </c>
      <c r="AD166" s="17">
        <v>0.55155696657584796</v>
      </c>
    </row>
    <row r="167" spans="2:30">
      <c r="B167" t="s">
        <v>110</v>
      </c>
      <c r="C167" s="17">
        <v>0.37060067169619998</v>
      </c>
      <c r="D167" s="17">
        <v>0.34361886525074598</v>
      </c>
      <c r="E167" s="17">
        <v>0.39916845734572998</v>
      </c>
      <c r="F167" s="17"/>
      <c r="G167" s="17">
        <v>0.34243392025082298</v>
      </c>
      <c r="H167" s="17">
        <v>0.32382203157438499</v>
      </c>
      <c r="I167" s="17">
        <v>0.30210143431122799</v>
      </c>
      <c r="J167" s="17">
        <v>0.34163181182243102</v>
      </c>
      <c r="K167" s="17">
        <v>0.55207494846430305</v>
      </c>
      <c r="L167" s="17"/>
      <c r="M167" s="17">
        <v>0.31177336233539998</v>
      </c>
      <c r="N167" s="17">
        <v>0.485205473887657</v>
      </c>
      <c r="O167" s="17">
        <v>0.34376357314006301</v>
      </c>
      <c r="P167" s="17">
        <v>0.388834389810086</v>
      </c>
      <c r="Q167" s="17"/>
      <c r="R167" s="17">
        <v>0.34290191299188799</v>
      </c>
      <c r="S167" s="17">
        <v>0.35672580470260601</v>
      </c>
      <c r="T167" s="17">
        <v>0.43502568591299701</v>
      </c>
      <c r="U167" s="17"/>
      <c r="V167" s="17">
        <v>0.447097704404953</v>
      </c>
      <c r="W167" s="17">
        <v>0.28070221359652597</v>
      </c>
      <c r="X167" s="17">
        <v>0.32101320687082402</v>
      </c>
      <c r="Y167" s="17">
        <v>0.37335315429049099</v>
      </c>
      <c r="Z167" s="17">
        <v>0.44084218968597</v>
      </c>
      <c r="AA167" s="17"/>
      <c r="AB167" s="17">
        <v>0.350993631360488</v>
      </c>
      <c r="AC167" s="17">
        <v>0.43981075860013602</v>
      </c>
      <c r="AD167" s="17">
        <v>0.475803434506817</v>
      </c>
    </row>
    <row r="168" spans="2:30">
      <c r="B168" t="s">
        <v>111</v>
      </c>
      <c r="C168" s="17">
        <v>0.31556506984801203</v>
      </c>
      <c r="D168" s="17">
        <v>0.24952191875142399</v>
      </c>
      <c r="E168" s="17">
        <v>0.38549020951428897</v>
      </c>
      <c r="F168" s="17"/>
      <c r="G168" s="17">
        <v>0.34930672014236802</v>
      </c>
      <c r="H168" s="17">
        <v>0.33012038193085502</v>
      </c>
      <c r="I168" s="17">
        <v>0.25634867833503999</v>
      </c>
      <c r="J168" s="17">
        <v>0.26393037188353102</v>
      </c>
      <c r="K168" s="17">
        <v>0.37723444315471399</v>
      </c>
      <c r="L168" s="17"/>
      <c r="M168" s="17">
        <v>0.27848770956405799</v>
      </c>
      <c r="N168" s="17">
        <v>0.480933912882965</v>
      </c>
      <c r="O168" s="17">
        <v>0.17602683346207099</v>
      </c>
      <c r="P168" s="17">
        <v>0.28376860332937698</v>
      </c>
      <c r="Q168" s="17"/>
      <c r="R168" s="17">
        <v>0.32435707179559498</v>
      </c>
      <c r="S168" s="17">
        <v>0.28607439584830302</v>
      </c>
      <c r="T168" s="17">
        <v>0.38440846349845897</v>
      </c>
      <c r="U168" s="17"/>
      <c r="V168" s="17">
        <v>0.29676241645136398</v>
      </c>
      <c r="W168" s="17">
        <v>0.37284029757866299</v>
      </c>
      <c r="X168" s="17">
        <v>0.30484899292287698</v>
      </c>
      <c r="Y168" s="17">
        <v>0.26407674478158599</v>
      </c>
      <c r="Z168" s="17">
        <v>0.32211313915353001</v>
      </c>
      <c r="AA168" s="17"/>
      <c r="AB168" s="17">
        <v>0.33705789892077898</v>
      </c>
      <c r="AC168" s="17">
        <v>0.26162252457497498</v>
      </c>
      <c r="AD168" s="17">
        <v>0.13728244383205401</v>
      </c>
    </row>
    <row r="169" spans="2:30">
      <c r="B169" t="s">
        <v>112</v>
      </c>
      <c r="C169" s="17">
        <v>0.27536346591576899</v>
      </c>
      <c r="D169" s="17">
        <v>0.26397277497009802</v>
      </c>
      <c r="E169" s="17">
        <v>0.28742369687153602</v>
      </c>
      <c r="F169" s="17"/>
      <c r="G169" s="17">
        <v>0.261711943583538</v>
      </c>
      <c r="H169" s="17">
        <v>0.29511137938216098</v>
      </c>
      <c r="I169" s="17">
        <v>0.27853212818233503</v>
      </c>
      <c r="J169" s="17">
        <v>0.31111152902866601</v>
      </c>
      <c r="K169" s="17">
        <v>0.22978225510844</v>
      </c>
      <c r="L169" s="17"/>
      <c r="M169" s="17">
        <v>0.26618868403850199</v>
      </c>
      <c r="N169" s="17">
        <v>0.24200268974672001</v>
      </c>
      <c r="O169" s="17">
        <v>0.230841610923843</v>
      </c>
      <c r="P169" s="17">
        <v>0.39752429338294398</v>
      </c>
      <c r="Q169" s="17"/>
      <c r="R169" s="17">
        <v>0.28452786524240598</v>
      </c>
      <c r="S169" s="17">
        <v>0.30039698996429598</v>
      </c>
      <c r="T169" s="17">
        <v>0.20019278372763299</v>
      </c>
      <c r="U169" s="17"/>
      <c r="V169" s="17">
        <v>0.22784742218183501</v>
      </c>
      <c r="W169" s="17">
        <v>0.26077802397375099</v>
      </c>
      <c r="X169" s="17">
        <v>0.33107817768096698</v>
      </c>
      <c r="Y169" s="17">
        <v>0.24127446828082599</v>
      </c>
      <c r="Z169" s="17">
        <v>0.28697362273516402</v>
      </c>
      <c r="AA169" s="17"/>
      <c r="AB169" s="17">
        <v>0.25940588797931002</v>
      </c>
      <c r="AC169" s="17">
        <v>0.35347379155790698</v>
      </c>
      <c r="AD169" s="17">
        <v>0.29843044113645101</v>
      </c>
    </row>
    <row r="170" spans="2:30">
      <c r="B170" t="s">
        <v>113</v>
      </c>
      <c r="C170" s="17">
        <v>0.26706184343523498</v>
      </c>
      <c r="D170" s="17">
        <v>0.30007128711366199</v>
      </c>
      <c r="E170" s="17">
        <v>0.232112118578157</v>
      </c>
      <c r="F170" s="17"/>
      <c r="G170" s="17">
        <v>0.19059741145213599</v>
      </c>
      <c r="H170" s="17">
        <v>0.27630479162233501</v>
      </c>
      <c r="I170" s="17">
        <v>0.33606213171120403</v>
      </c>
      <c r="J170" s="17">
        <v>0.26464607288706798</v>
      </c>
      <c r="K170" s="17">
        <v>0.27084332896916302</v>
      </c>
      <c r="L170" s="17"/>
      <c r="M170" s="17">
        <v>0.23748202782521899</v>
      </c>
      <c r="N170" s="17">
        <v>0.22531635403275399</v>
      </c>
      <c r="O170" s="17">
        <v>0.41980365791879498</v>
      </c>
      <c r="P170" s="17">
        <v>0.29104962886812602</v>
      </c>
      <c r="Q170" s="17"/>
      <c r="R170" s="17">
        <v>0.231875504161627</v>
      </c>
      <c r="S170" s="17">
        <v>0.27929626528645302</v>
      </c>
      <c r="T170" s="17">
        <v>0.27023881355065499</v>
      </c>
      <c r="U170" s="17"/>
      <c r="V170" s="17">
        <v>0.164489207747056</v>
      </c>
      <c r="W170" s="17">
        <v>0.237613676955648</v>
      </c>
      <c r="X170" s="17">
        <v>0.35585156105471399</v>
      </c>
      <c r="Y170" s="17">
        <v>0.29639550599299402</v>
      </c>
      <c r="Z170" s="17">
        <v>0.244650689668024</v>
      </c>
      <c r="AA170" s="17"/>
      <c r="AB170" s="17">
        <v>0.28417772013718401</v>
      </c>
      <c r="AC170" s="17">
        <v>0.15917169070130999</v>
      </c>
      <c r="AD170" s="17">
        <v>0.31155979409646201</v>
      </c>
    </row>
    <row r="171" spans="2:30">
      <c r="B171" t="s">
        <v>114</v>
      </c>
      <c r="C171" s="17">
        <v>0.222781248678977</v>
      </c>
      <c r="D171" s="17">
        <v>0.230126895874458</v>
      </c>
      <c r="E171" s="17">
        <v>0.215003827439157</v>
      </c>
      <c r="F171" s="17"/>
      <c r="G171" s="17">
        <v>0.17267301202343299</v>
      </c>
      <c r="H171" s="17">
        <v>0.15046863953885001</v>
      </c>
      <c r="I171" s="17">
        <v>0.22113121415438</v>
      </c>
      <c r="J171" s="17">
        <v>0.30960424310016998</v>
      </c>
      <c r="K171" s="17">
        <v>0.26874892250268201</v>
      </c>
      <c r="L171" s="17"/>
      <c r="M171" s="17">
        <v>0.21370832982217799</v>
      </c>
      <c r="N171" s="17">
        <v>0.201105836309488</v>
      </c>
      <c r="O171" s="17">
        <v>0.37450004226711803</v>
      </c>
      <c r="P171" s="17">
        <v>0.15169630205545201</v>
      </c>
      <c r="Q171" s="17"/>
      <c r="R171" s="17">
        <v>0.149326818280269</v>
      </c>
      <c r="S171" s="17">
        <v>0.203661813116194</v>
      </c>
      <c r="T171" s="17">
        <v>0.34706590631774598</v>
      </c>
      <c r="U171" s="17"/>
      <c r="V171" s="17">
        <v>0.203309558721252</v>
      </c>
      <c r="W171" s="17">
        <v>0.152011081519937</v>
      </c>
      <c r="X171" s="17">
        <v>0.20378018394521999</v>
      </c>
      <c r="Y171" s="17">
        <v>0.19788581985891601</v>
      </c>
      <c r="Z171" s="17">
        <v>0.310853726240092</v>
      </c>
      <c r="AA171" s="17"/>
      <c r="AB171" s="17">
        <v>0.224825588000578</v>
      </c>
      <c r="AC171" s="17">
        <v>0.204309485801355</v>
      </c>
      <c r="AD171" s="17">
        <v>0.24413580694706599</v>
      </c>
    </row>
    <row r="172" spans="2:30">
      <c r="B172" t="s">
        <v>115</v>
      </c>
      <c r="C172" s="17">
        <v>0.17831193874474099</v>
      </c>
      <c r="D172" s="17">
        <v>0.18031881141603501</v>
      </c>
      <c r="E172" s="17">
        <v>0.17618710294416801</v>
      </c>
      <c r="F172" s="17"/>
      <c r="G172" s="17">
        <v>0.30018879170214002</v>
      </c>
      <c r="H172" s="17">
        <v>0.16560979266251599</v>
      </c>
      <c r="I172" s="17">
        <v>0.170397018958237</v>
      </c>
      <c r="J172" s="17">
        <v>0.15650145772215601</v>
      </c>
      <c r="K172" s="17">
        <v>8.9314128129244802E-2</v>
      </c>
      <c r="L172" s="17"/>
      <c r="M172" s="17">
        <v>0.221364070816569</v>
      </c>
      <c r="N172" s="17">
        <v>0.13058909078154601</v>
      </c>
      <c r="O172" s="17">
        <v>0.15833086653560299</v>
      </c>
      <c r="P172" s="17">
        <v>0.14110193445785699</v>
      </c>
      <c r="Q172" s="17"/>
      <c r="R172" s="17">
        <v>0.26307056682987001</v>
      </c>
      <c r="S172" s="17">
        <v>0.17493158896538699</v>
      </c>
      <c r="T172" s="17">
        <v>0.10192578981082</v>
      </c>
      <c r="U172" s="17"/>
      <c r="V172" s="17">
        <v>0.30780414999458999</v>
      </c>
      <c r="W172" s="17">
        <v>0.23537653842846501</v>
      </c>
      <c r="X172" s="17">
        <v>0.14895328818338899</v>
      </c>
      <c r="Y172" s="17">
        <v>0.17806112563128201</v>
      </c>
      <c r="Z172" s="17">
        <v>0.110509026064529</v>
      </c>
      <c r="AA172" s="17"/>
      <c r="AB172" s="17">
        <v>0.16283645394031401</v>
      </c>
      <c r="AC172" s="17">
        <v>0.271918140995628</v>
      </c>
      <c r="AD172" s="17">
        <v>0.14940423967247199</v>
      </c>
    </row>
    <row r="173" spans="2:30">
      <c r="B173" t="s">
        <v>116</v>
      </c>
      <c r="C173" s="17">
        <v>0.16621518033476901</v>
      </c>
      <c r="D173" s="17">
        <v>0.20699072766763099</v>
      </c>
      <c r="E173" s="17">
        <v>0.123042863525575</v>
      </c>
      <c r="F173" s="17"/>
      <c r="G173" s="17">
        <v>0.165131740579255</v>
      </c>
      <c r="H173" s="17">
        <v>0.124452423937202</v>
      </c>
      <c r="I173" s="17">
        <v>0.16749390966456301</v>
      </c>
      <c r="J173" s="17">
        <v>0.16981782838408899</v>
      </c>
      <c r="K173" s="17">
        <v>0.20701838860518701</v>
      </c>
      <c r="L173" s="17"/>
      <c r="M173" s="17">
        <v>0.146885218526598</v>
      </c>
      <c r="N173" s="17">
        <v>0.129147632434615</v>
      </c>
      <c r="O173" s="17">
        <v>0.37837732226926601</v>
      </c>
      <c r="P173" s="17">
        <v>9.83170665669547E-2</v>
      </c>
      <c r="Q173" s="17"/>
      <c r="R173" s="17">
        <v>0.16902632141686999</v>
      </c>
      <c r="S173" s="17">
        <v>0.148525736185975</v>
      </c>
      <c r="T173" s="17">
        <v>0.20998769748044099</v>
      </c>
      <c r="U173" s="17"/>
      <c r="V173" s="17">
        <v>0.174425260959125</v>
      </c>
      <c r="W173" s="17">
        <v>0.16010704774718101</v>
      </c>
      <c r="X173" s="17">
        <v>0.14388730612171</v>
      </c>
      <c r="Y173" s="17">
        <v>0.172642483252886</v>
      </c>
      <c r="Z173" s="17">
        <v>0.17893784559895401</v>
      </c>
      <c r="AA173" s="17"/>
      <c r="AB173" s="17">
        <v>0.176742373869793</v>
      </c>
      <c r="AC173" s="17">
        <v>0.119525804533596</v>
      </c>
      <c r="AD173" s="17">
        <v>0.13709871142136501</v>
      </c>
    </row>
    <row r="174" spans="2:30">
      <c r="B174" t="s">
        <v>117</v>
      </c>
      <c r="C174" s="17">
        <v>0.14733159516413799</v>
      </c>
      <c r="D174" s="17">
        <v>0.123452523907674</v>
      </c>
      <c r="E174" s="17">
        <v>0.17261426815875699</v>
      </c>
      <c r="F174" s="17"/>
      <c r="G174" s="17">
        <v>0.168042863144062</v>
      </c>
      <c r="H174" s="17">
        <v>0.15528888741553501</v>
      </c>
      <c r="I174" s="17">
        <v>0.14335307960488999</v>
      </c>
      <c r="J174" s="17">
        <v>0.111709056000378</v>
      </c>
      <c r="K174" s="17">
        <v>0.15635520333643499</v>
      </c>
      <c r="L174" s="17"/>
      <c r="M174" s="17">
        <v>0.116375698324669</v>
      </c>
      <c r="N174" s="17">
        <v>0.10385668993914</v>
      </c>
      <c r="O174" s="17">
        <v>0.18956302945934</v>
      </c>
      <c r="P174" s="17">
        <v>0.276296373887575</v>
      </c>
      <c r="Q174" s="17"/>
      <c r="R174" s="17">
        <v>0.15671705149090501</v>
      </c>
      <c r="S174" s="17">
        <v>0.16862431672252601</v>
      </c>
      <c r="T174" s="17">
        <v>8.1793290793497897E-2</v>
      </c>
      <c r="U174" s="17"/>
      <c r="V174" s="17">
        <v>0.189917365096097</v>
      </c>
      <c r="W174" s="17">
        <v>0.15952005214639201</v>
      </c>
      <c r="X174" s="17">
        <v>0.12242621603575</v>
      </c>
      <c r="Y174" s="17">
        <v>0.10628327850468799</v>
      </c>
      <c r="Z174" s="17">
        <v>0.16739501163141701</v>
      </c>
      <c r="AA174" s="17"/>
      <c r="AB174" s="17">
        <v>0.13283131359671099</v>
      </c>
      <c r="AC174" s="17">
        <v>0.25023024839253699</v>
      </c>
      <c r="AD174" s="17">
        <v>7.6619703865079894E-2</v>
      </c>
    </row>
    <row r="175" spans="2:30">
      <c r="B175" t="s">
        <v>118</v>
      </c>
      <c r="C175" s="17">
        <v>9.7805486718351306E-2</v>
      </c>
      <c r="D175" s="17">
        <v>0.13201581606349</v>
      </c>
      <c r="E175" s="17">
        <v>6.1584288641510797E-2</v>
      </c>
      <c r="F175" s="17"/>
      <c r="G175" s="17">
        <v>0.13885670608619599</v>
      </c>
      <c r="H175" s="17">
        <v>9.7422850164493993E-2</v>
      </c>
      <c r="I175" s="17">
        <v>9.992309499207E-2</v>
      </c>
      <c r="J175" s="17">
        <v>5.7112159767079201E-2</v>
      </c>
      <c r="K175" s="17">
        <v>9.2308292282895901E-2</v>
      </c>
      <c r="L175" s="17"/>
      <c r="M175" s="17">
        <v>0.12964465581905299</v>
      </c>
      <c r="N175" s="17">
        <v>4.7352403072778701E-2</v>
      </c>
      <c r="O175" s="17">
        <v>7.1498068109053195E-2</v>
      </c>
      <c r="P175" s="17">
        <v>0.105232813354686</v>
      </c>
      <c r="Q175" s="17"/>
      <c r="R175" s="17">
        <v>0.13307065890553699</v>
      </c>
      <c r="S175" s="17">
        <v>9.1628443378160104E-2</v>
      </c>
      <c r="T175" s="17">
        <v>7.85915424182793E-2</v>
      </c>
      <c r="U175" s="17"/>
      <c r="V175" s="17">
        <v>0.128676396742293</v>
      </c>
      <c r="W175" s="17">
        <v>0.10170352206385901</v>
      </c>
      <c r="X175" s="17">
        <v>0.128634547175877</v>
      </c>
      <c r="Y175" s="17">
        <v>8.6521059491649302E-2</v>
      </c>
      <c r="Z175" s="17">
        <v>6.9848970574351202E-2</v>
      </c>
      <c r="AA175" s="17"/>
      <c r="AB175" s="17">
        <v>9.6490120228000298E-2</v>
      </c>
      <c r="AC175" s="17">
        <v>0.102703365775975</v>
      </c>
      <c r="AD175" s="17">
        <v>0.104131372000985</v>
      </c>
    </row>
    <row r="176" spans="2:30">
      <c r="B176" t="s">
        <v>69</v>
      </c>
      <c r="C176" s="17">
        <v>1.3588401324038501E-2</v>
      </c>
      <c r="D176" s="17">
        <v>1.87330821658915E-2</v>
      </c>
      <c r="E176" s="17">
        <v>8.1413183119199706E-3</v>
      </c>
      <c r="F176" s="17"/>
      <c r="G176" s="17">
        <v>1.11272512059979E-2</v>
      </c>
      <c r="H176" s="17">
        <v>4.09276933134071E-2</v>
      </c>
      <c r="I176" s="17">
        <v>1.43405821586657E-2</v>
      </c>
      <c r="J176" s="17">
        <v>0</v>
      </c>
      <c r="K176" s="17">
        <v>0</v>
      </c>
      <c r="L176" s="17"/>
      <c r="M176" s="17">
        <v>1.1141601378215399E-2</v>
      </c>
      <c r="N176" s="17">
        <v>1.16531339949904E-2</v>
      </c>
      <c r="O176" s="17">
        <v>7.2546118619088804E-3</v>
      </c>
      <c r="P176" s="17">
        <v>2.99025439270835E-2</v>
      </c>
      <c r="Q176" s="17"/>
      <c r="R176" s="17">
        <v>1.07314791006464E-2</v>
      </c>
      <c r="S176" s="17">
        <v>1.98377144811481E-2</v>
      </c>
      <c r="T176" s="17">
        <v>0</v>
      </c>
      <c r="U176" s="17"/>
      <c r="V176" s="17">
        <v>1.1271735113410701E-2</v>
      </c>
      <c r="W176" s="17">
        <v>2.2970817438987701E-2</v>
      </c>
      <c r="X176" s="17">
        <v>2.3195208873207401E-2</v>
      </c>
      <c r="Y176" s="17">
        <v>1.50187620605251E-2</v>
      </c>
      <c r="Z176" s="17">
        <v>0</v>
      </c>
      <c r="AA176" s="17"/>
      <c r="AB176" s="17">
        <v>1.69821244336835E-2</v>
      </c>
      <c r="AC176" s="17">
        <v>0</v>
      </c>
      <c r="AD176" s="17">
        <v>0</v>
      </c>
    </row>
    <row r="177" spans="2:30">
      <c r="B177" t="s">
        <v>75</v>
      </c>
      <c r="C177" s="17">
        <v>4.7345293758889904E-3</v>
      </c>
      <c r="D177" s="17">
        <v>5.3634636940422401E-3</v>
      </c>
      <c r="E177" s="17">
        <v>4.0686265637493498E-3</v>
      </c>
      <c r="F177" s="17"/>
      <c r="G177" s="17">
        <v>7.2012771081842401E-3</v>
      </c>
      <c r="H177" s="17">
        <v>0</v>
      </c>
      <c r="I177" s="17">
        <v>0</v>
      </c>
      <c r="J177" s="17">
        <v>1.6680121826785601E-2</v>
      </c>
      <c r="K177" s="17">
        <v>0</v>
      </c>
      <c r="L177" s="17"/>
      <c r="M177" s="17">
        <v>9.1280208616790794E-3</v>
      </c>
      <c r="N177" s="17">
        <v>0</v>
      </c>
      <c r="O177" s="17">
        <v>0</v>
      </c>
      <c r="P177" s="17">
        <v>3.1041790960611398E-3</v>
      </c>
      <c r="Q177" s="17"/>
      <c r="R177" s="17">
        <v>6.94514335605061E-3</v>
      </c>
      <c r="S177" s="17">
        <v>8.2838258972871097E-4</v>
      </c>
      <c r="T177" s="17">
        <v>1.28004299591578E-2</v>
      </c>
      <c r="U177" s="17"/>
      <c r="V177" s="17">
        <v>0</v>
      </c>
      <c r="W177" s="17">
        <v>7.1313017128186596E-3</v>
      </c>
      <c r="X177" s="17">
        <v>0</v>
      </c>
      <c r="Y177" s="17">
        <v>2.4555107294611501E-3</v>
      </c>
      <c r="Z177" s="17">
        <v>9.4928477600059492E-3</v>
      </c>
      <c r="AA177" s="17"/>
      <c r="AB177" s="17">
        <v>5.3292856565297997E-3</v>
      </c>
      <c r="AC177" s="17">
        <v>3.1725326039036498E-3</v>
      </c>
      <c r="AD177" s="17">
        <v>0</v>
      </c>
    </row>
    <row r="178" spans="2:30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2:30">
      <c r="B179" s="6" t="s">
        <v>119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2:30">
      <c r="B180" s="21" t="s">
        <v>15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2:30">
      <c r="B181" t="s">
        <v>114</v>
      </c>
      <c r="C181" s="17">
        <v>0.39346701510749699</v>
      </c>
      <c r="D181" s="17">
        <v>0.38753545208718099</v>
      </c>
      <c r="E181" s="17">
        <v>0.39974723290068498</v>
      </c>
      <c r="F181" s="17"/>
      <c r="G181" s="17">
        <v>0.27763418870508599</v>
      </c>
      <c r="H181" s="17">
        <v>0.32790405234217002</v>
      </c>
      <c r="I181" s="17">
        <v>0.31385164717931302</v>
      </c>
      <c r="J181" s="17">
        <v>0.33131903944399699</v>
      </c>
      <c r="K181" s="17">
        <v>0.73563788024338195</v>
      </c>
      <c r="L181" s="17"/>
      <c r="M181" s="17">
        <v>0.33375630505062998</v>
      </c>
      <c r="N181" s="17">
        <v>0.41265077505701298</v>
      </c>
      <c r="O181" s="17">
        <v>0.516585587677446</v>
      </c>
      <c r="P181" s="17">
        <v>0.437224366152483</v>
      </c>
      <c r="Q181" s="17"/>
      <c r="R181" s="17">
        <v>0.27305187508285</v>
      </c>
      <c r="S181" s="17">
        <v>0.36526273299810302</v>
      </c>
      <c r="T181" s="17">
        <v>0.58894081252066</v>
      </c>
      <c r="U181" s="17"/>
      <c r="V181" s="17">
        <v>0.35660452551420202</v>
      </c>
      <c r="W181" s="17">
        <v>0.28982176246101399</v>
      </c>
      <c r="X181" s="17">
        <v>0.29078046741885</v>
      </c>
      <c r="Y181" s="17">
        <v>0.31533376670405899</v>
      </c>
      <c r="Z181" s="17">
        <v>0.60487470006654698</v>
      </c>
      <c r="AA181" s="17"/>
      <c r="AB181" s="17">
        <v>0.38069506911116902</v>
      </c>
      <c r="AC181" s="17">
        <v>0.47878902894710101</v>
      </c>
      <c r="AD181" s="17">
        <v>0.34643794809725798</v>
      </c>
    </row>
    <row r="182" spans="2:30">
      <c r="B182" t="s">
        <v>108</v>
      </c>
      <c r="C182" s="17">
        <v>0.35747309588960802</v>
      </c>
      <c r="D182" s="17">
        <v>0.335288076110345</v>
      </c>
      <c r="E182" s="17">
        <v>0.380962141775612</v>
      </c>
      <c r="F182" s="17"/>
      <c r="G182" s="17">
        <v>0.25025194172894299</v>
      </c>
      <c r="H182" s="17">
        <v>0.38263841698054901</v>
      </c>
      <c r="I182" s="17">
        <v>0.33129299541600798</v>
      </c>
      <c r="J182" s="17">
        <v>0.40454460122577302</v>
      </c>
      <c r="K182" s="17">
        <v>0.42734647029851403</v>
      </c>
      <c r="L182" s="17"/>
      <c r="M182" s="17">
        <v>0.30846405783257802</v>
      </c>
      <c r="N182" s="17">
        <v>0.53382232106794603</v>
      </c>
      <c r="O182" s="17">
        <v>0.30938475700770801</v>
      </c>
      <c r="P182" s="17">
        <v>0.263534397285064</v>
      </c>
      <c r="Q182" s="17"/>
      <c r="R182" s="17">
        <v>0.27915302090663002</v>
      </c>
      <c r="S182" s="17">
        <v>0.33891778704207098</v>
      </c>
      <c r="T182" s="17">
        <v>0.485167838269142</v>
      </c>
      <c r="U182" s="17"/>
      <c r="V182" s="17">
        <v>0.237670859712141</v>
      </c>
      <c r="W182" s="17">
        <v>0.30357295194255901</v>
      </c>
      <c r="X182" s="17">
        <v>0.35630162816371402</v>
      </c>
      <c r="Y182" s="17">
        <v>0.391032696969279</v>
      </c>
      <c r="Z182" s="17">
        <v>0.41869719357867402</v>
      </c>
      <c r="AA182" s="17"/>
      <c r="AB182" s="17">
        <v>0.39240633274745501</v>
      </c>
      <c r="AC182" s="17">
        <v>0.16360319527012401</v>
      </c>
      <c r="AD182" s="17">
        <v>0.37267199406419999</v>
      </c>
    </row>
    <row r="183" spans="2:30">
      <c r="B183" t="s">
        <v>112</v>
      </c>
      <c r="C183" s="17">
        <v>0.35452997751155102</v>
      </c>
      <c r="D183" s="17">
        <v>0.325738806551083</v>
      </c>
      <c r="E183" s="17">
        <v>0.38501348135924202</v>
      </c>
      <c r="F183" s="17"/>
      <c r="G183" s="17">
        <v>0.37303013853014499</v>
      </c>
      <c r="H183" s="17">
        <v>0.38728812218477399</v>
      </c>
      <c r="I183" s="17">
        <v>0.43416001904364798</v>
      </c>
      <c r="J183" s="17">
        <v>0.42005678217922898</v>
      </c>
      <c r="K183" s="17">
        <v>0.15004846809530301</v>
      </c>
      <c r="L183" s="17"/>
      <c r="M183" s="17">
        <v>0.34634729834702199</v>
      </c>
      <c r="N183" s="17">
        <v>0.35946230857488498</v>
      </c>
      <c r="O183" s="17">
        <v>0.29659366742438498</v>
      </c>
      <c r="P183" s="17">
        <v>0.42304909079632103</v>
      </c>
      <c r="Q183" s="17"/>
      <c r="R183" s="17">
        <v>0.39988959453183998</v>
      </c>
      <c r="S183" s="17">
        <v>0.36744283536648498</v>
      </c>
      <c r="T183" s="17">
        <v>0.274867425775083</v>
      </c>
      <c r="U183" s="17"/>
      <c r="V183" s="17">
        <v>0.28750714286906198</v>
      </c>
      <c r="W183" s="17">
        <v>0.43096161117221998</v>
      </c>
      <c r="X183" s="17">
        <v>0.435835360399559</v>
      </c>
      <c r="Y183" s="17">
        <v>0.36990258014952199</v>
      </c>
      <c r="Z183" s="17">
        <v>0.25669570207818199</v>
      </c>
      <c r="AA183" s="17"/>
      <c r="AB183" s="17">
        <v>0.37732940130445197</v>
      </c>
      <c r="AC183" s="17">
        <v>0.2181983843941</v>
      </c>
      <c r="AD183" s="17">
        <v>0.39259620359105402</v>
      </c>
    </row>
    <row r="184" spans="2:30">
      <c r="B184" t="s">
        <v>109</v>
      </c>
      <c r="C184" s="17">
        <v>0.34075377129567802</v>
      </c>
      <c r="D184" s="17">
        <v>0.36185845056614802</v>
      </c>
      <c r="E184" s="17">
        <v>0.318408567877971</v>
      </c>
      <c r="F184" s="17"/>
      <c r="G184" s="17">
        <v>0.42411494593955201</v>
      </c>
      <c r="H184" s="17">
        <v>0.31068278798214799</v>
      </c>
      <c r="I184" s="17">
        <v>0.38329122001260202</v>
      </c>
      <c r="J184" s="17">
        <v>0.42814633118304002</v>
      </c>
      <c r="K184" s="17">
        <v>0.149381712646137</v>
      </c>
      <c r="L184" s="17"/>
      <c r="M184" s="17">
        <v>0.42681464882905301</v>
      </c>
      <c r="N184" s="17">
        <v>0.307146354519162</v>
      </c>
      <c r="O184" s="17">
        <v>0.22289454433603201</v>
      </c>
      <c r="P184" s="17">
        <v>0.23460770973426701</v>
      </c>
      <c r="Q184" s="17"/>
      <c r="R184" s="17">
        <v>0.38696638721378301</v>
      </c>
      <c r="S184" s="17">
        <v>0.35115497159324199</v>
      </c>
      <c r="T184" s="17">
        <v>0.26684960608358999</v>
      </c>
      <c r="U184" s="17"/>
      <c r="V184" s="17">
        <v>0.44406619348808002</v>
      </c>
      <c r="W184" s="17">
        <v>0.33974611364802398</v>
      </c>
      <c r="X184" s="17">
        <v>0.35643814690874798</v>
      </c>
      <c r="Y184" s="17">
        <v>0.39779942414852698</v>
      </c>
      <c r="Z184" s="17">
        <v>0.25561753278425098</v>
      </c>
      <c r="AA184" s="17"/>
      <c r="AB184" s="17">
        <v>0.31650197507819799</v>
      </c>
      <c r="AC184" s="17">
        <v>0.46448637569991902</v>
      </c>
      <c r="AD184" s="17">
        <v>0.36138479522644901</v>
      </c>
    </row>
    <row r="185" spans="2:30">
      <c r="B185" t="s">
        <v>110</v>
      </c>
      <c r="C185" s="17">
        <v>0.28137326125851198</v>
      </c>
      <c r="D185" s="17">
        <v>0.22567998012397</v>
      </c>
      <c r="E185" s="17">
        <v>0.34034016997112898</v>
      </c>
      <c r="F185" s="17"/>
      <c r="G185" s="17">
        <v>0.29507301781447198</v>
      </c>
      <c r="H185" s="17">
        <v>0.25924741686499098</v>
      </c>
      <c r="I185" s="17">
        <v>0.24081991133790201</v>
      </c>
      <c r="J185" s="17">
        <v>0.27940172738527802</v>
      </c>
      <c r="K185" s="17">
        <v>0.33444648266756999</v>
      </c>
      <c r="L185" s="17"/>
      <c r="M185" s="17">
        <v>0.28149219804686798</v>
      </c>
      <c r="N185" s="17">
        <v>0.40535287418482402</v>
      </c>
      <c r="O185" s="17">
        <v>0.17785116854538099</v>
      </c>
      <c r="P185" s="17">
        <v>0.17047933035864299</v>
      </c>
      <c r="Q185" s="17"/>
      <c r="R185" s="17">
        <v>0.31728374327784797</v>
      </c>
      <c r="S185" s="17">
        <v>0.23050509149352</v>
      </c>
      <c r="T185" s="17">
        <v>0.37924490221064999</v>
      </c>
      <c r="U185" s="17"/>
      <c r="V185" s="17">
        <v>0.39297423723599501</v>
      </c>
      <c r="W185" s="17">
        <v>0.24216199381577</v>
      </c>
      <c r="X185" s="17">
        <v>0.246823806089497</v>
      </c>
      <c r="Y185" s="17">
        <v>0.23519334377138601</v>
      </c>
      <c r="Z185" s="17">
        <v>0.32388973994775</v>
      </c>
      <c r="AA185" s="17"/>
      <c r="AB185" s="17">
        <v>0.28757840945878499</v>
      </c>
      <c r="AC185" s="17">
        <v>0.27901154332418499</v>
      </c>
      <c r="AD185" s="17">
        <v>0.19195975061300599</v>
      </c>
    </row>
    <row r="186" spans="2:30">
      <c r="B186" t="s">
        <v>115</v>
      </c>
      <c r="C186" s="17">
        <v>0.27386472635432402</v>
      </c>
      <c r="D186" s="17">
        <v>0.27775843514402698</v>
      </c>
      <c r="E186" s="17">
        <v>0.26974214700401999</v>
      </c>
      <c r="F186" s="17"/>
      <c r="G186" s="17">
        <v>0.41538110397330702</v>
      </c>
      <c r="H186" s="17">
        <v>0.35202282037673399</v>
      </c>
      <c r="I186" s="17">
        <v>0.291206500356753</v>
      </c>
      <c r="J186" s="17">
        <v>0.204522050061653</v>
      </c>
      <c r="K186" s="17">
        <v>8.7991327096999597E-2</v>
      </c>
      <c r="L186" s="17"/>
      <c r="M186" s="17">
        <v>0.31811732802210901</v>
      </c>
      <c r="N186" s="17">
        <v>0.20928676959157699</v>
      </c>
      <c r="O186" s="17">
        <v>0.27331108580105001</v>
      </c>
      <c r="P186" s="17">
        <v>0.24323573574053101</v>
      </c>
      <c r="Q186" s="17"/>
      <c r="R186" s="17">
        <v>0.383007362097534</v>
      </c>
      <c r="S186" s="17">
        <v>0.302124353392485</v>
      </c>
      <c r="T186" s="17">
        <v>8.9588486788063595E-2</v>
      </c>
      <c r="U186" s="17"/>
      <c r="V186" s="17">
        <v>0.38224917620943499</v>
      </c>
      <c r="W186" s="17">
        <v>0.40905939676921799</v>
      </c>
      <c r="X186" s="17">
        <v>0.30522639830544002</v>
      </c>
      <c r="Y186" s="17">
        <v>0.25399169380723802</v>
      </c>
      <c r="Z186" s="17">
        <v>0.12772288535118501</v>
      </c>
      <c r="AA186" s="17"/>
      <c r="AB186" s="17">
        <v>0.268741563663076</v>
      </c>
      <c r="AC186" s="17">
        <v>0.30298575685087797</v>
      </c>
      <c r="AD186" s="17">
        <v>0.26965739676294698</v>
      </c>
    </row>
    <row r="187" spans="2:30">
      <c r="B187" t="s">
        <v>113</v>
      </c>
      <c r="C187" s="17">
        <v>0.26811603195127798</v>
      </c>
      <c r="D187" s="17">
        <v>0.28403134140587</v>
      </c>
      <c r="E187" s="17">
        <v>0.251265227318762</v>
      </c>
      <c r="F187" s="17"/>
      <c r="G187" s="17">
        <v>0.18016532897300699</v>
      </c>
      <c r="H187" s="17">
        <v>0.206299640201068</v>
      </c>
      <c r="I187" s="17">
        <v>0.27285135148227202</v>
      </c>
      <c r="J187" s="17">
        <v>0.33402603257157798</v>
      </c>
      <c r="K187" s="17">
        <v>0.358543275567071</v>
      </c>
      <c r="L187" s="17"/>
      <c r="M187" s="17">
        <v>0.26643738391574001</v>
      </c>
      <c r="N187" s="17">
        <v>0.228683756117809</v>
      </c>
      <c r="O187" s="17">
        <v>0.42397896708386201</v>
      </c>
      <c r="P187" s="17">
        <v>0.19952379017712599</v>
      </c>
      <c r="Q187" s="17"/>
      <c r="R187" s="17">
        <v>0.16523105605879501</v>
      </c>
      <c r="S187" s="17">
        <v>0.26912198539746202</v>
      </c>
      <c r="T187" s="17">
        <v>0.36899760873973902</v>
      </c>
      <c r="U187" s="17"/>
      <c r="V187" s="17">
        <v>0.209736281015691</v>
      </c>
      <c r="W187" s="17">
        <v>0.191953210977405</v>
      </c>
      <c r="X187" s="17">
        <v>0.22744915563479601</v>
      </c>
      <c r="Y187" s="17">
        <v>0.30005012989681801</v>
      </c>
      <c r="Z187" s="17">
        <v>0.35176424565235898</v>
      </c>
      <c r="AA187" s="17"/>
      <c r="AB187" s="17">
        <v>0.27700968439607498</v>
      </c>
      <c r="AC187" s="17">
        <v>0.212363707117216</v>
      </c>
      <c r="AD187" s="17">
        <v>0.29035061581717497</v>
      </c>
    </row>
    <row r="188" spans="2:30">
      <c r="B188" t="s">
        <v>111</v>
      </c>
      <c r="C188" s="17">
        <v>0.24119086254114599</v>
      </c>
      <c r="D188" s="17">
        <v>0.32187945445866301</v>
      </c>
      <c r="E188" s="17">
        <v>0.15575942921877001</v>
      </c>
      <c r="F188" s="17"/>
      <c r="G188" s="17">
        <v>0.213670291563447</v>
      </c>
      <c r="H188" s="17">
        <v>0.221162419349234</v>
      </c>
      <c r="I188" s="17">
        <v>0.220506653334236</v>
      </c>
      <c r="J188" s="17">
        <v>0.205352633087098</v>
      </c>
      <c r="K188" s="17">
        <v>0.35034601110352998</v>
      </c>
      <c r="L188" s="17"/>
      <c r="M188" s="17">
        <v>0.24241200333824101</v>
      </c>
      <c r="N188" s="17">
        <v>0.110333820849569</v>
      </c>
      <c r="O188" s="17">
        <v>0.37764008188638998</v>
      </c>
      <c r="P188" s="17">
        <v>0.32999797126310099</v>
      </c>
      <c r="Q188" s="17"/>
      <c r="R188" s="17">
        <v>0.22060800491431501</v>
      </c>
      <c r="S188" s="17">
        <v>0.25024202062185102</v>
      </c>
      <c r="T188" s="17">
        <v>0.23805859481486799</v>
      </c>
      <c r="U188" s="17"/>
      <c r="V188" s="17">
        <v>0.20166340350457301</v>
      </c>
      <c r="W188" s="17">
        <v>0.23527366968507701</v>
      </c>
      <c r="X188" s="17">
        <v>0.24035393185061399</v>
      </c>
      <c r="Y188" s="17">
        <v>0.178732125880874</v>
      </c>
      <c r="Z188" s="17">
        <v>0.30154298286019998</v>
      </c>
      <c r="AA188" s="17"/>
      <c r="AB188" s="17">
        <v>0.21870308732691399</v>
      </c>
      <c r="AC188" s="17">
        <v>0.412381688006629</v>
      </c>
      <c r="AD188" s="17">
        <v>9.8184706047127396E-2</v>
      </c>
    </row>
    <row r="189" spans="2:30">
      <c r="B189" t="s">
        <v>117</v>
      </c>
      <c r="C189" s="17">
        <v>0.17082025630004599</v>
      </c>
      <c r="D189" s="17">
        <v>0.17229838951741799</v>
      </c>
      <c r="E189" s="17">
        <v>0.16925523903551601</v>
      </c>
      <c r="F189" s="17"/>
      <c r="G189" s="17">
        <v>0.23641899389912899</v>
      </c>
      <c r="H189" s="17">
        <v>0.13105171003994801</v>
      </c>
      <c r="I189" s="17">
        <v>0.182053170265735</v>
      </c>
      <c r="J189" s="17">
        <v>8.8501344583463301E-2</v>
      </c>
      <c r="K189" s="17">
        <v>0.21308607590676401</v>
      </c>
      <c r="L189" s="17"/>
      <c r="M189" s="17">
        <v>0.151717794315545</v>
      </c>
      <c r="N189" s="17">
        <v>0.16080136973099299</v>
      </c>
      <c r="O189" s="17">
        <v>0.156609222937895</v>
      </c>
      <c r="P189" s="17">
        <v>0.25866290147468801</v>
      </c>
      <c r="Q189" s="17"/>
      <c r="R189" s="17">
        <v>0.22742676991434199</v>
      </c>
      <c r="S189" s="17">
        <v>0.17592340791139599</v>
      </c>
      <c r="T189" s="17">
        <v>0.100414117216962</v>
      </c>
      <c r="U189" s="17"/>
      <c r="V189" s="17">
        <v>0.17784028147366501</v>
      </c>
      <c r="W189" s="17">
        <v>0.23152322915854701</v>
      </c>
      <c r="X189" s="17">
        <v>0.14893128468601299</v>
      </c>
      <c r="Y189" s="17">
        <v>0.12657189137727001</v>
      </c>
      <c r="Z189" s="17">
        <v>0.168511685384543</v>
      </c>
      <c r="AA189" s="17"/>
      <c r="AB189" s="17">
        <v>0.151164661165821</v>
      </c>
      <c r="AC189" s="17">
        <v>0.25935484595909197</v>
      </c>
      <c r="AD189" s="17">
        <v>0.22127973366506401</v>
      </c>
    </row>
    <row r="190" spans="2:30">
      <c r="B190" t="s">
        <v>116</v>
      </c>
      <c r="C190" s="17">
        <v>8.9772759316141496E-2</v>
      </c>
      <c r="D190" s="17">
        <v>9.2860941420388504E-2</v>
      </c>
      <c r="E190" s="17">
        <v>8.65030551701573E-2</v>
      </c>
      <c r="F190" s="17"/>
      <c r="G190" s="17">
        <v>0.106375360445086</v>
      </c>
      <c r="H190" s="17">
        <v>0.10395775514530101</v>
      </c>
      <c r="I190" s="17">
        <v>0.11162694050548699</v>
      </c>
      <c r="J190" s="17">
        <v>7.8212297667904093E-2</v>
      </c>
      <c r="K190" s="17">
        <v>4.5348450799038403E-2</v>
      </c>
      <c r="L190" s="17"/>
      <c r="M190" s="17">
        <v>9.0943699950305906E-2</v>
      </c>
      <c r="N190" s="17">
        <v>7.2334317149485697E-2</v>
      </c>
      <c r="O190" s="17">
        <v>4.5072475204365497E-2</v>
      </c>
      <c r="P190" s="17">
        <v>0.154213619085147</v>
      </c>
      <c r="Q190" s="17"/>
      <c r="R190" s="17">
        <v>0.100024220537399</v>
      </c>
      <c r="S190" s="17">
        <v>0.102868075816535</v>
      </c>
      <c r="T190" s="17">
        <v>4.49583693559579E-2</v>
      </c>
      <c r="U190" s="17"/>
      <c r="V190" s="17">
        <v>0.10085971673911701</v>
      </c>
      <c r="W190" s="17">
        <v>9.1927112896344101E-2</v>
      </c>
      <c r="X190" s="17">
        <v>9.8069130367162194E-2</v>
      </c>
      <c r="Y190" s="17">
        <v>0.14243915876468799</v>
      </c>
      <c r="Z190" s="17">
        <v>4.3726800815476398E-2</v>
      </c>
      <c r="AA190" s="17"/>
      <c r="AB190" s="17">
        <v>8.6732027382069601E-2</v>
      </c>
      <c r="AC190" s="17">
        <v>8.7595526379742703E-2</v>
      </c>
      <c r="AD190" s="17">
        <v>0.14316455236160699</v>
      </c>
    </row>
    <row r="191" spans="2:30">
      <c r="B191" t="s">
        <v>118</v>
      </c>
      <c r="C191" s="17">
        <v>5.0988892564317101E-2</v>
      </c>
      <c r="D191" s="17">
        <v>6.1091197725846501E-2</v>
      </c>
      <c r="E191" s="17">
        <v>4.0292778165744503E-2</v>
      </c>
      <c r="F191" s="17"/>
      <c r="G191" s="17">
        <v>5.4507230120279603E-2</v>
      </c>
      <c r="H191" s="17">
        <v>3.5607993596904197E-2</v>
      </c>
      <c r="I191" s="17">
        <v>5.2555811535168299E-2</v>
      </c>
      <c r="J191" s="17">
        <v>8.3078786961148204E-2</v>
      </c>
      <c r="K191" s="17">
        <v>2.9568157192821E-2</v>
      </c>
      <c r="L191" s="17"/>
      <c r="M191" s="17">
        <v>5.9786625355708202E-2</v>
      </c>
      <c r="N191" s="17">
        <v>4.8628258154906102E-2</v>
      </c>
      <c r="O191" s="17">
        <v>3.4096504050524098E-2</v>
      </c>
      <c r="P191" s="17">
        <v>4.2676152509595403E-2</v>
      </c>
      <c r="Q191" s="17"/>
      <c r="R191" s="17">
        <v>3.4701669568908598E-2</v>
      </c>
      <c r="S191" s="17">
        <v>6.2296839843834599E-2</v>
      </c>
      <c r="T191" s="17">
        <v>3.7588671159930802E-2</v>
      </c>
      <c r="U191" s="17"/>
      <c r="V191" s="17">
        <v>5.53685811013317E-2</v>
      </c>
      <c r="W191" s="17">
        <v>2.6877198884871299E-2</v>
      </c>
      <c r="X191" s="17">
        <v>5.2355285322583101E-2</v>
      </c>
      <c r="Y191" s="17">
        <v>0.104672390725027</v>
      </c>
      <c r="Z191" s="17">
        <v>3.0597610174776999E-2</v>
      </c>
      <c r="AA191" s="17"/>
      <c r="AB191" s="17">
        <v>5.4297788403060702E-2</v>
      </c>
      <c r="AC191" s="17">
        <v>4.45084179963805E-2</v>
      </c>
      <c r="AD191" s="17">
        <v>1.8303025182982401E-2</v>
      </c>
    </row>
    <row r="192" spans="2:30">
      <c r="B192" t="s">
        <v>69</v>
      </c>
      <c r="C192" s="17">
        <v>1.1743492499536099E-2</v>
      </c>
      <c r="D192" s="17">
        <v>1.7039064925591801E-2</v>
      </c>
      <c r="E192" s="17">
        <v>6.1366485595296298E-3</v>
      </c>
      <c r="F192" s="17"/>
      <c r="G192" s="17">
        <v>3.4336766909707599E-3</v>
      </c>
      <c r="H192" s="17">
        <v>3.3276597957832998E-2</v>
      </c>
      <c r="I192" s="17">
        <v>1.06442201430119E-2</v>
      </c>
      <c r="J192" s="17">
        <v>7.7271018241654504E-3</v>
      </c>
      <c r="K192" s="17">
        <v>3.00871633206734E-3</v>
      </c>
      <c r="L192" s="17"/>
      <c r="M192" s="17">
        <v>1.30858368168303E-2</v>
      </c>
      <c r="N192" s="17">
        <v>9.2749241279123495E-3</v>
      </c>
      <c r="O192" s="17">
        <v>1.11431030464997E-2</v>
      </c>
      <c r="P192" s="17">
        <v>1.21629107490751E-2</v>
      </c>
      <c r="Q192" s="17"/>
      <c r="R192" s="17">
        <v>3.3115482849589099E-3</v>
      </c>
      <c r="S192" s="17">
        <v>1.84050860176369E-2</v>
      </c>
      <c r="T192" s="17">
        <v>2.6790384600115899E-3</v>
      </c>
      <c r="U192" s="17"/>
      <c r="V192" s="17">
        <v>6.82867133059513E-3</v>
      </c>
      <c r="W192" s="17">
        <v>1.7254519524606601E-2</v>
      </c>
      <c r="X192" s="17">
        <v>1.5743989447064701E-2</v>
      </c>
      <c r="Y192" s="17">
        <v>1.8957311247615599E-2</v>
      </c>
      <c r="Z192" s="17">
        <v>1.9867851568451602E-3</v>
      </c>
      <c r="AA192" s="17"/>
      <c r="AB192" s="17">
        <v>1.4676446931277501E-2</v>
      </c>
      <c r="AC192" s="17">
        <v>0</v>
      </c>
      <c r="AD192" s="17">
        <v>0</v>
      </c>
    </row>
    <row r="193" spans="2:30">
      <c r="B193" t="s">
        <v>75</v>
      </c>
      <c r="C193" s="17">
        <v>7.5601394058801502E-3</v>
      </c>
      <c r="D193" s="17">
        <v>8.3273865063133706E-3</v>
      </c>
      <c r="E193" s="17">
        <v>6.74779384444748E-3</v>
      </c>
      <c r="F193" s="17"/>
      <c r="G193" s="17">
        <v>1.56726519796331E-2</v>
      </c>
      <c r="H193" s="17">
        <v>1.0084239551914301E-2</v>
      </c>
      <c r="I193" s="17">
        <v>4.8608159849072201E-3</v>
      </c>
      <c r="J193" s="17">
        <v>6.4147680919417202E-3</v>
      </c>
      <c r="K193" s="17">
        <v>0</v>
      </c>
      <c r="L193" s="17"/>
      <c r="M193" s="17">
        <v>2.6577893334935698E-3</v>
      </c>
      <c r="N193" s="17">
        <v>2.5568008833165401E-2</v>
      </c>
      <c r="O193" s="17">
        <v>0</v>
      </c>
      <c r="P193" s="17">
        <v>0</v>
      </c>
      <c r="Q193" s="17"/>
      <c r="R193" s="17">
        <v>1.5115209862475E-2</v>
      </c>
      <c r="S193" s="17">
        <v>5.3568364041686198E-3</v>
      </c>
      <c r="T193" s="17">
        <v>5.7619937654319999E-3</v>
      </c>
      <c r="U193" s="17"/>
      <c r="V193" s="17">
        <v>0</v>
      </c>
      <c r="W193" s="17">
        <v>1.55203595456347E-2</v>
      </c>
      <c r="X193" s="17">
        <v>1.50847744284873E-2</v>
      </c>
      <c r="Y193" s="17">
        <v>0</v>
      </c>
      <c r="Z193" s="17">
        <v>4.2731165893546402E-3</v>
      </c>
      <c r="AA193" s="17"/>
      <c r="AB193" s="17">
        <v>9.4482952825015402E-3</v>
      </c>
      <c r="AC193" s="17">
        <v>0</v>
      </c>
      <c r="AD193" s="17">
        <v>0</v>
      </c>
    </row>
    <row r="194" spans="2:30"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</row>
    <row r="195" spans="2:30">
      <c r="B195" s="6" t="s">
        <v>120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</row>
    <row r="196" spans="2:30">
      <c r="B196" s="21" t="s">
        <v>15</v>
      </c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pans="2:30">
      <c r="B197" t="s">
        <v>121</v>
      </c>
      <c r="C197" s="17">
        <v>0.39720397670715102</v>
      </c>
      <c r="D197" s="17">
        <v>0.47466746117972503</v>
      </c>
      <c r="E197" s="17">
        <v>0.31518722128523602</v>
      </c>
      <c r="F197" s="17"/>
      <c r="G197" s="17">
        <v>0.37942884181517</v>
      </c>
      <c r="H197" s="17">
        <v>0.38621071017616199</v>
      </c>
      <c r="I197" s="17">
        <v>0.38973613497266801</v>
      </c>
      <c r="J197" s="17">
        <v>0.45376988708420701</v>
      </c>
      <c r="K197" s="17">
        <v>0.37905974439513002</v>
      </c>
      <c r="L197" s="17"/>
      <c r="M197" s="17">
        <v>0.44185563542878997</v>
      </c>
      <c r="N197" s="17">
        <v>0.337512070362877</v>
      </c>
      <c r="O197" s="17">
        <v>0.46242150778596902</v>
      </c>
      <c r="P197" s="17">
        <v>0.29910047529914902</v>
      </c>
      <c r="Q197" s="17"/>
      <c r="R197" s="17">
        <v>0.363155349635915</v>
      </c>
      <c r="S197" s="17">
        <v>0.407171287173545</v>
      </c>
      <c r="T197" s="17">
        <v>0.405208594451618</v>
      </c>
      <c r="U197" s="17"/>
      <c r="V197" s="17">
        <v>0.45757429603444999</v>
      </c>
      <c r="W197" s="17">
        <v>0.29235787328225898</v>
      </c>
      <c r="X197" s="17">
        <v>0.45085430858831599</v>
      </c>
      <c r="Y197" s="17">
        <v>0.44172318928858201</v>
      </c>
      <c r="Z197" s="17">
        <v>0.38499244476980399</v>
      </c>
      <c r="AA197" s="17"/>
      <c r="AB197" s="17">
        <v>0.38973656270457202</v>
      </c>
      <c r="AC197" s="17">
        <v>0.43582159859393299</v>
      </c>
      <c r="AD197" s="17">
        <v>0.40206635477383101</v>
      </c>
    </row>
    <row r="198" spans="2:30">
      <c r="B198" t="s">
        <v>122</v>
      </c>
      <c r="C198" s="17">
        <v>0.44927493371148403</v>
      </c>
      <c r="D198" s="17">
        <v>0.37809322399577799</v>
      </c>
      <c r="E198" s="17">
        <v>0.52464067430547601</v>
      </c>
      <c r="F198" s="17"/>
      <c r="G198" s="17">
        <v>0.42592064579614097</v>
      </c>
      <c r="H198" s="17">
        <v>0.448024276740143</v>
      </c>
      <c r="I198" s="17">
        <v>0.42861381674850102</v>
      </c>
      <c r="J198" s="17">
        <v>0.40859036108777103</v>
      </c>
      <c r="K198" s="17">
        <v>0.538703421743568</v>
      </c>
      <c r="L198" s="17"/>
      <c r="M198" s="17">
        <v>0.39195658635524799</v>
      </c>
      <c r="N198" s="17">
        <v>0.537783124059936</v>
      </c>
      <c r="O198" s="17">
        <v>0.37831843255257203</v>
      </c>
      <c r="P198" s="17">
        <v>0.544516526998997</v>
      </c>
      <c r="Q198" s="17"/>
      <c r="R198" s="17">
        <v>0.44489319317745402</v>
      </c>
      <c r="S198" s="17">
        <v>0.42992191130248503</v>
      </c>
      <c r="T198" s="17">
        <v>0.50466809911298105</v>
      </c>
      <c r="U198" s="17"/>
      <c r="V198" s="17">
        <v>0.35885826880308602</v>
      </c>
      <c r="W198" s="17">
        <v>0.48941954600336601</v>
      </c>
      <c r="X198" s="17">
        <v>0.41162593120874902</v>
      </c>
      <c r="Y198" s="17">
        <v>0.39353643328709498</v>
      </c>
      <c r="Z198" s="17">
        <v>0.51567729354360303</v>
      </c>
      <c r="AA198" s="17"/>
      <c r="AB198" s="17">
        <v>0.43219277324222999</v>
      </c>
      <c r="AC198" s="17">
        <v>0.51236089689907405</v>
      </c>
      <c r="AD198" s="17">
        <v>0.53292274222934899</v>
      </c>
    </row>
    <row r="199" spans="2:30">
      <c r="B199" t="s">
        <v>69</v>
      </c>
      <c r="C199" s="17">
        <v>0.15352108958136501</v>
      </c>
      <c r="D199" s="17">
        <v>0.14723931482449701</v>
      </c>
      <c r="E199" s="17">
        <v>0.160172104409288</v>
      </c>
      <c r="F199" s="17"/>
      <c r="G199" s="17">
        <v>0.194650512388688</v>
      </c>
      <c r="H199" s="17">
        <v>0.16576501308369401</v>
      </c>
      <c r="I199" s="17">
        <v>0.18165004827883099</v>
      </c>
      <c r="J199" s="17">
        <v>0.13763975182802199</v>
      </c>
      <c r="K199" s="17">
        <v>8.2236833861302303E-2</v>
      </c>
      <c r="L199" s="17"/>
      <c r="M199" s="17">
        <v>0.16618777821596201</v>
      </c>
      <c r="N199" s="17">
        <v>0.12470480557718699</v>
      </c>
      <c r="O199" s="17">
        <v>0.15926005966145901</v>
      </c>
      <c r="P199" s="17">
        <v>0.15638299770185399</v>
      </c>
      <c r="Q199" s="17"/>
      <c r="R199" s="17">
        <v>0.19195145718663101</v>
      </c>
      <c r="S199" s="17">
        <v>0.16290680152397</v>
      </c>
      <c r="T199" s="17">
        <v>9.0123306435400799E-2</v>
      </c>
      <c r="U199" s="17"/>
      <c r="V199" s="17">
        <v>0.18356743516246399</v>
      </c>
      <c r="W199" s="17">
        <v>0.218222580714375</v>
      </c>
      <c r="X199" s="17">
        <v>0.13751976020293499</v>
      </c>
      <c r="Y199" s="17">
        <v>0.16474037742432299</v>
      </c>
      <c r="Z199" s="17">
        <v>9.9330261686593299E-2</v>
      </c>
      <c r="AA199" s="17"/>
      <c r="AB199" s="17">
        <v>0.17807066405319799</v>
      </c>
      <c r="AC199" s="17">
        <v>5.1817504506992899E-2</v>
      </c>
      <c r="AD199" s="17">
        <v>6.5010902996820205E-2</v>
      </c>
    </row>
    <row r="200" spans="2:30"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</row>
    <row r="201" spans="2:30">
      <c r="B201" s="6" t="s">
        <v>123</v>
      </c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</row>
    <row r="202" spans="2:30">
      <c r="B202" s="21" t="s">
        <v>17</v>
      </c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</row>
    <row r="203" spans="2:30">
      <c r="B203" t="s">
        <v>121</v>
      </c>
      <c r="C203" s="17">
        <v>0.54557450009587705</v>
      </c>
      <c r="D203" s="17">
        <v>0.56716943722737001</v>
      </c>
      <c r="E203" s="17">
        <v>0.51977936917240397</v>
      </c>
      <c r="F203" s="17"/>
      <c r="G203" s="17">
        <v>0.62512435096753904</v>
      </c>
      <c r="H203" s="17">
        <v>0.52283141676218803</v>
      </c>
      <c r="I203" s="17">
        <v>0.56368613044703797</v>
      </c>
      <c r="J203" s="17">
        <v>0.411534181015829</v>
      </c>
      <c r="K203" s="17">
        <v>0.712763253636022</v>
      </c>
      <c r="L203" s="17"/>
      <c r="M203" s="17">
        <v>0.60482744932624599</v>
      </c>
      <c r="N203" s="17">
        <v>0.38745494809634201</v>
      </c>
      <c r="O203" s="17">
        <v>0.70610952003063798</v>
      </c>
      <c r="P203" s="17">
        <v>0.464451932820094</v>
      </c>
      <c r="Q203" s="17"/>
      <c r="R203" s="17">
        <v>0.57643726573559695</v>
      </c>
      <c r="S203" s="17">
        <v>0.54258365496357397</v>
      </c>
      <c r="T203" s="17">
        <v>0.51723739741943098</v>
      </c>
      <c r="U203" s="17"/>
      <c r="V203" s="17">
        <v>0.58390664408777204</v>
      </c>
      <c r="W203" s="17">
        <v>0.60181988950194598</v>
      </c>
      <c r="X203" s="17">
        <v>0.57784636176291104</v>
      </c>
      <c r="Y203" s="17">
        <v>0.48826142690151098</v>
      </c>
      <c r="Z203" s="17">
        <v>0.48785050028666999</v>
      </c>
      <c r="AA203" s="17"/>
      <c r="AB203" s="17">
        <v>0.53400104510541901</v>
      </c>
      <c r="AC203" s="17">
        <v>0.48384589637311598</v>
      </c>
      <c r="AD203" s="17">
        <v>1</v>
      </c>
    </row>
    <row r="204" spans="2:30">
      <c r="B204" t="s">
        <v>122</v>
      </c>
      <c r="C204" s="17">
        <v>0.45442549990412301</v>
      </c>
      <c r="D204" s="17">
        <v>0.43283056277262999</v>
      </c>
      <c r="E204" s="17">
        <v>0.48022063082759597</v>
      </c>
      <c r="F204" s="17"/>
      <c r="G204" s="17">
        <v>0.37487564903246101</v>
      </c>
      <c r="H204" s="17">
        <v>0.47716858323781203</v>
      </c>
      <c r="I204" s="17">
        <v>0.43631386955296197</v>
      </c>
      <c r="J204" s="17">
        <v>0.58846581898417105</v>
      </c>
      <c r="K204" s="17">
        <v>0.287236746363978</v>
      </c>
      <c r="L204" s="17"/>
      <c r="M204" s="17">
        <v>0.39517255067375401</v>
      </c>
      <c r="N204" s="17">
        <v>0.61254505190365804</v>
      </c>
      <c r="O204" s="17">
        <v>0.29389047996936202</v>
      </c>
      <c r="P204" s="17">
        <v>0.535548067179906</v>
      </c>
      <c r="Q204" s="17"/>
      <c r="R204" s="17">
        <v>0.423562734264403</v>
      </c>
      <c r="S204" s="17">
        <v>0.45741634503642598</v>
      </c>
      <c r="T204" s="17">
        <v>0.48276260258056902</v>
      </c>
      <c r="U204" s="17"/>
      <c r="V204" s="17">
        <v>0.41609335591222801</v>
      </c>
      <c r="W204" s="17">
        <v>0.39818011049805402</v>
      </c>
      <c r="X204" s="17">
        <v>0.42215363823708901</v>
      </c>
      <c r="Y204" s="17">
        <v>0.51173857309848902</v>
      </c>
      <c r="Z204" s="17">
        <v>0.51214949971333001</v>
      </c>
      <c r="AA204" s="17"/>
      <c r="AB204" s="17">
        <v>0.46599895489458099</v>
      </c>
      <c r="AC204" s="17">
        <v>0.51615410362688396</v>
      </c>
      <c r="AD204" s="17">
        <v>0</v>
      </c>
    </row>
    <row r="205" spans="2:30">
      <c r="B205" t="s">
        <v>69</v>
      </c>
      <c r="C205" s="17">
        <v>0</v>
      </c>
      <c r="D205" s="17">
        <v>0</v>
      </c>
      <c r="E205" s="17">
        <v>0</v>
      </c>
      <c r="F205" s="17"/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/>
      <c r="M205" s="17">
        <v>0</v>
      </c>
      <c r="N205" s="17">
        <v>0</v>
      </c>
      <c r="O205" s="17">
        <v>0</v>
      </c>
      <c r="P205" s="17">
        <v>0</v>
      </c>
      <c r="Q205" s="17"/>
      <c r="R205" s="17">
        <v>0</v>
      </c>
      <c r="S205" s="17">
        <v>0</v>
      </c>
      <c r="T205" s="17">
        <v>0</v>
      </c>
      <c r="U205" s="17"/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/>
      <c r="AB205" s="17">
        <v>0</v>
      </c>
      <c r="AC205" s="17">
        <v>0</v>
      </c>
      <c r="AD205" s="17">
        <v>0</v>
      </c>
    </row>
    <row r="206" spans="2:30"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</row>
    <row r="207" spans="2:30">
      <c r="B207" s="6" t="s">
        <v>124</v>
      </c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</row>
    <row r="208" spans="2:30">
      <c r="B208" s="21" t="s">
        <v>15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</row>
    <row r="209" spans="2:30">
      <c r="B209" t="s">
        <v>125</v>
      </c>
      <c r="C209" s="17">
        <v>0.17871292967320801</v>
      </c>
      <c r="D209" s="17">
        <v>0.15101419863757301</v>
      </c>
      <c r="E209" s="17">
        <v>0.20803978043798699</v>
      </c>
      <c r="F209" s="17"/>
      <c r="G209" s="17">
        <v>0.21647117911779701</v>
      </c>
      <c r="H209" s="17">
        <v>0.15822340918649599</v>
      </c>
      <c r="I209" s="17">
        <v>0.157771851251266</v>
      </c>
      <c r="J209" s="17">
        <v>0.25440388253018598</v>
      </c>
      <c r="K209" s="17">
        <v>0.10497231318523299</v>
      </c>
      <c r="L209" s="17"/>
      <c r="M209" s="17">
        <v>0.28104357942279901</v>
      </c>
      <c r="N209" s="17">
        <v>0.108769975451232</v>
      </c>
      <c r="O209" s="17">
        <v>7.0984137095806296E-2</v>
      </c>
      <c r="P209" s="17">
        <v>7.2692954243066293E-2</v>
      </c>
      <c r="Q209" s="17"/>
      <c r="R209" s="17">
        <v>0.193764912103363</v>
      </c>
      <c r="S209" s="17">
        <v>0.183267779034919</v>
      </c>
      <c r="T209" s="17">
        <v>0.15156697452384801</v>
      </c>
      <c r="U209" s="17"/>
      <c r="V209" s="17">
        <v>0.28494857679831798</v>
      </c>
      <c r="W209" s="17">
        <v>0.14624750944348799</v>
      </c>
      <c r="X209" s="17">
        <v>0.16526762299110601</v>
      </c>
      <c r="Y209" s="17">
        <v>0.216434525315328</v>
      </c>
      <c r="Z209" s="17">
        <v>0.14832786761706701</v>
      </c>
      <c r="AA209" s="17"/>
      <c r="AB209" s="17">
        <v>0.139768366527808</v>
      </c>
      <c r="AC209" s="17">
        <v>0.39192823118342401</v>
      </c>
      <c r="AD209" s="17">
        <v>0.17014396021138201</v>
      </c>
    </row>
    <row r="210" spans="2:30">
      <c r="B210" t="s">
        <v>126</v>
      </c>
      <c r="C210" s="17">
        <v>0.359381719383704</v>
      </c>
      <c r="D210" s="17">
        <v>0.39967716798762898</v>
      </c>
      <c r="E210" s="17">
        <v>0.31671772130426801</v>
      </c>
      <c r="F210" s="17"/>
      <c r="G210" s="17">
        <v>0.37915901346421299</v>
      </c>
      <c r="H210" s="17">
        <v>0.48826534408927902</v>
      </c>
      <c r="I210" s="17">
        <v>0.361749876845049</v>
      </c>
      <c r="J210" s="17">
        <v>0.35972994562213101</v>
      </c>
      <c r="K210" s="17">
        <v>0.19738046142242499</v>
      </c>
      <c r="L210" s="17"/>
      <c r="M210" s="17">
        <v>0.406333259557416</v>
      </c>
      <c r="N210" s="17">
        <v>0.33474761181943902</v>
      </c>
      <c r="O210" s="17">
        <v>0.35549641524804598</v>
      </c>
      <c r="P210" s="17">
        <v>0.25822128932819499</v>
      </c>
      <c r="Q210" s="17"/>
      <c r="R210" s="17">
        <v>0.43875151021258102</v>
      </c>
      <c r="S210" s="17">
        <v>0.39319135664972299</v>
      </c>
      <c r="T210" s="17">
        <v>0.19044443910273101</v>
      </c>
      <c r="U210" s="17"/>
      <c r="V210" s="17">
        <v>0.33571287124481802</v>
      </c>
      <c r="W210" s="17">
        <v>0.46789895776356799</v>
      </c>
      <c r="X210" s="17">
        <v>0.422160725256013</v>
      </c>
      <c r="Y210" s="17">
        <v>0.37028801319780602</v>
      </c>
      <c r="Z210" s="17">
        <v>0.23833538005293001</v>
      </c>
      <c r="AA210" s="17"/>
      <c r="AB210" s="17">
        <v>0.37267625856268399</v>
      </c>
      <c r="AC210" s="17">
        <v>0.27294287692035801</v>
      </c>
      <c r="AD210" s="17">
        <v>0.401516540410017</v>
      </c>
    </row>
    <row r="211" spans="2:30">
      <c r="B211" t="s">
        <v>127</v>
      </c>
      <c r="C211" s="17">
        <v>0.27203133793328299</v>
      </c>
      <c r="D211" s="17">
        <v>0.25590310264711302</v>
      </c>
      <c r="E211" s="17">
        <v>0.289107584087963</v>
      </c>
      <c r="F211" s="17"/>
      <c r="G211" s="17">
        <v>0.186451352807115</v>
      </c>
      <c r="H211" s="17">
        <v>0.162992647560087</v>
      </c>
      <c r="I211" s="17">
        <v>0.26412409621371702</v>
      </c>
      <c r="J211" s="17">
        <v>0.15188643009594699</v>
      </c>
      <c r="K211" s="17">
        <v>0.61120030330599195</v>
      </c>
      <c r="L211" s="17"/>
      <c r="M211" s="17">
        <v>0.14045977922994701</v>
      </c>
      <c r="N211" s="17">
        <v>0.35129303905486797</v>
      </c>
      <c r="O211" s="17">
        <v>0.402318523835764</v>
      </c>
      <c r="P211" s="17">
        <v>0.43303554591689403</v>
      </c>
      <c r="Q211" s="17"/>
      <c r="R211" s="17">
        <v>0.16107534622566999</v>
      </c>
      <c r="S211" s="17">
        <v>0.23896792115419699</v>
      </c>
      <c r="T211" s="17">
        <v>0.470787504917212</v>
      </c>
      <c r="U211" s="17"/>
      <c r="V211" s="17">
        <v>0.14307490062362599</v>
      </c>
      <c r="W211" s="17">
        <v>0.20697767122424199</v>
      </c>
      <c r="X211" s="17">
        <v>0.17329007881787201</v>
      </c>
      <c r="Y211" s="17">
        <v>0.219246690417704</v>
      </c>
      <c r="Z211" s="17">
        <v>0.46927580747033398</v>
      </c>
      <c r="AA211" s="17"/>
      <c r="AB211" s="17">
        <v>0.27873164031983799</v>
      </c>
      <c r="AC211" s="17">
        <v>0.268486912206371</v>
      </c>
      <c r="AD211" s="17">
        <v>0.17833814833630501</v>
      </c>
    </row>
    <row r="212" spans="2:30">
      <c r="B212" t="s">
        <v>128</v>
      </c>
      <c r="C212" s="17">
        <v>0.11893498950845501</v>
      </c>
      <c r="D212" s="17">
        <v>0.107730408203614</v>
      </c>
      <c r="E212" s="17">
        <v>0.13079817137718999</v>
      </c>
      <c r="F212" s="17"/>
      <c r="G212" s="17">
        <v>0.13629687850972999</v>
      </c>
      <c r="H212" s="17">
        <v>0.11144142483534</v>
      </c>
      <c r="I212" s="17">
        <v>0.136684437353637</v>
      </c>
      <c r="J212" s="17">
        <v>0.15924987453698</v>
      </c>
      <c r="K212" s="17">
        <v>4.8791128557680502E-2</v>
      </c>
      <c r="L212" s="17"/>
      <c r="M212" s="17">
        <v>0.10007417645067899</v>
      </c>
      <c r="N212" s="17">
        <v>0.13545842005640599</v>
      </c>
      <c r="O212" s="17">
        <v>0.11358521880833999</v>
      </c>
      <c r="P212" s="17">
        <v>0.154882908191385</v>
      </c>
      <c r="Q212" s="17"/>
      <c r="R212" s="17">
        <v>0.12768975715818201</v>
      </c>
      <c r="S212" s="17">
        <v>0.117045677751107</v>
      </c>
      <c r="T212" s="17">
        <v>0.115102422709217</v>
      </c>
      <c r="U212" s="17"/>
      <c r="V212" s="17">
        <v>9.2435056587688497E-2</v>
      </c>
      <c r="W212" s="17">
        <v>0.13067795011851899</v>
      </c>
      <c r="X212" s="17">
        <v>0.13660653158304101</v>
      </c>
      <c r="Y212" s="17">
        <v>0.14949670143986599</v>
      </c>
      <c r="Z212" s="17">
        <v>8.7587491801348505E-2</v>
      </c>
      <c r="AA212" s="17"/>
      <c r="AB212" s="17">
        <v>0.13208056512455699</v>
      </c>
      <c r="AC212" s="17">
        <v>1.5550769831647901E-2</v>
      </c>
      <c r="AD212" s="17">
        <v>0.212042781666549</v>
      </c>
    </row>
    <row r="213" spans="2:30">
      <c r="B213" t="s">
        <v>129</v>
      </c>
      <c r="C213" s="17">
        <v>6.0668162200911799E-2</v>
      </c>
      <c r="D213" s="17">
        <v>7.63879225912001E-2</v>
      </c>
      <c r="E213" s="17">
        <v>4.4024400924231398E-2</v>
      </c>
      <c r="F213" s="17"/>
      <c r="G213" s="17">
        <v>7.0000372472764999E-2</v>
      </c>
      <c r="H213" s="17">
        <v>7.3757677146922301E-2</v>
      </c>
      <c r="I213" s="17">
        <v>6.61739839414167E-2</v>
      </c>
      <c r="J213" s="17">
        <v>5.8149244281484901E-2</v>
      </c>
      <c r="K213" s="17">
        <v>3.3305874932369299E-2</v>
      </c>
      <c r="L213" s="17"/>
      <c r="M213" s="17">
        <v>5.7211292424731899E-2</v>
      </c>
      <c r="N213" s="17">
        <v>6.6825255034194994E-2</v>
      </c>
      <c r="O213" s="17">
        <v>5.7615705012044403E-2</v>
      </c>
      <c r="P213" s="17">
        <v>6.3988822257340303E-2</v>
      </c>
      <c r="Q213" s="17"/>
      <c r="R213" s="17">
        <v>6.7510611589681593E-2</v>
      </c>
      <c r="S213" s="17">
        <v>6.0839237623016899E-2</v>
      </c>
      <c r="T213" s="17">
        <v>5.3332019979168997E-2</v>
      </c>
      <c r="U213" s="17"/>
      <c r="V213" s="17">
        <v>0.12071710604517</v>
      </c>
      <c r="W213" s="17">
        <v>4.3037138854401302E-2</v>
      </c>
      <c r="X213" s="17">
        <v>8.9247883813374201E-2</v>
      </c>
      <c r="Y213" s="17">
        <v>4.4534069629295403E-2</v>
      </c>
      <c r="Z213" s="17">
        <v>4.2556042052722502E-2</v>
      </c>
      <c r="AA213" s="17"/>
      <c r="AB213" s="17">
        <v>6.9348938695664095E-2</v>
      </c>
      <c r="AC213" s="17">
        <v>2.1715192972097001E-2</v>
      </c>
      <c r="AD213" s="17">
        <v>3.79585693757475E-2</v>
      </c>
    </row>
    <row r="214" spans="2:30">
      <c r="B214" t="s">
        <v>69</v>
      </c>
      <c r="C214" s="17">
        <v>1.0270861300438E-2</v>
      </c>
      <c r="D214" s="17">
        <v>9.28719993287048E-3</v>
      </c>
      <c r="E214" s="17">
        <v>1.13123418683608E-2</v>
      </c>
      <c r="F214" s="17"/>
      <c r="G214" s="17">
        <v>1.1621203628380299E-2</v>
      </c>
      <c r="H214" s="17">
        <v>5.3194971818745903E-3</v>
      </c>
      <c r="I214" s="17">
        <v>1.34957543949146E-2</v>
      </c>
      <c r="J214" s="17">
        <v>1.6580622933271599E-2</v>
      </c>
      <c r="K214" s="17">
        <v>4.3499185963003202E-3</v>
      </c>
      <c r="L214" s="17"/>
      <c r="M214" s="17">
        <v>1.48779129144285E-2</v>
      </c>
      <c r="N214" s="17">
        <v>2.9056985838610098E-3</v>
      </c>
      <c r="O214" s="17">
        <v>0</v>
      </c>
      <c r="P214" s="17">
        <v>1.7178480063120401E-2</v>
      </c>
      <c r="Q214" s="17"/>
      <c r="R214" s="17">
        <v>1.12078627105224E-2</v>
      </c>
      <c r="S214" s="17">
        <v>6.68802778703692E-3</v>
      </c>
      <c r="T214" s="17">
        <v>1.8766638767822901E-2</v>
      </c>
      <c r="U214" s="17"/>
      <c r="V214" s="17">
        <v>2.311148870038E-2</v>
      </c>
      <c r="W214" s="17">
        <v>5.1607725957825996E-3</v>
      </c>
      <c r="X214" s="17">
        <v>1.34271575385933E-2</v>
      </c>
      <c r="Y214" s="17">
        <v>0</v>
      </c>
      <c r="Z214" s="17">
        <v>1.3917411005598001E-2</v>
      </c>
      <c r="AA214" s="17"/>
      <c r="AB214" s="17">
        <v>7.3942307694484996E-3</v>
      </c>
      <c r="AC214" s="17">
        <v>2.9376016886101801E-2</v>
      </c>
      <c r="AD214" s="17">
        <v>0</v>
      </c>
    </row>
    <row r="215" spans="2:30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pans="2:30">
      <c r="B216" s="6" t="s">
        <v>130</v>
      </c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pans="2:30">
      <c r="B217" s="21" t="s">
        <v>15</v>
      </c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</row>
    <row r="218" spans="2:30">
      <c r="B218" t="s">
        <v>125</v>
      </c>
      <c r="C218" s="17">
        <v>0.33366776146874999</v>
      </c>
      <c r="D218" s="17">
        <v>0.29521204070155699</v>
      </c>
      <c r="E218" s="17">
        <v>0.374383893285062</v>
      </c>
      <c r="F218" s="17"/>
      <c r="G218" s="17">
        <v>0.316694276291068</v>
      </c>
      <c r="H218" s="17">
        <v>0.25266484349662599</v>
      </c>
      <c r="I218" s="17">
        <v>0.30500392482171401</v>
      </c>
      <c r="J218" s="17">
        <v>0.39313259483801399</v>
      </c>
      <c r="K218" s="17">
        <v>0.40863632552453999</v>
      </c>
      <c r="L218" s="17"/>
      <c r="M218" s="17">
        <v>0.38634220442473999</v>
      </c>
      <c r="N218" s="17">
        <v>0.42733339563351103</v>
      </c>
      <c r="O218" s="17">
        <v>0.15393727759887099</v>
      </c>
      <c r="P218" s="17">
        <v>0.17767584555572299</v>
      </c>
      <c r="Q218" s="17"/>
      <c r="R218" s="17">
        <v>0.31621099423572901</v>
      </c>
      <c r="S218" s="17">
        <v>0.30903271530507598</v>
      </c>
      <c r="T218" s="17">
        <v>0.416133178592761</v>
      </c>
      <c r="U218" s="17"/>
      <c r="V218" s="17">
        <v>0.40792513661733898</v>
      </c>
      <c r="W218" s="17">
        <v>0.27455856366565001</v>
      </c>
      <c r="X218" s="17">
        <v>0.218844138017147</v>
      </c>
      <c r="Y218" s="17">
        <v>0.40008176772154602</v>
      </c>
      <c r="Z218" s="17">
        <v>0.38564387886219298</v>
      </c>
      <c r="AA218" s="17"/>
      <c r="AB218" s="17">
        <v>0.32738397715533801</v>
      </c>
      <c r="AC218" s="17">
        <v>0.37176169924352997</v>
      </c>
      <c r="AD218" s="17">
        <v>0.32168472488608901</v>
      </c>
    </row>
    <row r="219" spans="2:30">
      <c r="B219" t="s">
        <v>126</v>
      </c>
      <c r="C219" s="17">
        <v>0.50891013857442502</v>
      </c>
      <c r="D219" s="17">
        <v>0.56056310012862598</v>
      </c>
      <c r="E219" s="17">
        <v>0.454221037723192</v>
      </c>
      <c r="F219" s="17"/>
      <c r="G219" s="17">
        <v>0.45054118577177898</v>
      </c>
      <c r="H219" s="17">
        <v>0.58163699723078099</v>
      </c>
      <c r="I219" s="17">
        <v>0.53608639833796401</v>
      </c>
      <c r="J219" s="17">
        <v>0.47297067728685899</v>
      </c>
      <c r="K219" s="17">
        <v>0.502719077633623</v>
      </c>
      <c r="L219" s="17"/>
      <c r="M219" s="17">
        <v>0.47252692388069401</v>
      </c>
      <c r="N219" s="17">
        <v>0.40318044316282298</v>
      </c>
      <c r="O219" s="17">
        <v>0.69622835543219297</v>
      </c>
      <c r="P219" s="17">
        <v>0.62762078029913304</v>
      </c>
      <c r="Q219" s="17"/>
      <c r="R219" s="17">
        <v>0.47828151931179302</v>
      </c>
      <c r="S219" s="17">
        <v>0.53556274982485497</v>
      </c>
      <c r="T219" s="17">
        <v>0.46951725327983401</v>
      </c>
      <c r="U219" s="17"/>
      <c r="V219" s="17">
        <v>0.42023822156903201</v>
      </c>
      <c r="W219" s="17">
        <v>0.533201742222562</v>
      </c>
      <c r="X219" s="17">
        <v>0.58838680870313997</v>
      </c>
      <c r="Y219" s="17">
        <v>0.43619804878882701</v>
      </c>
      <c r="Z219" s="17">
        <v>0.516129760466153</v>
      </c>
      <c r="AA219" s="17"/>
      <c r="AB219" s="17">
        <v>0.50273406507487695</v>
      </c>
      <c r="AC219" s="17">
        <v>0.52444316502331201</v>
      </c>
      <c r="AD219" s="17">
        <v>0.560047617870023</v>
      </c>
    </row>
    <row r="220" spans="2:30">
      <c r="B220" t="s">
        <v>127</v>
      </c>
      <c r="C220" s="17">
        <v>0.12545387757465001</v>
      </c>
      <c r="D220" s="17">
        <v>0.118006820529173</v>
      </c>
      <c r="E220" s="17">
        <v>0.133338669492682</v>
      </c>
      <c r="F220" s="17"/>
      <c r="G220" s="17">
        <v>0.16523679674271499</v>
      </c>
      <c r="H220" s="17">
        <v>0.115518862922107</v>
      </c>
      <c r="I220" s="17">
        <v>0.135722644962778</v>
      </c>
      <c r="J220" s="17">
        <v>0.125052424299925</v>
      </c>
      <c r="K220" s="17">
        <v>8.2372968705933303E-2</v>
      </c>
      <c r="L220" s="17"/>
      <c r="M220" s="17">
        <v>0.116565913091828</v>
      </c>
      <c r="N220" s="17">
        <v>0.12637463471121499</v>
      </c>
      <c r="O220" s="17">
        <v>0.120788085782261</v>
      </c>
      <c r="P220" s="17">
        <v>0.15549430321708499</v>
      </c>
      <c r="Q220" s="17"/>
      <c r="R220" s="17">
        <v>0.14038156002858801</v>
      </c>
      <c r="S220" s="17">
        <v>0.12827393859873301</v>
      </c>
      <c r="T220" s="17">
        <v>0.10300315525143799</v>
      </c>
      <c r="U220" s="17"/>
      <c r="V220" s="17">
        <v>0.156682633660574</v>
      </c>
      <c r="W220" s="17">
        <v>0.126938839756111</v>
      </c>
      <c r="X220" s="17">
        <v>0.133143623038144</v>
      </c>
      <c r="Y220" s="17">
        <v>0.15789870388802399</v>
      </c>
      <c r="Z220" s="17">
        <v>8.6353832669837996E-2</v>
      </c>
      <c r="AA220" s="17"/>
      <c r="AB220" s="17">
        <v>0.133022779943543</v>
      </c>
      <c r="AC220" s="17">
        <v>9.3843969626542303E-2</v>
      </c>
      <c r="AD220" s="17">
        <v>9.8893448825585997E-2</v>
      </c>
    </row>
    <row r="221" spans="2:30">
      <c r="B221" t="s">
        <v>128</v>
      </c>
      <c r="C221" s="17">
        <v>1.9736469401921902E-2</v>
      </c>
      <c r="D221" s="17">
        <v>9.8872451661591709E-3</v>
      </c>
      <c r="E221" s="17">
        <v>3.01646268846406E-2</v>
      </c>
      <c r="F221" s="17"/>
      <c r="G221" s="17">
        <v>5.9907816021469898E-2</v>
      </c>
      <c r="H221" s="17">
        <v>1.01883571701437E-2</v>
      </c>
      <c r="I221" s="17">
        <v>2.31870318775435E-2</v>
      </c>
      <c r="J221" s="17">
        <v>2.42953548326075E-3</v>
      </c>
      <c r="K221" s="17">
        <v>0</v>
      </c>
      <c r="L221" s="17"/>
      <c r="M221" s="17">
        <v>1.25742100930415E-2</v>
      </c>
      <c r="N221" s="17">
        <v>2.6980843599194199E-2</v>
      </c>
      <c r="O221" s="17">
        <v>1.4865502291333699E-2</v>
      </c>
      <c r="P221" s="17">
        <v>3.4321269969489802E-2</v>
      </c>
      <c r="Q221" s="17"/>
      <c r="R221" s="17">
        <v>5.7777025403473597E-2</v>
      </c>
      <c r="S221" s="17">
        <v>1.2697639195863799E-2</v>
      </c>
      <c r="T221" s="17">
        <v>0</v>
      </c>
      <c r="U221" s="17"/>
      <c r="V221" s="17">
        <v>0</v>
      </c>
      <c r="W221" s="17">
        <v>4.0676934515796702E-2</v>
      </c>
      <c r="X221" s="17">
        <v>4.4777529474376798E-2</v>
      </c>
      <c r="Y221" s="17">
        <v>5.8214796016029897E-3</v>
      </c>
      <c r="Z221" s="17">
        <v>3.4579848655776901E-3</v>
      </c>
      <c r="AA221" s="17"/>
      <c r="AB221" s="17">
        <v>2.1572526644894199E-2</v>
      </c>
      <c r="AC221" s="17">
        <v>9.9511661066154899E-3</v>
      </c>
      <c r="AD221" s="17">
        <v>1.9374208418302001E-2</v>
      </c>
    </row>
    <row r="222" spans="2:30">
      <c r="B222" t="s">
        <v>129</v>
      </c>
      <c r="C222" s="17">
        <v>3.6344017999037398E-3</v>
      </c>
      <c r="D222" s="17">
        <v>4.7542210466394704E-3</v>
      </c>
      <c r="E222" s="17">
        <v>2.4487600500959E-3</v>
      </c>
      <c r="F222" s="17"/>
      <c r="G222" s="17">
        <v>0</v>
      </c>
      <c r="H222" s="17">
        <v>5.8055325451073303E-3</v>
      </c>
      <c r="I222" s="17">
        <v>0</v>
      </c>
      <c r="J222" s="17">
        <v>6.4147680919417202E-3</v>
      </c>
      <c r="K222" s="17">
        <v>6.2716281359032899E-3</v>
      </c>
      <c r="L222" s="17"/>
      <c r="M222" s="17">
        <v>2.6577893334935698E-3</v>
      </c>
      <c r="N222" s="17">
        <v>9.6824328752974503E-3</v>
      </c>
      <c r="O222" s="17">
        <v>0</v>
      </c>
      <c r="P222" s="17">
        <v>0</v>
      </c>
      <c r="Q222" s="17"/>
      <c r="R222" s="17">
        <v>0</v>
      </c>
      <c r="S222" s="17">
        <v>2.09524966757912E-3</v>
      </c>
      <c r="T222" s="17">
        <v>1.1346412875967E-2</v>
      </c>
      <c r="U222" s="17"/>
      <c r="V222" s="17">
        <v>0</v>
      </c>
      <c r="W222" s="17">
        <v>5.6323055052650102E-3</v>
      </c>
      <c r="X222" s="17">
        <v>0</v>
      </c>
      <c r="Y222" s="17">
        <v>0</v>
      </c>
      <c r="Z222" s="17">
        <v>8.4145431362379602E-3</v>
      </c>
      <c r="AA222" s="17"/>
      <c r="AB222" s="17">
        <v>4.5420989663282401E-3</v>
      </c>
      <c r="AC222" s="17">
        <v>0</v>
      </c>
      <c r="AD222" s="17">
        <v>0</v>
      </c>
    </row>
    <row r="223" spans="2:30">
      <c r="B223" t="s">
        <v>69</v>
      </c>
      <c r="C223" s="17">
        <v>8.5973511803501997E-3</v>
      </c>
      <c r="D223" s="17">
        <v>1.15765724278446E-2</v>
      </c>
      <c r="E223" s="17">
        <v>5.4430125643274499E-3</v>
      </c>
      <c r="F223" s="17"/>
      <c r="G223" s="17">
        <v>7.6199251729678402E-3</v>
      </c>
      <c r="H223" s="17">
        <v>3.4185406635235401E-2</v>
      </c>
      <c r="I223" s="17">
        <v>0</v>
      </c>
      <c r="J223" s="17">
        <v>0</v>
      </c>
      <c r="K223" s="17">
        <v>0</v>
      </c>
      <c r="L223" s="17"/>
      <c r="M223" s="17">
        <v>9.33295917620308E-3</v>
      </c>
      <c r="N223" s="17">
        <v>6.44825001795956E-3</v>
      </c>
      <c r="O223" s="17">
        <v>1.4180778895341299E-2</v>
      </c>
      <c r="P223" s="17">
        <v>4.8878009585688904E-3</v>
      </c>
      <c r="Q223" s="17"/>
      <c r="R223" s="17">
        <v>7.3489010204169499E-3</v>
      </c>
      <c r="S223" s="17">
        <v>1.23377074078929E-2</v>
      </c>
      <c r="T223" s="17">
        <v>0</v>
      </c>
      <c r="U223" s="17"/>
      <c r="V223" s="17">
        <v>1.5154008153054999E-2</v>
      </c>
      <c r="W223" s="17">
        <v>1.8991614334615201E-2</v>
      </c>
      <c r="X223" s="17">
        <v>1.4847900767192499E-2</v>
      </c>
      <c r="Y223" s="17">
        <v>0</v>
      </c>
      <c r="Z223" s="17">
        <v>0</v>
      </c>
      <c r="AA223" s="17"/>
      <c r="AB223" s="17">
        <v>1.0744552215020299E-2</v>
      </c>
      <c r="AC223" s="17">
        <v>0</v>
      </c>
      <c r="AD223" s="17">
        <v>0</v>
      </c>
    </row>
    <row r="224" spans="2:30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</row>
    <row r="225" spans="2:30">
      <c r="B225" s="6" t="s">
        <v>131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</row>
    <row r="226" spans="2:30">
      <c r="B226" s="21" t="s">
        <v>15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</row>
    <row r="227" spans="2:30">
      <c r="B227" t="s">
        <v>125</v>
      </c>
      <c r="C227" s="17">
        <v>3.8335064792185597E-2</v>
      </c>
      <c r="D227" s="17">
        <v>3.3174486416962003E-2</v>
      </c>
      <c r="E227" s="17">
        <v>4.3798979787982001E-2</v>
      </c>
      <c r="F227" s="17"/>
      <c r="G227" s="17">
        <v>6.05142952944413E-2</v>
      </c>
      <c r="H227" s="17">
        <v>3.9954196558792801E-2</v>
      </c>
      <c r="I227" s="17">
        <v>3.5606061245486799E-2</v>
      </c>
      <c r="J227" s="17">
        <v>4.38497921780883E-2</v>
      </c>
      <c r="K227" s="17">
        <v>9.7220955093816307E-3</v>
      </c>
      <c r="L227" s="17"/>
      <c r="M227" s="17">
        <v>4.9998399138521998E-2</v>
      </c>
      <c r="N227" s="17">
        <v>2.4519011577032301E-2</v>
      </c>
      <c r="O227" s="17">
        <v>2.3836350512612198E-2</v>
      </c>
      <c r="P227" s="17">
        <v>3.7751842843465798E-2</v>
      </c>
      <c r="Q227" s="17"/>
      <c r="R227" s="17">
        <v>5.1903315068161399E-2</v>
      </c>
      <c r="S227" s="17">
        <v>3.9324796334536803E-2</v>
      </c>
      <c r="T227" s="17">
        <v>2.20741660839948E-2</v>
      </c>
      <c r="U227" s="17"/>
      <c r="V227" s="17">
        <v>5.9815396910155E-2</v>
      </c>
      <c r="W227" s="17">
        <v>3.9187758734463701E-2</v>
      </c>
      <c r="X227" s="17">
        <v>3.4503830060111498E-2</v>
      </c>
      <c r="Y227" s="17">
        <v>5.4011224512110802E-2</v>
      </c>
      <c r="Z227" s="17">
        <v>2.2267662479919199E-2</v>
      </c>
      <c r="AA227" s="17"/>
      <c r="AB227" s="17">
        <v>3.8329050040887797E-2</v>
      </c>
      <c r="AC227" s="17">
        <v>4.51472254264541E-2</v>
      </c>
      <c r="AD227" s="17">
        <v>1.8865180078423398E-2</v>
      </c>
    </row>
    <row r="228" spans="2:30">
      <c r="B228" t="s">
        <v>126</v>
      </c>
      <c r="C228" s="17">
        <v>0.17335826758877099</v>
      </c>
      <c r="D228" s="17">
        <v>0.15633620031934001</v>
      </c>
      <c r="E228" s="17">
        <v>0.19138088479374099</v>
      </c>
      <c r="F228" s="17"/>
      <c r="G228" s="17">
        <v>0.16748201355151501</v>
      </c>
      <c r="H228" s="17">
        <v>0.15285888689610899</v>
      </c>
      <c r="I228" s="17">
        <v>0.19368589105425499</v>
      </c>
      <c r="J228" s="17">
        <v>0.152206202104991</v>
      </c>
      <c r="K228" s="17">
        <v>0.20174077481834701</v>
      </c>
      <c r="L228" s="17"/>
      <c r="M228" s="17">
        <v>0.140040913201599</v>
      </c>
      <c r="N228" s="17">
        <v>0.186904661465982</v>
      </c>
      <c r="O228" s="17">
        <v>0.12842846676993699</v>
      </c>
      <c r="P228" s="17">
        <v>0.29381140137705097</v>
      </c>
      <c r="Q228" s="17"/>
      <c r="R228" s="17">
        <v>0.16697958986656</v>
      </c>
      <c r="S228" s="17">
        <v>0.197888545871237</v>
      </c>
      <c r="T228" s="17">
        <v>0.115154118776169</v>
      </c>
      <c r="U228" s="17"/>
      <c r="V228" s="17">
        <v>0.134014837686288</v>
      </c>
      <c r="W228" s="17">
        <v>0.18715593153673199</v>
      </c>
      <c r="X228" s="17">
        <v>0.134990198115782</v>
      </c>
      <c r="Y228" s="17">
        <v>0.20497728406615501</v>
      </c>
      <c r="Z228" s="17">
        <v>0.18334814700913399</v>
      </c>
      <c r="AA228" s="17"/>
      <c r="AB228" s="17">
        <v>0.14953204162014699</v>
      </c>
      <c r="AC228" s="17">
        <v>0.26245533761915701</v>
      </c>
      <c r="AD228" s="17">
        <v>0.28685800455824401</v>
      </c>
    </row>
    <row r="229" spans="2:30">
      <c r="B229" t="s">
        <v>127</v>
      </c>
      <c r="C229" s="17">
        <v>0.22457706993811399</v>
      </c>
      <c r="D229" s="17">
        <v>0.17266232134043899</v>
      </c>
      <c r="E229" s="17">
        <v>0.27954334556483401</v>
      </c>
      <c r="F229" s="17"/>
      <c r="G229" s="17">
        <v>0.217717270253907</v>
      </c>
      <c r="H229" s="17">
        <v>0.21019939448069799</v>
      </c>
      <c r="I229" s="17">
        <v>0.20446140871460899</v>
      </c>
      <c r="J229" s="17">
        <v>0.15089689120459801</v>
      </c>
      <c r="K229" s="17">
        <v>0.342759533187456</v>
      </c>
      <c r="L229" s="17"/>
      <c r="M229" s="17">
        <v>0.15872162186608099</v>
      </c>
      <c r="N229" s="17">
        <v>0.345936254843141</v>
      </c>
      <c r="O229" s="17">
        <v>0.20839990516950699</v>
      </c>
      <c r="P229" s="17">
        <v>0.244020924800435</v>
      </c>
      <c r="Q229" s="17"/>
      <c r="R229" s="17">
        <v>0.199115592285735</v>
      </c>
      <c r="S229" s="17">
        <v>0.20340885856991001</v>
      </c>
      <c r="T229" s="17">
        <v>0.30596443247291</v>
      </c>
      <c r="U229" s="17"/>
      <c r="V229" s="17">
        <v>0.11555651560161199</v>
      </c>
      <c r="W229" s="17">
        <v>0.243291394788094</v>
      </c>
      <c r="X229" s="17">
        <v>0.23276956880810701</v>
      </c>
      <c r="Y229" s="17">
        <v>0.206180055284648</v>
      </c>
      <c r="Z229" s="17">
        <v>0.25687174496735499</v>
      </c>
      <c r="AA229" s="17"/>
      <c r="AB229" s="17">
        <v>0.25638685204286399</v>
      </c>
      <c r="AC229" s="17">
        <v>0.109377717876214</v>
      </c>
      <c r="AD229" s="17">
        <v>6.2271923422489703E-2</v>
      </c>
    </row>
    <row r="230" spans="2:30">
      <c r="B230" t="s">
        <v>128</v>
      </c>
      <c r="C230" s="17">
        <v>0.26176979480110302</v>
      </c>
      <c r="D230" s="17">
        <v>0.31022113954334002</v>
      </c>
      <c r="E230" s="17">
        <v>0.21047050044785401</v>
      </c>
      <c r="F230" s="17"/>
      <c r="G230" s="17">
        <v>0.220316641086058</v>
      </c>
      <c r="H230" s="17">
        <v>0.32647294881344502</v>
      </c>
      <c r="I230" s="17">
        <v>0.26449493721510697</v>
      </c>
      <c r="J230" s="17">
        <v>0.25637129940519399</v>
      </c>
      <c r="K230" s="17">
        <v>0.24045927476099699</v>
      </c>
      <c r="L230" s="17"/>
      <c r="M230" s="17">
        <v>0.25422947906693399</v>
      </c>
      <c r="N230" s="17">
        <v>0.20480445684453399</v>
      </c>
      <c r="O230" s="17">
        <v>0.477200126203844</v>
      </c>
      <c r="P230" s="17">
        <v>0.18707858364968499</v>
      </c>
      <c r="Q230" s="17"/>
      <c r="R230" s="17">
        <v>0.25592029901163299</v>
      </c>
      <c r="S230" s="17">
        <v>0.258700483045748</v>
      </c>
      <c r="T230" s="17">
        <v>0.27574189786994802</v>
      </c>
      <c r="U230" s="17"/>
      <c r="V230" s="17">
        <v>0.23843360322367699</v>
      </c>
      <c r="W230" s="17">
        <v>0.268951799651653</v>
      </c>
      <c r="X230" s="17">
        <v>0.27966935438900598</v>
      </c>
      <c r="Y230" s="17">
        <v>0.25218168577968603</v>
      </c>
      <c r="Z230" s="17">
        <v>0.25889635089632201</v>
      </c>
      <c r="AA230" s="17"/>
      <c r="AB230" s="17">
        <v>0.26322456531146399</v>
      </c>
      <c r="AC230" s="17">
        <v>0.27432285127184097</v>
      </c>
      <c r="AD230" s="17">
        <v>0.20316727623046399</v>
      </c>
    </row>
    <row r="231" spans="2:30">
      <c r="B231" t="s">
        <v>129</v>
      </c>
      <c r="C231" s="17">
        <v>0.29502930129619198</v>
      </c>
      <c r="D231" s="17">
        <v>0.317830640311284</v>
      </c>
      <c r="E231" s="17">
        <v>0.27088770918959099</v>
      </c>
      <c r="F231" s="17"/>
      <c r="G231" s="17">
        <v>0.32918803347602998</v>
      </c>
      <c r="H231" s="17">
        <v>0.25590488654083199</v>
      </c>
      <c r="I231" s="17">
        <v>0.29009787225926797</v>
      </c>
      <c r="J231" s="17">
        <v>0.39357618848091103</v>
      </c>
      <c r="K231" s="17">
        <v>0.205318321723818</v>
      </c>
      <c r="L231" s="17"/>
      <c r="M231" s="17">
        <v>0.387532821601212</v>
      </c>
      <c r="N231" s="17">
        <v>0.23540789079893401</v>
      </c>
      <c r="O231" s="17">
        <v>0.147954372448759</v>
      </c>
      <c r="P231" s="17">
        <v>0.23733724732936401</v>
      </c>
      <c r="Q231" s="17"/>
      <c r="R231" s="17">
        <v>0.31870271998515398</v>
      </c>
      <c r="S231" s="17">
        <v>0.29128717753524502</v>
      </c>
      <c r="T231" s="17">
        <v>0.28106538479697801</v>
      </c>
      <c r="U231" s="17"/>
      <c r="V231" s="17">
        <v>0.45217964657826898</v>
      </c>
      <c r="W231" s="17">
        <v>0.24867608525113799</v>
      </c>
      <c r="X231" s="17">
        <v>0.29703078569997898</v>
      </c>
      <c r="Y231" s="17">
        <v>0.28264975035739998</v>
      </c>
      <c r="Z231" s="17">
        <v>0.278616094647269</v>
      </c>
      <c r="AA231" s="17"/>
      <c r="AB231" s="17">
        <v>0.28634408334494499</v>
      </c>
      <c r="AC231" s="17">
        <v>0.30869686780633299</v>
      </c>
      <c r="AD231" s="17">
        <v>0.39042224168074002</v>
      </c>
    </row>
    <row r="232" spans="2:30">
      <c r="B232" t="s">
        <v>69</v>
      </c>
      <c r="C232" s="17">
        <v>6.93050158363366E-3</v>
      </c>
      <c r="D232" s="17">
        <v>9.7752120686336891E-3</v>
      </c>
      <c r="E232" s="17">
        <v>3.9185802159987498E-3</v>
      </c>
      <c r="F232" s="17"/>
      <c r="G232" s="17">
        <v>4.7817463380487998E-3</v>
      </c>
      <c r="H232" s="17">
        <v>1.46096867101232E-2</v>
      </c>
      <c r="I232" s="17">
        <v>1.16538295112732E-2</v>
      </c>
      <c r="J232" s="17">
        <v>3.0996266262176002E-3</v>
      </c>
      <c r="K232" s="17">
        <v>0</v>
      </c>
      <c r="L232" s="17"/>
      <c r="M232" s="17">
        <v>9.4767651256526808E-3</v>
      </c>
      <c r="N232" s="17">
        <v>2.4277244703766699E-3</v>
      </c>
      <c r="O232" s="17">
        <v>1.4180778895341299E-2</v>
      </c>
      <c r="P232" s="17">
        <v>0</v>
      </c>
      <c r="Q232" s="17"/>
      <c r="R232" s="17">
        <v>7.3784837827574898E-3</v>
      </c>
      <c r="S232" s="17">
        <v>9.39013864332351E-3</v>
      </c>
      <c r="T232" s="17">
        <v>0</v>
      </c>
      <c r="U232" s="17"/>
      <c r="V232" s="17">
        <v>0</v>
      </c>
      <c r="W232" s="17">
        <v>1.27370300379191E-2</v>
      </c>
      <c r="X232" s="17">
        <v>2.10362629270145E-2</v>
      </c>
      <c r="Y232" s="17">
        <v>0</v>
      </c>
      <c r="Z232" s="17">
        <v>0</v>
      </c>
      <c r="AA232" s="17"/>
      <c r="AB232" s="17">
        <v>6.1834076396922698E-3</v>
      </c>
      <c r="AC232" s="17">
        <v>0</v>
      </c>
      <c r="AD232" s="17">
        <v>3.8415374029638703E-2</v>
      </c>
    </row>
    <row r="233" spans="2:30"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</row>
    <row r="234" spans="2:30">
      <c r="B234" s="6" t="s">
        <v>132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</row>
    <row r="235" spans="2:30">
      <c r="B235" s="21" t="s">
        <v>18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</row>
    <row r="236" spans="2:30">
      <c r="B236" t="s">
        <v>125</v>
      </c>
      <c r="C236" s="17">
        <v>5.3002726004903501E-2</v>
      </c>
      <c r="D236" s="17">
        <v>4.8441804198359598E-2</v>
      </c>
      <c r="E236" s="17">
        <v>5.7713543245575601E-2</v>
      </c>
      <c r="F236" s="17"/>
      <c r="G236" s="17">
        <v>7.6885895261953593E-2</v>
      </c>
      <c r="H236" s="17">
        <v>3.8460810265963603E-2</v>
      </c>
      <c r="I236" s="17">
        <v>7.7658413468128795E-2</v>
      </c>
      <c r="J236" s="17">
        <v>5.0094445046390698E-2</v>
      </c>
      <c r="K236" s="17">
        <v>2.0182218335993499E-2</v>
      </c>
      <c r="L236" s="17"/>
      <c r="M236" s="17">
        <v>4.9178853325176998E-2</v>
      </c>
      <c r="N236" s="17">
        <v>4.8213901164181602E-2</v>
      </c>
      <c r="O236" s="17">
        <v>5.0059571339461997E-2</v>
      </c>
      <c r="P236" s="17">
        <v>7.5139032154709198E-2</v>
      </c>
      <c r="Q236" s="17"/>
      <c r="R236" s="17">
        <v>7.4421749160530098E-2</v>
      </c>
      <c r="S236" s="17">
        <v>6.0880901840723901E-2</v>
      </c>
      <c r="T236" s="17">
        <v>1.2235149032683299E-2</v>
      </c>
      <c r="U236" s="17"/>
      <c r="V236" s="17">
        <v>5.2308363730957097E-2</v>
      </c>
      <c r="W236" s="17">
        <v>5.5115278988093402E-2</v>
      </c>
      <c r="X236" s="17">
        <v>5.8573860600261797E-2</v>
      </c>
      <c r="Y236" s="17">
        <v>9.9237004360045594E-2</v>
      </c>
      <c r="Z236" s="17">
        <v>1.9741186310244199E-2</v>
      </c>
      <c r="AA236" s="17"/>
      <c r="AB236" s="17">
        <v>4.8547986872318698E-2</v>
      </c>
      <c r="AC236" s="17">
        <v>8.0819980044550696E-2</v>
      </c>
      <c r="AD236" s="17">
        <v>4.0802253799575097E-2</v>
      </c>
    </row>
    <row r="237" spans="2:30">
      <c r="B237" t="s">
        <v>126</v>
      </c>
      <c r="C237" s="17">
        <v>0.234567469096958</v>
      </c>
      <c r="D237" s="17">
        <v>0.23139253764552301</v>
      </c>
      <c r="E237" s="17">
        <v>0.237846745184944</v>
      </c>
      <c r="F237" s="17"/>
      <c r="G237" s="17">
        <v>0.23124855875995801</v>
      </c>
      <c r="H237" s="17">
        <v>0.27912266372966998</v>
      </c>
      <c r="I237" s="17">
        <v>0.23272147030715401</v>
      </c>
      <c r="J237" s="17">
        <v>0.18304874171625299</v>
      </c>
      <c r="K237" s="17">
        <v>0.24443835823896001</v>
      </c>
      <c r="L237" s="17"/>
      <c r="M237" s="17">
        <v>0.190422857012532</v>
      </c>
      <c r="N237" s="17">
        <v>0.135988351197282</v>
      </c>
      <c r="O237" s="17">
        <v>0.44918133532002302</v>
      </c>
      <c r="P237" s="17">
        <v>0.33488996137462301</v>
      </c>
      <c r="Q237" s="17"/>
      <c r="R237" s="17">
        <v>0.236697647929174</v>
      </c>
      <c r="S237" s="17">
        <v>0.208452814556982</v>
      </c>
      <c r="T237" s="17">
        <v>0.29644205618175701</v>
      </c>
      <c r="U237" s="17"/>
      <c r="V237" s="17">
        <v>0.20645897646464501</v>
      </c>
      <c r="W237" s="17">
        <v>0.28733548993128</v>
      </c>
      <c r="X237" s="17">
        <v>0.22953470941656501</v>
      </c>
      <c r="Y237" s="17">
        <v>0.19488497524043699</v>
      </c>
      <c r="Z237" s="17">
        <v>0.23543614637354801</v>
      </c>
      <c r="AA237" s="17"/>
      <c r="AB237" s="17">
        <v>0.258190835995045</v>
      </c>
      <c r="AC237" s="17">
        <v>0.10237194522196599</v>
      </c>
      <c r="AD237" s="17">
        <v>0.25727829577121902</v>
      </c>
    </row>
    <row r="238" spans="2:30">
      <c r="B238" t="s">
        <v>127</v>
      </c>
      <c r="C238" s="17">
        <v>0.27140878929642598</v>
      </c>
      <c r="D238" s="17">
        <v>0.23547624269661199</v>
      </c>
      <c r="E238" s="17">
        <v>0.30852226486200102</v>
      </c>
      <c r="F238" s="17"/>
      <c r="G238" s="17">
        <v>0.25967442721209</v>
      </c>
      <c r="H238" s="17">
        <v>0.19905617959732999</v>
      </c>
      <c r="I238" s="17">
        <v>0.24085960627983</v>
      </c>
      <c r="J238" s="17">
        <v>0.22700432485211899</v>
      </c>
      <c r="K238" s="17">
        <v>0.429907310288629</v>
      </c>
      <c r="L238" s="17"/>
      <c r="M238" s="17">
        <v>0.20745532737823599</v>
      </c>
      <c r="N238" s="17">
        <v>0.429582790397111</v>
      </c>
      <c r="O238" s="17">
        <v>0.20845581752004899</v>
      </c>
      <c r="P238" s="17">
        <v>0.26309667005675602</v>
      </c>
      <c r="Q238" s="17"/>
      <c r="R238" s="17">
        <v>0.239263336806673</v>
      </c>
      <c r="S238" s="17">
        <v>0.21983859105589701</v>
      </c>
      <c r="T238" s="17">
        <v>0.43001397027388999</v>
      </c>
      <c r="U238" s="17"/>
      <c r="V238" s="17">
        <v>0.17861999755537999</v>
      </c>
      <c r="W238" s="17">
        <v>0.26018825940085799</v>
      </c>
      <c r="X238" s="17">
        <v>0.20611364122779599</v>
      </c>
      <c r="Y238" s="17">
        <v>0.28528721417356001</v>
      </c>
      <c r="Z238" s="17">
        <v>0.34649991711884498</v>
      </c>
      <c r="AA238" s="17"/>
      <c r="AB238" s="17">
        <v>0.30667503416559699</v>
      </c>
      <c r="AC238" s="17">
        <v>0.142336143317496</v>
      </c>
      <c r="AD238" s="17">
        <v>0.118170331251865</v>
      </c>
    </row>
    <row r="239" spans="2:30">
      <c r="B239" t="s">
        <v>128</v>
      </c>
      <c r="C239" s="17">
        <v>0.22769238572101699</v>
      </c>
      <c r="D239" s="17">
        <v>0.25656087582630199</v>
      </c>
      <c r="E239" s="17">
        <v>0.19787512801117499</v>
      </c>
      <c r="F239" s="17"/>
      <c r="G239" s="17">
        <v>0.17771442065795301</v>
      </c>
      <c r="H239" s="17">
        <v>0.280084297536208</v>
      </c>
      <c r="I239" s="17">
        <v>0.26455988479276799</v>
      </c>
      <c r="J239" s="17">
        <v>0.23244169749927299</v>
      </c>
      <c r="K239" s="17">
        <v>0.188334538060215</v>
      </c>
      <c r="L239" s="17"/>
      <c r="M239" s="17">
        <v>0.26237719783736302</v>
      </c>
      <c r="N239" s="17">
        <v>0.19286573795707701</v>
      </c>
      <c r="O239" s="17">
        <v>0.17424494637090099</v>
      </c>
      <c r="P239" s="17">
        <v>0.22829920277506399</v>
      </c>
      <c r="Q239" s="17"/>
      <c r="R239" s="17">
        <v>0.171747149524728</v>
      </c>
      <c r="S239" s="17">
        <v>0.31190386525694902</v>
      </c>
      <c r="T239" s="17">
        <v>7.7331137846859493E-2</v>
      </c>
      <c r="U239" s="17"/>
      <c r="V239" s="17">
        <v>0.17957958755582701</v>
      </c>
      <c r="W239" s="17">
        <v>0.19990840489589401</v>
      </c>
      <c r="X239" s="17">
        <v>0.32434331795783899</v>
      </c>
      <c r="Y239" s="17">
        <v>0.23586302506718901</v>
      </c>
      <c r="Z239" s="17">
        <v>0.19907464254482901</v>
      </c>
      <c r="AA239" s="17"/>
      <c r="AB239" s="17">
        <v>0.18366160115486599</v>
      </c>
      <c r="AC239" s="17">
        <v>0.41831584704558999</v>
      </c>
      <c r="AD239" s="17">
        <v>0.33822970503718103</v>
      </c>
    </row>
    <row r="240" spans="2:30">
      <c r="B240" t="s">
        <v>129</v>
      </c>
      <c r="C240" s="17">
        <v>0.19527099579096099</v>
      </c>
      <c r="D240" s="17">
        <v>0.21197867033353701</v>
      </c>
      <c r="E240" s="17">
        <v>0.178014220817582</v>
      </c>
      <c r="F240" s="17"/>
      <c r="G240" s="17">
        <v>0.25447669810804502</v>
      </c>
      <c r="H240" s="17">
        <v>0.142315797531752</v>
      </c>
      <c r="I240" s="17">
        <v>0.18420062515211899</v>
      </c>
      <c r="J240" s="17">
        <v>0.28147429093936299</v>
      </c>
      <c r="K240" s="17">
        <v>0.112497745154781</v>
      </c>
      <c r="L240" s="17"/>
      <c r="M240" s="17">
        <v>0.280384849975789</v>
      </c>
      <c r="N240" s="17">
        <v>0.158247806109624</v>
      </c>
      <c r="O240" s="17">
        <v>0.10287935005636201</v>
      </c>
      <c r="P240" s="17">
        <v>8.1978368785743702E-2</v>
      </c>
      <c r="Q240" s="17"/>
      <c r="R240" s="17">
        <v>0.24673864882567401</v>
      </c>
      <c r="S240" s="17">
        <v>0.183401418800378</v>
      </c>
      <c r="T240" s="17">
        <v>0.17280349372975101</v>
      </c>
      <c r="U240" s="17"/>
      <c r="V240" s="17">
        <v>0.38303307469318998</v>
      </c>
      <c r="W240" s="17">
        <v>0.146699250326078</v>
      </c>
      <c r="X240" s="17">
        <v>0.17038880132209999</v>
      </c>
      <c r="Y240" s="17">
        <v>0.18049919946936299</v>
      </c>
      <c r="Z240" s="17">
        <v>0.18458826603792999</v>
      </c>
      <c r="AA240" s="17"/>
      <c r="AB240" s="17">
        <v>0.184564025987664</v>
      </c>
      <c r="AC240" s="17">
        <v>0.23309908450729999</v>
      </c>
      <c r="AD240" s="17">
        <v>0.24551941414016101</v>
      </c>
    </row>
    <row r="241" spans="2:30">
      <c r="B241" t="s">
        <v>69</v>
      </c>
      <c r="C241" s="17">
        <v>1.80576340897344E-2</v>
      </c>
      <c r="D241" s="17">
        <v>1.6149869299666601E-2</v>
      </c>
      <c r="E241" s="17">
        <v>2.0028097878722E-2</v>
      </c>
      <c r="F241" s="17"/>
      <c r="G241" s="17">
        <v>0</v>
      </c>
      <c r="H241" s="17">
        <v>6.0960251339075899E-2</v>
      </c>
      <c r="I241" s="17">
        <v>0</v>
      </c>
      <c r="J241" s="17">
        <v>2.5936499946601702E-2</v>
      </c>
      <c r="K241" s="17">
        <v>4.6398299214207104E-3</v>
      </c>
      <c r="L241" s="17"/>
      <c r="M241" s="17">
        <v>1.0180914470903401E-2</v>
      </c>
      <c r="N241" s="17">
        <v>3.5101413174723997E-2</v>
      </c>
      <c r="O241" s="17">
        <v>1.5178979393202299E-2</v>
      </c>
      <c r="P241" s="17">
        <v>1.6596764853105E-2</v>
      </c>
      <c r="Q241" s="17"/>
      <c r="R241" s="17">
        <v>3.11314677532218E-2</v>
      </c>
      <c r="S241" s="17">
        <v>1.55224084890704E-2</v>
      </c>
      <c r="T241" s="17">
        <v>1.11741929350587E-2</v>
      </c>
      <c r="U241" s="17"/>
      <c r="V241" s="17">
        <v>0</v>
      </c>
      <c r="W241" s="17">
        <v>5.0753316457796398E-2</v>
      </c>
      <c r="X241" s="17">
        <v>1.10456694754381E-2</v>
      </c>
      <c r="Y241" s="17">
        <v>4.2285816894046396E-3</v>
      </c>
      <c r="Z241" s="17">
        <v>1.4659841614603999E-2</v>
      </c>
      <c r="AA241" s="17"/>
      <c r="AB241" s="17">
        <v>1.8360515824508501E-2</v>
      </c>
      <c r="AC241" s="17">
        <v>2.3056999863097099E-2</v>
      </c>
      <c r="AD241" s="17">
        <v>0</v>
      </c>
    </row>
    <row r="242" spans="2:30"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</row>
    <row r="243" spans="2:30">
      <c r="B243" s="6" t="s">
        <v>133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</row>
    <row r="244" spans="2:30">
      <c r="B244" s="21" t="s">
        <v>15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</row>
    <row r="245" spans="2:30">
      <c r="B245" t="s">
        <v>134</v>
      </c>
      <c r="C245" s="17">
        <v>0.313069944602137</v>
      </c>
      <c r="D245" s="17">
        <v>0.29209151764015701</v>
      </c>
      <c r="E245" s="17">
        <v>0.33528147465390401</v>
      </c>
      <c r="F245" s="17"/>
      <c r="G245" s="17">
        <v>0.33919052755030998</v>
      </c>
      <c r="H245" s="17">
        <v>0.33209224304928497</v>
      </c>
      <c r="I245" s="17">
        <v>0.31631450178090398</v>
      </c>
      <c r="J245" s="17">
        <v>0.32927873075752501</v>
      </c>
      <c r="K245" s="17">
        <v>0.244546442725493</v>
      </c>
      <c r="L245" s="17"/>
      <c r="M245" s="17">
        <v>0.32610286085941398</v>
      </c>
      <c r="N245" s="17">
        <v>0.25840810935293201</v>
      </c>
      <c r="O245" s="17">
        <v>0.26424042893742899</v>
      </c>
      <c r="P245" s="17">
        <v>0.40531201273536699</v>
      </c>
      <c r="Q245" s="17"/>
      <c r="R245" s="17">
        <v>0.35767364791517903</v>
      </c>
      <c r="S245" s="17">
        <v>0.33753508085299599</v>
      </c>
      <c r="T245" s="17">
        <v>0.203734568320661</v>
      </c>
      <c r="U245" s="17"/>
      <c r="V245" s="17">
        <v>0.30864670795785998</v>
      </c>
      <c r="W245" s="17">
        <v>0.325926033673133</v>
      </c>
      <c r="X245" s="17">
        <v>0.374244616615312</v>
      </c>
      <c r="Y245" s="17">
        <v>0.30615283527209403</v>
      </c>
      <c r="Z245" s="17">
        <v>0.26744396832266898</v>
      </c>
      <c r="AA245" s="17"/>
      <c r="AB245" s="17">
        <v>0.28974197926809098</v>
      </c>
      <c r="AC245" s="17">
        <v>0.47090215675758201</v>
      </c>
      <c r="AD245" s="17">
        <v>0.22145211178895699</v>
      </c>
    </row>
    <row r="246" spans="2:30">
      <c r="B246" t="s">
        <v>135</v>
      </c>
      <c r="C246" s="17">
        <v>6.9519075835914795E-2</v>
      </c>
      <c r="D246" s="17">
        <v>0.119264048989699</v>
      </c>
      <c r="E246" s="17">
        <v>1.6850114138638201E-2</v>
      </c>
      <c r="F246" s="17"/>
      <c r="G246" s="17">
        <v>3.39031610873946E-2</v>
      </c>
      <c r="H246" s="17">
        <v>3.4349022514056103E-2</v>
      </c>
      <c r="I246" s="17">
        <v>7.0430538478020804E-2</v>
      </c>
      <c r="J246" s="17">
        <v>3.6349888449223003E-2</v>
      </c>
      <c r="K246" s="17">
        <v>0.17839884313162699</v>
      </c>
      <c r="L246" s="17"/>
      <c r="M246" s="17">
        <v>4.6061419475076498E-2</v>
      </c>
      <c r="N246" s="17">
        <v>3.2687762630221301E-2</v>
      </c>
      <c r="O246" s="17">
        <v>0.24075921875884601</v>
      </c>
      <c r="P246" s="17">
        <v>5.0221425865590801E-2</v>
      </c>
      <c r="Q246" s="17"/>
      <c r="R246" s="17">
        <v>3.2697299442571E-2</v>
      </c>
      <c r="S246" s="17">
        <v>5.2296051597052501E-2</v>
      </c>
      <c r="T246" s="17">
        <v>0.15194488584386301</v>
      </c>
      <c r="U246" s="17"/>
      <c r="V246" s="17">
        <v>4.8082908628584699E-2</v>
      </c>
      <c r="W246" s="17">
        <v>2.0724489955298499E-2</v>
      </c>
      <c r="X246" s="17">
        <v>4.5657183119305597E-2</v>
      </c>
      <c r="Y246" s="17">
        <v>6.8491891516146E-2</v>
      </c>
      <c r="Z246" s="17">
        <v>0.12997202248668099</v>
      </c>
      <c r="AA246" s="17"/>
      <c r="AB246" s="17">
        <v>7.3745334228312601E-2</v>
      </c>
      <c r="AC246" s="17">
        <v>1.7529282999063402E-2</v>
      </c>
      <c r="AD246" s="17">
        <v>0.15330514445656199</v>
      </c>
    </row>
    <row r="247" spans="2:30">
      <c r="B247" t="s">
        <v>136</v>
      </c>
      <c r="C247" s="17">
        <v>3.73539078336345E-2</v>
      </c>
      <c r="D247" s="17">
        <v>2.73470914228977E-2</v>
      </c>
      <c r="E247" s="17">
        <v>4.79489206929124E-2</v>
      </c>
      <c r="F247" s="17"/>
      <c r="G247" s="17">
        <v>3.17210216008003E-2</v>
      </c>
      <c r="H247" s="17">
        <v>2.2927439953893E-2</v>
      </c>
      <c r="I247" s="17">
        <v>2.54991992218709E-2</v>
      </c>
      <c r="J247" s="17">
        <v>5.5448626990835602E-2</v>
      </c>
      <c r="K247" s="17">
        <v>5.3035837033133901E-2</v>
      </c>
      <c r="L247" s="17"/>
      <c r="M247" s="17">
        <v>4.75936680814847E-2</v>
      </c>
      <c r="N247" s="17">
        <v>2.9414142088471099E-2</v>
      </c>
      <c r="O247" s="17">
        <v>3.5499483849225799E-2</v>
      </c>
      <c r="P247" s="17">
        <v>2.0371851443886299E-2</v>
      </c>
      <c r="Q247" s="17"/>
      <c r="R247" s="17">
        <v>2.9304336071294401E-2</v>
      </c>
      <c r="S247" s="17">
        <v>4.1107794330460801E-2</v>
      </c>
      <c r="T247" s="17">
        <v>3.5564783407184698E-2</v>
      </c>
      <c r="U247" s="17"/>
      <c r="V247" s="17">
        <v>5.7647179936364402E-2</v>
      </c>
      <c r="W247" s="17">
        <v>8.1475901794629199E-3</v>
      </c>
      <c r="X247" s="17">
        <v>1.75110862471155E-2</v>
      </c>
      <c r="Y247" s="17">
        <v>4.7069269719974098E-2</v>
      </c>
      <c r="Z247" s="17">
        <v>5.8599848864349498E-2</v>
      </c>
      <c r="AA247" s="17"/>
      <c r="AB247" s="17">
        <v>1.99649794388417E-2</v>
      </c>
      <c r="AC247" s="17">
        <v>0.13951771081467099</v>
      </c>
      <c r="AD247" s="17">
        <v>1.3533868815977E-2</v>
      </c>
    </row>
    <row r="248" spans="2:30">
      <c r="B248" t="s">
        <v>137</v>
      </c>
      <c r="C248" s="17">
        <v>3.9200414959492003E-2</v>
      </c>
      <c r="D248" s="17">
        <v>6.0967180084712698E-2</v>
      </c>
      <c r="E248" s="17">
        <v>1.61542085597072E-2</v>
      </c>
      <c r="F248" s="17"/>
      <c r="G248" s="17">
        <v>3.7740181889405901E-2</v>
      </c>
      <c r="H248" s="17">
        <v>5.3794829135303597E-2</v>
      </c>
      <c r="I248" s="17">
        <v>4.0528151667937003E-2</v>
      </c>
      <c r="J248" s="17">
        <v>4.4756857432953601E-2</v>
      </c>
      <c r="K248" s="17">
        <v>1.82153035204758E-2</v>
      </c>
      <c r="L248" s="17"/>
      <c r="M248" s="17">
        <v>2.4738754543383101E-2</v>
      </c>
      <c r="N248" s="17">
        <v>6.3573496677449798E-2</v>
      </c>
      <c r="O248" s="17">
        <v>4.25005938719367E-2</v>
      </c>
      <c r="P248" s="17">
        <v>4.1113310929122203E-2</v>
      </c>
      <c r="Q248" s="17"/>
      <c r="R248" s="17">
        <v>3.6397845766476603E-2</v>
      </c>
      <c r="S248" s="17">
        <v>4.2376603294347101E-2</v>
      </c>
      <c r="T248" s="17">
        <v>3.3653203539315897E-2</v>
      </c>
      <c r="U248" s="17"/>
      <c r="V248" s="17">
        <v>5.3388006444285298E-2</v>
      </c>
      <c r="W248" s="17">
        <v>4.4537312883775798E-2</v>
      </c>
      <c r="X248" s="17">
        <v>3.1207785499441101E-2</v>
      </c>
      <c r="Y248" s="17">
        <v>5.9451161452514403E-2</v>
      </c>
      <c r="Z248" s="17">
        <v>2.2385253216766501E-2</v>
      </c>
      <c r="AA248" s="17"/>
      <c r="AB248" s="17">
        <v>4.5824287696418602E-2</v>
      </c>
      <c r="AC248" s="17">
        <v>4.34884924853825E-3</v>
      </c>
      <c r="AD248" s="17">
        <v>3.6599771562471801E-2</v>
      </c>
    </row>
    <row r="249" spans="2:30">
      <c r="B249" t="s">
        <v>138</v>
      </c>
      <c r="C249" s="17">
        <v>0.38411536836069898</v>
      </c>
      <c r="D249" s="17">
        <v>0.31492092103958302</v>
      </c>
      <c r="E249" s="17">
        <v>0.457377036114615</v>
      </c>
      <c r="F249" s="17"/>
      <c r="G249" s="17">
        <v>0.43247164731925702</v>
      </c>
      <c r="H249" s="17">
        <v>0.403695346458261</v>
      </c>
      <c r="I249" s="17">
        <v>0.32486388005436001</v>
      </c>
      <c r="J249" s="17">
        <v>0.33671989110934503</v>
      </c>
      <c r="K249" s="17">
        <v>0.42025099344698003</v>
      </c>
      <c r="L249" s="17"/>
      <c r="M249" s="17">
        <v>0.38277016635684702</v>
      </c>
      <c r="N249" s="17">
        <v>0.46594752365692499</v>
      </c>
      <c r="O249" s="17">
        <v>0.272325417521318</v>
      </c>
      <c r="P249" s="17">
        <v>0.35381694833065003</v>
      </c>
      <c r="Q249" s="17"/>
      <c r="R249" s="17">
        <v>0.41966676321605301</v>
      </c>
      <c r="S249" s="17">
        <v>0.35815323387697401</v>
      </c>
      <c r="T249" s="17">
        <v>0.41673553320131301</v>
      </c>
      <c r="U249" s="17"/>
      <c r="V249" s="17">
        <v>0.45872343984590302</v>
      </c>
      <c r="W249" s="17">
        <v>0.47277345632613099</v>
      </c>
      <c r="X249" s="17">
        <v>0.31384128112821702</v>
      </c>
      <c r="Y249" s="17">
        <v>0.31535963613507201</v>
      </c>
      <c r="Z249" s="17">
        <v>0.38675086734304998</v>
      </c>
      <c r="AA249" s="17"/>
      <c r="AB249" s="17">
        <v>0.40158544612833502</v>
      </c>
      <c r="AC249" s="17">
        <v>0.30733305157115698</v>
      </c>
      <c r="AD249" s="17">
        <v>0.33378695625552102</v>
      </c>
    </row>
    <row r="250" spans="2:30">
      <c r="B250" t="s">
        <v>139</v>
      </c>
      <c r="C250" s="17">
        <v>0.118031474313157</v>
      </c>
      <c r="D250" s="17">
        <v>0.12157837446465999</v>
      </c>
      <c r="E250" s="17">
        <v>0.11427608886655</v>
      </c>
      <c r="F250" s="17"/>
      <c r="G250" s="17">
        <v>0.108386904721802</v>
      </c>
      <c r="H250" s="17">
        <v>0.130822567849913</v>
      </c>
      <c r="I250" s="17">
        <v>0.170691086413404</v>
      </c>
      <c r="J250" s="17">
        <v>0.116256085840983</v>
      </c>
      <c r="K250" s="17">
        <v>6.16309067794149E-2</v>
      </c>
      <c r="L250" s="17"/>
      <c r="M250" s="17">
        <v>0.13585982503382299</v>
      </c>
      <c r="N250" s="17">
        <v>9.6794045587222502E-2</v>
      </c>
      <c r="O250" s="17">
        <v>0.12481131324993899</v>
      </c>
      <c r="P250" s="17">
        <v>9.1690344472923499E-2</v>
      </c>
      <c r="Q250" s="17"/>
      <c r="R250" s="17">
        <v>0.108263499445307</v>
      </c>
      <c r="S250" s="17">
        <v>0.13705115863919401</v>
      </c>
      <c r="T250" s="17">
        <v>7.7755115189426904E-2</v>
      </c>
      <c r="U250" s="17"/>
      <c r="V250" s="17">
        <v>4.0525501208241603E-2</v>
      </c>
      <c r="W250" s="17">
        <v>0.11851219587881801</v>
      </c>
      <c r="X250" s="17">
        <v>0.185865162142693</v>
      </c>
      <c r="Y250" s="17">
        <v>0.156202677795615</v>
      </c>
      <c r="Z250" s="17">
        <v>7.3511115964303805E-2</v>
      </c>
      <c r="AA250" s="17"/>
      <c r="AB250" s="17">
        <v>0.12883803416272099</v>
      </c>
      <c r="AC250" s="17">
        <v>4.6260109236724703E-2</v>
      </c>
      <c r="AD250" s="17">
        <v>0.156614435184534</v>
      </c>
    </row>
    <row r="251" spans="2:30">
      <c r="B251" t="s">
        <v>140</v>
      </c>
      <c r="C251" s="17">
        <v>6.4461413024311898E-4</v>
      </c>
      <c r="D251" s="17">
        <v>1.2534416364278901E-3</v>
      </c>
      <c r="E251" s="17">
        <v>0</v>
      </c>
      <c r="F251" s="17"/>
      <c r="G251" s="17">
        <v>0</v>
      </c>
      <c r="H251" s="17">
        <v>0</v>
      </c>
      <c r="I251" s="17">
        <v>3.21397682178696E-3</v>
      </c>
      <c r="J251" s="17">
        <v>0</v>
      </c>
      <c r="K251" s="17">
        <v>0</v>
      </c>
      <c r="L251" s="17"/>
      <c r="M251" s="17">
        <v>1.3798475264533E-3</v>
      </c>
      <c r="N251" s="17">
        <v>0</v>
      </c>
      <c r="O251" s="17">
        <v>0</v>
      </c>
      <c r="P251" s="17">
        <v>0</v>
      </c>
      <c r="Q251" s="17"/>
      <c r="R251" s="17">
        <v>0</v>
      </c>
      <c r="S251" s="17">
        <v>1.1355315934062199E-3</v>
      </c>
      <c r="T251" s="17">
        <v>0</v>
      </c>
      <c r="U251" s="17"/>
      <c r="V251" s="17">
        <v>0</v>
      </c>
      <c r="W251" s="17">
        <v>0</v>
      </c>
      <c r="X251" s="17">
        <v>3.19764066896345E-3</v>
      </c>
      <c r="Y251" s="17">
        <v>0</v>
      </c>
      <c r="Z251" s="17">
        <v>0</v>
      </c>
      <c r="AA251" s="17"/>
      <c r="AB251" s="17">
        <v>0</v>
      </c>
      <c r="AC251" s="17">
        <v>0</v>
      </c>
      <c r="AD251" s="17">
        <v>1.24890035915613E-2</v>
      </c>
    </row>
    <row r="252" spans="2:30">
      <c r="B252" t="s">
        <v>141</v>
      </c>
      <c r="C252" s="17">
        <v>2.7403130896051699E-2</v>
      </c>
      <c r="D252" s="17">
        <v>4.5748771294320201E-2</v>
      </c>
      <c r="E252" s="17">
        <v>7.9791414919100495E-3</v>
      </c>
      <c r="F252" s="17"/>
      <c r="G252" s="17">
        <v>1.40325454507517E-2</v>
      </c>
      <c r="H252" s="17">
        <v>1.16795566755398E-2</v>
      </c>
      <c r="I252" s="17">
        <v>4.5244688739929297E-2</v>
      </c>
      <c r="J252" s="17">
        <v>4.6438557857407997E-2</v>
      </c>
      <c r="K252" s="17">
        <v>2.0912957030807901E-2</v>
      </c>
      <c r="L252" s="17"/>
      <c r="M252" s="17">
        <v>2.9855218580966299E-2</v>
      </c>
      <c r="N252" s="17">
        <v>3.3190947669600603E-2</v>
      </c>
      <c r="O252" s="17">
        <v>8.9443781240029704E-3</v>
      </c>
      <c r="P252" s="17">
        <v>2.6754229952855601E-2</v>
      </c>
      <c r="Q252" s="17"/>
      <c r="R252" s="17">
        <v>1.35334383529007E-2</v>
      </c>
      <c r="S252" s="17">
        <v>2.4312481613406298E-2</v>
      </c>
      <c r="T252" s="17">
        <v>4.95020547819289E-2</v>
      </c>
      <c r="U252" s="17"/>
      <c r="V252" s="17">
        <v>2.79070073972894E-2</v>
      </c>
      <c r="W252" s="17">
        <v>4.2181485075986598E-3</v>
      </c>
      <c r="X252" s="17">
        <v>2.3069011861238001E-2</v>
      </c>
      <c r="Y252" s="17">
        <v>4.0773793121091903E-2</v>
      </c>
      <c r="Z252" s="17">
        <v>3.8265735952011798E-2</v>
      </c>
      <c r="AA252" s="17"/>
      <c r="AB252" s="17">
        <v>2.6975002660779901E-2</v>
      </c>
      <c r="AC252" s="17">
        <v>1.4108839372263499E-2</v>
      </c>
      <c r="AD252" s="17">
        <v>7.2218708344417099E-2</v>
      </c>
    </row>
    <row r="253" spans="2:30">
      <c r="B253" t="s">
        <v>69</v>
      </c>
      <c r="C253" s="17">
        <v>1.06620690686712E-2</v>
      </c>
      <c r="D253" s="17">
        <v>1.6828653427542299E-2</v>
      </c>
      <c r="E253" s="17">
        <v>4.1330154817621296E-3</v>
      </c>
      <c r="F253" s="17"/>
      <c r="G253" s="17">
        <v>2.5540103802776698E-3</v>
      </c>
      <c r="H253" s="17">
        <v>1.06389943637492E-2</v>
      </c>
      <c r="I253" s="17">
        <v>3.21397682178696E-3</v>
      </c>
      <c r="J253" s="17">
        <v>3.4751361561726701E-2</v>
      </c>
      <c r="K253" s="17">
        <v>3.00871633206734E-3</v>
      </c>
      <c r="L253" s="17"/>
      <c r="M253" s="17">
        <v>5.6382395425513101E-3</v>
      </c>
      <c r="N253" s="17">
        <v>1.9983972337177001E-2</v>
      </c>
      <c r="O253" s="17">
        <v>1.0919165687302701E-2</v>
      </c>
      <c r="P253" s="17">
        <v>1.0719876269604E-2</v>
      </c>
      <c r="Q253" s="17"/>
      <c r="R253" s="17">
        <v>2.46316979021826E-3</v>
      </c>
      <c r="S253" s="17">
        <v>6.03206420216268E-3</v>
      </c>
      <c r="T253" s="17">
        <v>3.1109855716306901E-2</v>
      </c>
      <c r="U253" s="17"/>
      <c r="V253" s="17">
        <v>5.07924858147135E-3</v>
      </c>
      <c r="W253" s="17">
        <v>5.1607725957825996E-3</v>
      </c>
      <c r="X253" s="17">
        <v>5.4062327177149998E-3</v>
      </c>
      <c r="Y253" s="17">
        <v>6.4987349874922598E-3</v>
      </c>
      <c r="Z253" s="17">
        <v>2.30711878501683E-2</v>
      </c>
      <c r="AA253" s="17"/>
      <c r="AB253" s="17">
        <v>1.33249364165003E-2</v>
      </c>
      <c r="AC253" s="17">
        <v>0</v>
      </c>
      <c r="AD253" s="17">
        <v>0</v>
      </c>
    </row>
    <row r="254" spans="2:30"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</row>
    <row r="255" spans="2:30">
      <c r="B255" s="6" t="s">
        <v>142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</row>
    <row r="256" spans="2:30">
      <c r="B256" s="21" t="s">
        <v>15</v>
      </c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pans="2:30">
      <c r="B257" t="s">
        <v>134</v>
      </c>
      <c r="C257" s="17">
        <v>0.19955757150075901</v>
      </c>
      <c r="D257" s="17">
        <v>0.206631507669568</v>
      </c>
      <c r="E257" s="17">
        <v>0.19206783234717301</v>
      </c>
      <c r="F257" s="17"/>
      <c r="G257" s="17">
        <v>0.26753518189909598</v>
      </c>
      <c r="H257" s="17">
        <v>0.20916484172813299</v>
      </c>
      <c r="I257" s="17">
        <v>0.17711135555278801</v>
      </c>
      <c r="J257" s="17">
        <v>0.224817535887088</v>
      </c>
      <c r="K257" s="17">
        <v>0.11319041723142199</v>
      </c>
      <c r="L257" s="17"/>
      <c r="M257" s="17">
        <v>0.26207042238982697</v>
      </c>
      <c r="N257" s="17">
        <v>0.110979888523346</v>
      </c>
      <c r="O257" s="17">
        <v>0.154867414535825</v>
      </c>
      <c r="P257" s="17">
        <v>0.190873622937305</v>
      </c>
      <c r="Q257" s="17"/>
      <c r="R257" s="17">
        <v>0.26034616431164098</v>
      </c>
      <c r="S257" s="17">
        <v>0.18732739126753101</v>
      </c>
      <c r="T257" s="17">
        <v>0.17060624679158501</v>
      </c>
      <c r="U257" s="17"/>
      <c r="V257" s="17">
        <v>0.26415813240663299</v>
      </c>
      <c r="W257" s="17">
        <v>0.196051807610093</v>
      </c>
      <c r="X257" s="17">
        <v>0.25297257446115001</v>
      </c>
      <c r="Y257" s="17">
        <v>0.16814046717275499</v>
      </c>
      <c r="Z257" s="17">
        <v>0.16237472035835701</v>
      </c>
      <c r="AA257" s="17"/>
      <c r="AB257" s="17">
        <v>0.18985258043405101</v>
      </c>
      <c r="AC257" s="17">
        <v>0.29324151009125599</v>
      </c>
      <c r="AD257" s="17">
        <v>8.0969019925578006E-2</v>
      </c>
    </row>
    <row r="258" spans="2:30">
      <c r="B258" t="s">
        <v>135</v>
      </c>
      <c r="C258" s="17">
        <v>8.3706409275258506E-2</v>
      </c>
      <c r="D258" s="17">
        <v>8.0081859918974804E-2</v>
      </c>
      <c r="E258" s="17">
        <v>8.7544008114156802E-2</v>
      </c>
      <c r="F258" s="17"/>
      <c r="G258" s="17">
        <v>8.3902697322516498E-2</v>
      </c>
      <c r="H258" s="17">
        <v>8.9332461906055594E-2</v>
      </c>
      <c r="I258" s="17">
        <v>9.9858391246743006E-2</v>
      </c>
      <c r="J258" s="17">
        <v>7.0289335177620496E-2</v>
      </c>
      <c r="K258" s="17">
        <v>7.4136168232804403E-2</v>
      </c>
      <c r="L258" s="17"/>
      <c r="M258" s="17">
        <v>9.0760333089203796E-2</v>
      </c>
      <c r="N258" s="17">
        <v>6.5138849234142898E-2</v>
      </c>
      <c r="O258" s="17">
        <v>4.22778447394552E-2</v>
      </c>
      <c r="P258" s="17">
        <v>0.128948603643777</v>
      </c>
      <c r="Q258" s="17"/>
      <c r="R258" s="17">
        <v>7.1794186323671599E-2</v>
      </c>
      <c r="S258" s="17">
        <v>9.8999067214957298E-2</v>
      </c>
      <c r="T258" s="17">
        <v>5.5406308571858798E-2</v>
      </c>
      <c r="U258" s="17"/>
      <c r="V258" s="17">
        <v>6.4819867265507994E-2</v>
      </c>
      <c r="W258" s="17">
        <v>0.11879789759619799</v>
      </c>
      <c r="X258" s="17">
        <v>5.0292582735401201E-2</v>
      </c>
      <c r="Y258" s="17">
        <v>0.116539800443428</v>
      </c>
      <c r="Z258" s="17">
        <v>6.6579359614251404E-2</v>
      </c>
      <c r="AA258" s="17"/>
      <c r="AB258" s="17">
        <v>9.2223223989620198E-2</v>
      </c>
      <c r="AC258" s="17">
        <v>3.9028978947601899E-2</v>
      </c>
      <c r="AD258" s="17">
        <v>7.9978127869571994E-2</v>
      </c>
    </row>
    <row r="259" spans="2:30">
      <c r="B259" t="s">
        <v>136</v>
      </c>
      <c r="C259" s="17">
        <v>6.9919345220028503E-2</v>
      </c>
      <c r="D259" s="17">
        <v>9.6698648928679506E-2</v>
      </c>
      <c r="E259" s="17">
        <v>4.1565965332771002E-2</v>
      </c>
      <c r="F259" s="17"/>
      <c r="G259" s="17">
        <v>6.2299457118229901E-2</v>
      </c>
      <c r="H259" s="17">
        <v>4.5499566368251997E-2</v>
      </c>
      <c r="I259" s="17">
        <v>5.5797043143416498E-2</v>
      </c>
      <c r="J259" s="17">
        <v>3.33962227285758E-2</v>
      </c>
      <c r="K259" s="17">
        <v>0.155904982309714</v>
      </c>
      <c r="L259" s="17"/>
      <c r="M259" s="17">
        <v>4.8785648374382699E-2</v>
      </c>
      <c r="N259" s="17">
        <v>4.2328616360341603E-2</v>
      </c>
      <c r="O259" s="17">
        <v>4.94997560696692E-2</v>
      </c>
      <c r="P259" s="17">
        <v>0.19819158861144201</v>
      </c>
      <c r="Q259" s="17"/>
      <c r="R259" s="17">
        <v>7.61106074130459E-2</v>
      </c>
      <c r="S259" s="17">
        <v>8.5887093353580898E-2</v>
      </c>
      <c r="T259" s="17">
        <v>2.1623499757467499E-2</v>
      </c>
      <c r="U259" s="17"/>
      <c r="V259" s="17">
        <v>4.77268569012088E-2</v>
      </c>
      <c r="W259" s="17">
        <v>6.2783820679911395E-2</v>
      </c>
      <c r="X259" s="17">
        <v>2.7214912265749801E-2</v>
      </c>
      <c r="Y259" s="17">
        <v>8.0689500779080006E-2</v>
      </c>
      <c r="Z259" s="17">
        <v>0.105666021485409</v>
      </c>
      <c r="AA259" s="17"/>
      <c r="AB259" s="17">
        <v>5.41526572493648E-2</v>
      </c>
      <c r="AC259" s="17">
        <v>0.16347823153173299</v>
      </c>
      <c r="AD259" s="17">
        <v>4.5661931681909101E-2</v>
      </c>
    </row>
    <row r="260" spans="2:30">
      <c r="B260" t="s">
        <v>137</v>
      </c>
      <c r="C260" s="17">
        <v>1.1725879988798401E-2</v>
      </c>
      <c r="D260" s="17">
        <v>1.5739023716603E-2</v>
      </c>
      <c r="E260" s="17">
        <v>7.4768453650993199E-3</v>
      </c>
      <c r="F260" s="17"/>
      <c r="G260" s="17">
        <v>1.34803978732107E-2</v>
      </c>
      <c r="H260" s="17">
        <v>8.6090133684088108E-3</v>
      </c>
      <c r="I260" s="17">
        <v>2.3809041600735999E-2</v>
      </c>
      <c r="J260" s="17">
        <v>1.2232557163974001E-2</v>
      </c>
      <c r="K260" s="17">
        <v>0</v>
      </c>
      <c r="L260" s="17"/>
      <c r="M260" s="17">
        <v>1.2551994630285199E-2</v>
      </c>
      <c r="N260" s="17">
        <v>7.4174989265290703E-3</v>
      </c>
      <c r="O260" s="17">
        <v>3.0017716246623201E-2</v>
      </c>
      <c r="P260" s="17">
        <v>0</v>
      </c>
      <c r="Q260" s="17"/>
      <c r="R260" s="17">
        <v>7.18820306657964E-3</v>
      </c>
      <c r="S260" s="17">
        <v>1.47962116978861E-2</v>
      </c>
      <c r="T260" s="17">
        <v>8.2035528119531898E-3</v>
      </c>
      <c r="U260" s="17"/>
      <c r="V260" s="17">
        <v>1.4822636415176799E-2</v>
      </c>
      <c r="W260" s="17">
        <v>5.9685313291428397E-3</v>
      </c>
      <c r="X260" s="17">
        <v>2.6791516089165201E-2</v>
      </c>
      <c r="Y260" s="17">
        <v>9.0758666469268404E-3</v>
      </c>
      <c r="Z260" s="17">
        <v>6.0837861058976499E-3</v>
      </c>
      <c r="AA260" s="17"/>
      <c r="AB260" s="17">
        <v>1.30792153418552E-2</v>
      </c>
      <c r="AC260" s="17">
        <v>8.5033917222509508E-3</v>
      </c>
      <c r="AD260" s="17">
        <v>0</v>
      </c>
    </row>
    <row r="261" spans="2:30">
      <c r="B261" t="s">
        <v>138</v>
      </c>
      <c r="C261" s="17">
        <v>0.41337745193450798</v>
      </c>
      <c r="D261" s="17">
        <v>0.36656137819444401</v>
      </c>
      <c r="E261" s="17">
        <v>0.46294535474570297</v>
      </c>
      <c r="F261" s="17"/>
      <c r="G261" s="17">
        <v>0.47628411926846798</v>
      </c>
      <c r="H261" s="17">
        <v>0.416440954200747</v>
      </c>
      <c r="I261" s="17">
        <v>0.342606476674225</v>
      </c>
      <c r="J261" s="17">
        <v>0.43677078841855499</v>
      </c>
      <c r="K261" s="17">
        <v>0.39192160848126201</v>
      </c>
      <c r="L261" s="17"/>
      <c r="M261" s="17">
        <v>0.38731109891322901</v>
      </c>
      <c r="N261" s="17">
        <v>0.600398421379854</v>
      </c>
      <c r="O261" s="17">
        <v>0.323092705661436</v>
      </c>
      <c r="P261" s="17">
        <v>0.26866571027670499</v>
      </c>
      <c r="Q261" s="17"/>
      <c r="R261" s="17">
        <v>0.49111507902915402</v>
      </c>
      <c r="S261" s="17">
        <v>0.36443097996930801</v>
      </c>
      <c r="T261" s="17">
        <v>0.46409648835997902</v>
      </c>
      <c r="U261" s="17"/>
      <c r="V261" s="17">
        <v>0.50714058395641903</v>
      </c>
      <c r="W261" s="17">
        <v>0.45783700241778102</v>
      </c>
      <c r="X261" s="17">
        <v>0.36011838510002397</v>
      </c>
      <c r="Y261" s="17">
        <v>0.34950364969569497</v>
      </c>
      <c r="Z261" s="17">
        <v>0.42618113252476197</v>
      </c>
      <c r="AA261" s="17"/>
      <c r="AB261" s="17">
        <v>0.40800394925069</v>
      </c>
      <c r="AC261" s="17">
        <v>0.379760060871078</v>
      </c>
      <c r="AD261" s="17">
        <v>0.59322292735761895</v>
      </c>
    </row>
    <row r="262" spans="2:30">
      <c r="B262" t="s">
        <v>139</v>
      </c>
      <c r="C262" s="17">
        <v>0.185350626789962</v>
      </c>
      <c r="D262" s="17">
        <v>0.19997790760214501</v>
      </c>
      <c r="E262" s="17">
        <v>0.169863560580265</v>
      </c>
      <c r="F262" s="17"/>
      <c r="G262" s="17">
        <v>7.0882766025188296E-2</v>
      </c>
      <c r="H262" s="17">
        <v>0.186575124708244</v>
      </c>
      <c r="I262" s="17">
        <v>0.23682355149878501</v>
      </c>
      <c r="J262" s="17">
        <v>0.201437113804628</v>
      </c>
      <c r="K262" s="17">
        <v>0.23877160709904999</v>
      </c>
      <c r="L262" s="17"/>
      <c r="M262" s="17">
        <v>0.165012920599718</v>
      </c>
      <c r="N262" s="17">
        <v>0.1353358331052</v>
      </c>
      <c r="O262" s="17">
        <v>0.38129550943597201</v>
      </c>
      <c r="P262" s="17">
        <v>0.15604950642984899</v>
      </c>
      <c r="Q262" s="17"/>
      <c r="R262" s="17">
        <v>6.87414626912424E-2</v>
      </c>
      <c r="S262" s="17">
        <v>0.20643814272223601</v>
      </c>
      <c r="T262" s="17">
        <v>0.247139497959112</v>
      </c>
      <c r="U262" s="17"/>
      <c r="V262" s="17">
        <v>8.6900793375400395E-2</v>
      </c>
      <c r="W262" s="17">
        <v>0.11716966833435</v>
      </c>
      <c r="X262" s="17">
        <v>0.21951335170587499</v>
      </c>
      <c r="Y262" s="17">
        <v>0.245566205006231</v>
      </c>
      <c r="Z262" s="17">
        <v>0.20714329181548399</v>
      </c>
      <c r="AA262" s="17"/>
      <c r="AB262" s="17">
        <v>0.202573883320841</v>
      </c>
      <c r="AC262" s="17">
        <v>0.10927184398479101</v>
      </c>
      <c r="AD262" s="17">
        <v>0.13682817820975901</v>
      </c>
    </row>
    <row r="263" spans="2:30">
      <c r="B263" t="s">
        <v>140</v>
      </c>
      <c r="C263" s="17">
        <v>7.4441111255081696E-3</v>
      </c>
      <c r="D263" s="17">
        <v>6.65954762479401E-3</v>
      </c>
      <c r="E263" s="17">
        <v>8.2747909379276008E-3</v>
      </c>
      <c r="F263" s="17"/>
      <c r="G263" s="17">
        <v>1.0615031208456799E-2</v>
      </c>
      <c r="H263" s="17">
        <v>1.1356845255534501E-2</v>
      </c>
      <c r="I263" s="17">
        <v>1.4446436598295399E-2</v>
      </c>
      <c r="J263" s="17">
        <v>0</v>
      </c>
      <c r="K263" s="17">
        <v>0</v>
      </c>
      <c r="L263" s="17"/>
      <c r="M263" s="17">
        <v>9.7083887311205895E-3</v>
      </c>
      <c r="N263" s="17">
        <v>1.17701459229914E-2</v>
      </c>
      <c r="O263" s="17">
        <v>0</v>
      </c>
      <c r="P263" s="17">
        <v>0</v>
      </c>
      <c r="Q263" s="17"/>
      <c r="R263" s="17">
        <v>1.0237477653498099E-2</v>
      </c>
      <c r="S263" s="17">
        <v>9.2028269514108293E-3</v>
      </c>
      <c r="T263" s="17">
        <v>0</v>
      </c>
      <c r="U263" s="17"/>
      <c r="V263" s="17">
        <v>1.4431129679654099E-2</v>
      </c>
      <c r="W263" s="17">
        <v>8.0399058813255993E-3</v>
      </c>
      <c r="X263" s="17">
        <v>1.7299297742181401E-2</v>
      </c>
      <c r="Y263" s="17">
        <v>3.8711665250717501E-3</v>
      </c>
      <c r="Z263" s="17">
        <v>0</v>
      </c>
      <c r="AA263" s="17"/>
      <c r="AB263" s="17">
        <v>8.05917900024785E-3</v>
      </c>
      <c r="AC263" s="17">
        <v>6.7159828512890997E-3</v>
      </c>
      <c r="AD263" s="17">
        <v>0</v>
      </c>
    </row>
    <row r="264" spans="2:30">
      <c r="B264" t="s">
        <v>141</v>
      </c>
      <c r="C264" s="17">
        <v>1.9330957477587101E-2</v>
      </c>
      <c r="D264" s="17">
        <v>1.9818836359663899E-2</v>
      </c>
      <c r="E264" s="17">
        <v>1.8814401280570499E-2</v>
      </c>
      <c r="F264" s="17"/>
      <c r="G264" s="17">
        <v>0</v>
      </c>
      <c r="H264" s="17">
        <v>1.8708210665219702E-2</v>
      </c>
      <c r="I264" s="17">
        <v>4.4686887700104101E-2</v>
      </c>
      <c r="J264" s="17">
        <v>7.9163669158935305E-3</v>
      </c>
      <c r="K264" s="17">
        <v>2.6075216645746999E-2</v>
      </c>
      <c r="L264" s="17"/>
      <c r="M264" s="17">
        <v>2.1466292982537001E-2</v>
      </c>
      <c r="N264" s="17">
        <v>1.8556907459534099E-2</v>
      </c>
      <c r="O264" s="17">
        <v>0</v>
      </c>
      <c r="P264" s="17">
        <v>3.1135990953230101E-2</v>
      </c>
      <c r="Q264" s="17"/>
      <c r="R264" s="17">
        <v>0</v>
      </c>
      <c r="S264" s="17">
        <v>2.6035273325004701E-2</v>
      </c>
      <c r="T264" s="17">
        <v>2.1121475790637102E-2</v>
      </c>
      <c r="U264" s="17"/>
      <c r="V264" s="17">
        <v>0</v>
      </c>
      <c r="W264" s="17">
        <v>1.3336003884614801E-2</v>
      </c>
      <c r="X264" s="17">
        <v>3.1821145398140703E-2</v>
      </c>
      <c r="Y264" s="17">
        <v>2.6613343730812599E-2</v>
      </c>
      <c r="Z264" s="17">
        <v>1.7218590147943701E-2</v>
      </c>
      <c r="AA264" s="17"/>
      <c r="AB264" s="17">
        <v>2.00731359393959E-2</v>
      </c>
      <c r="AC264" s="17">
        <v>0</v>
      </c>
      <c r="AD264" s="17">
        <v>6.33398149555634E-2</v>
      </c>
    </row>
    <row r="265" spans="2:30">
      <c r="B265" t="s">
        <v>69</v>
      </c>
      <c r="C265" s="17">
        <v>9.5876466875911507E-3</v>
      </c>
      <c r="D265" s="17">
        <v>7.8312899851274501E-3</v>
      </c>
      <c r="E265" s="17">
        <v>1.14472412963336E-2</v>
      </c>
      <c r="F265" s="17"/>
      <c r="G265" s="17">
        <v>1.50003492848338E-2</v>
      </c>
      <c r="H265" s="17">
        <v>1.43129817994045E-2</v>
      </c>
      <c r="I265" s="17">
        <v>4.8608159849072201E-3</v>
      </c>
      <c r="J265" s="17">
        <v>1.3140079903665501E-2</v>
      </c>
      <c r="K265" s="17">
        <v>0</v>
      </c>
      <c r="L265" s="17"/>
      <c r="M265" s="17">
        <v>2.3329002896964402E-3</v>
      </c>
      <c r="N265" s="17">
        <v>8.0738390880606692E-3</v>
      </c>
      <c r="O265" s="17">
        <v>1.89490533110192E-2</v>
      </c>
      <c r="P265" s="17">
        <v>2.61349771476907E-2</v>
      </c>
      <c r="Q265" s="17"/>
      <c r="R265" s="17">
        <v>1.44668195111673E-2</v>
      </c>
      <c r="S265" s="17">
        <v>6.8830134980854499E-3</v>
      </c>
      <c r="T265" s="17">
        <v>1.1802929957407201E-2</v>
      </c>
      <c r="U265" s="17"/>
      <c r="V265" s="17">
        <v>0</v>
      </c>
      <c r="W265" s="17">
        <v>2.0015362266584201E-2</v>
      </c>
      <c r="X265" s="17">
        <v>1.3976234502313299E-2</v>
      </c>
      <c r="Y265" s="17">
        <v>0</v>
      </c>
      <c r="Z265" s="17">
        <v>8.7530979478951908E-3</v>
      </c>
      <c r="AA265" s="17"/>
      <c r="AB265" s="17">
        <v>1.1982175473934001E-2</v>
      </c>
      <c r="AC265" s="17">
        <v>0</v>
      </c>
      <c r="AD265" s="17">
        <v>0</v>
      </c>
    </row>
    <row r="266" spans="2:30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</row>
    <row r="267" spans="2:30">
      <c r="B267" s="6" t="s">
        <v>143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</row>
    <row r="268" spans="2:30">
      <c r="B268" s="21" t="s">
        <v>15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</row>
    <row r="269" spans="2:30">
      <c r="B269" t="s">
        <v>134</v>
      </c>
      <c r="C269" s="17">
        <v>0.127063274143942</v>
      </c>
      <c r="D269" s="17">
        <v>9.8918140234145593E-2</v>
      </c>
      <c r="E269" s="17">
        <v>0.15686276715556899</v>
      </c>
      <c r="F269" s="17"/>
      <c r="G269" s="17">
        <v>0.156892933758641</v>
      </c>
      <c r="H269" s="17">
        <v>0.11427411484958901</v>
      </c>
      <c r="I269" s="17">
        <v>0.127721477792266</v>
      </c>
      <c r="J269" s="17">
        <v>0.152407876760487</v>
      </c>
      <c r="K269" s="17">
        <v>8.1952225892002004E-2</v>
      </c>
      <c r="L269" s="17"/>
      <c r="M269" s="17">
        <v>0.17060484043948901</v>
      </c>
      <c r="N269" s="17">
        <v>8.9866382712532195E-2</v>
      </c>
      <c r="O269" s="17">
        <v>0.107483091353981</v>
      </c>
      <c r="P269" s="17">
        <v>7.0817792215813496E-2</v>
      </c>
      <c r="Q269" s="17"/>
      <c r="R269" s="17">
        <v>0.146624209390284</v>
      </c>
      <c r="S269" s="17">
        <v>0.126130351780397</v>
      </c>
      <c r="T269" s="17">
        <v>0.109837089848041</v>
      </c>
      <c r="U269" s="17"/>
      <c r="V269" s="17">
        <v>0.119387413630216</v>
      </c>
      <c r="W269" s="17">
        <v>0.106372161261071</v>
      </c>
      <c r="X269" s="17">
        <v>0.15419047982189801</v>
      </c>
      <c r="Y269" s="17">
        <v>0.157929365051897</v>
      </c>
      <c r="Z269" s="17">
        <v>0.10571511116282201</v>
      </c>
      <c r="AA269" s="17"/>
      <c r="AB269" s="17">
        <v>0.103686994660895</v>
      </c>
      <c r="AC269" s="17">
        <v>0.21735703801487699</v>
      </c>
      <c r="AD269" s="17">
        <v>0.23015101495024101</v>
      </c>
    </row>
    <row r="270" spans="2:30">
      <c r="B270" t="s">
        <v>135</v>
      </c>
      <c r="C270" s="17">
        <v>0.442094836284189</v>
      </c>
      <c r="D270" s="17">
        <v>0.41184483722996401</v>
      </c>
      <c r="E270" s="17">
        <v>0.47412291752576902</v>
      </c>
      <c r="F270" s="17"/>
      <c r="G270" s="17">
        <v>0.396037413468462</v>
      </c>
      <c r="H270" s="17">
        <v>0.44545825192412097</v>
      </c>
      <c r="I270" s="17">
        <v>0.45010643252499299</v>
      </c>
      <c r="J270" s="17">
        <v>0.37339007783288902</v>
      </c>
      <c r="K270" s="17">
        <v>0.54963549620901397</v>
      </c>
      <c r="L270" s="17"/>
      <c r="M270" s="17">
        <v>0.36351705842062498</v>
      </c>
      <c r="N270" s="17">
        <v>0.53219081504687404</v>
      </c>
      <c r="O270" s="17">
        <v>0.41463232968353603</v>
      </c>
      <c r="P270" s="17">
        <v>0.56177005581765105</v>
      </c>
      <c r="Q270" s="17"/>
      <c r="R270" s="17">
        <v>0.42458201095063602</v>
      </c>
      <c r="S270" s="17">
        <v>0.43218492839477202</v>
      </c>
      <c r="T270" s="17">
        <v>0.48582454615116599</v>
      </c>
      <c r="U270" s="17"/>
      <c r="V270" s="17">
        <v>0.433671970280049</v>
      </c>
      <c r="W270" s="17">
        <v>0.46778169255748298</v>
      </c>
      <c r="X270" s="17">
        <v>0.36660790560325801</v>
      </c>
      <c r="Y270" s="17">
        <v>0.40994704545746402</v>
      </c>
      <c r="Z270" s="17">
        <v>0.50003435761744197</v>
      </c>
      <c r="AA270" s="17"/>
      <c r="AB270" s="17">
        <v>0.461014984699888</v>
      </c>
      <c r="AC270" s="17">
        <v>0.38391955179153098</v>
      </c>
      <c r="AD270" s="17">
        <v>0.31585098805918999</v>
      </c>
    </row>
    <row r="271" spans="2:30">
      <c r="B271" t="s">
        <v>136</v>
      </c>
      <c r="C271" s="17">
        <v>0.113684221218093</v>
      </c>
      <c r="D271" s="17">
        <v>0.119174517970591</v>
      </c>
      <c r="E271" s="17">
        <v>0.107871207137855</v>
      </c>
      <c r="F271" s="17"/>
      <c r="G271" s="17">
        <v>7.8532214979044307E-2</v>
      </c>
      <c r="H271" s="17">
        <v>0.13460843795424901</v>
      </c>
      <c r="I271" s="17">
        <v>0.10210203549584</v>
      </c>
      <c r="J271" s="17">
        <v>0.17888614050920701</v>
      </c>
      <c r="K271" s="17">
        <v>7.5987653774067701E-2</v>
      </c>
      <c r="L271" s="17"/>
      <c r="M271" s="17">
        <v>0.117608437616157</v>
      </c>
      <c r="N271" s="17">
        <v>0.114626626783655</v>
      </c>
      <c r="O271" s="17">
        <v>0.118905535292105</v>
      </c>
      <c r="P271" s="17">
        <v>9.5419353651960304E-2</v>
      </c>
      <c r="Q271" s="17"/>
      <c r="R271" s="17">
        <v>0.10986822292286599</v>
      </c>
      <c r="S271" s="17">
        <v>0.123978538695945</v>
      </c>
      <c r="T271" s="17">
        <v>9.0404706367779905E-2</v>
      </c>
      <c r="U271" s="17"/>
      <c r="V271" s="17">
        <v>0.10965340466508799</v>
      </c>
      <c r="W271" s="17">
        <v>9.2411119588983195E-2</v>
      </c>
      <c r="X271" s="17">
        <v>0.13369744856697999</v>
      </c>
      <c r="Y271" s="17">
        <v>0.13614906551768199</v>
      </c>
      <c r="Z271" s="17">
        <v>0.101912661907871</v>
      </c>
      <c r="AA271" s="17"/>
      <c r="AB271" s="17">
        <v>0.120361255028018</v>
      </c>
      <c r="AC271" s="17">
        <v>6.6399147058863406E-2</v>
      </c>
      <c r="AD271" s="17">
        <v>0.145965930976418</v>
      </c>
    </row>
    <row r="272" spans="2:30">
      <c r="B272" t="s">
        <v>137</v>
      </c>
      <c r="C272" s="17">
        <v>7.9054763379027403E-3</v>
      </c>
      <c r="D272" s="17">
        <v>4.2252912854574502E-3</v>
      </c>
      <c r="E272" s="17">
        <v>1.18019811157204E-2</v>
      </c>
      <c r="F272" s="17"/>
      <c r="G272" s="17">
        <v>2.5540103802776698E-3</v>
      </c>
      <c r="H272" s="17">
        <v>0</v>
      </c>
      <c r="I272" s="17">
        <v>1.40447450534324E-2</v>
      </c>
      <c r="J272" s="17">
        <v>0</v>
      </c>
      <c r="K272" s="17">
        <v>2.3736869189532901E-2</v>
      </c>
      <c r="L272" s="17"/>
      <c r="M272" s="17">
        <v>1.143308415853E-3</v>
      </c>
      <c r="N272" s="17">
        <v>3.9364326393319998E-3</v>
      </c>
      <c r="O272" s="17">
        <v>1.22101435941978E-2</v>
      </c>
      <c r="P272" s="17">
        <v>3.1419298970041698E-2</v>
      </c>
      <c r="Q272" s="17"/>
      <c r="R272" s="17">
        <v>2.46316979021826E-3</v>
      </c>
      <c r="S272" s="17">
        <v>6.6757988740725801E-3</v>
      </c>
      <c r="T272" s="17">
        <v>1.66214714705805E-2</v>
      </c>
      <c r="U272" s="17"/>
      <c r="V272" s="17">
        <v>0</v>
      </c>
      <c r="W272" s="17">
        <v>2.5291928536858E-3</v>
      </c>
      <c r="X272" s="17">
        <v>9.1372485611342508E-3</v>
      </c>
      <c r="Y272" s="17">
        <v>5.0906886407818897E-3</v>
      </c>
      <c r="Z272" s="17">
        <v>1.5674478472131201E-2</v>
      </c>
      <c r="AA272" s="17"/>
      <c r="AB272" s="17">
        <v>9.8798806185027201E-3</v>
      </c>
      <c r="AC272" s="17">
        <v>0</v>
      </c>
      <c r="AD272" s="17">
        <v>0</v>
      </c>
    </row>
    <row r="273" spans="2:30">
      <c r="B273" t="s">
        <v>138</v>
      </c>
      <c r="C273" s="17">
        <v>0.17552219951228101</v>
      </c>
      <c r="D273" s="17">
        <v>0.19988556037455901</v>
      </c>
      <c r="E273" s="17">
        <v>0.149726770573054</v>
      </c>
      <c r="F273" s="17"/>
      <c r="G273" s="17">
        <v>0.20875744340826599</v>
      </c>
      <c r="H273" s="17">
        <v>0.110230905216465</v>
      </c>
      <c r="I273" s="17">
        <v>0.17591808679043</v>
      </c>
      <c r="J273" s="17">
        <v>0.176730725102587</v>
      </c>
      <c r="K273" s="17">
        <v>0.207381907220755</v>
      </c>
      <c r="L273" s="17"/>
      <c r="M273" s="17">
        <v>0.196121997022149</v>
      </c>
      <c r="N273" s="17">
        <v>0.10351376741019</v>
      </c>
      <c r="O273" s="17">
        <v>0.26857283625624401</v>
      </c>
      <c r="P273" s="17">
        <v>0.147021224608991</v>
      </c>
      <c r="Q273" s="17"/>
      <c r="R273" s="17">
        <v>0.188836888452695</v>
      </c>
      <c r="S273" s="17">
        <v>0.15445003873656801</v>
      </c>
      <c r="T273" s="17">
        <v>0.21763662486111099</v>
      </c>
      <c r="U273" s="17"/>
      <c r="V273" s="17">
        <v>0.192888161504009</v>
      </c>
      <c r="W273" s="17">
        <v>0.17835714466407099</v>
      </c>
      <c r="X273" s="17">
        <v>0.159331783476511</v>
      </c>
      <c r="Y273" s="17">
        <v>0.12540418649333501</v>
      </c>
      <c r="Z273" s="17">
        <v>0.21144207386150801</v>
      </c>
      <c r="AA273" s="17"/>
      <c r="AB273" s="17">
        <v>0.16450013019596599</v>
      </c>
      <c r="AC273" s="17">
        <v>0.23075657268239999</v>
      </c>
      <c r="AD273" s="17">
        <v>0.18777104487615801</v>
      </c>
    </row>
    <row r="274" spans="2:30">
      <c r="B274" t="s">
        <v>139</v>
      </c>
      <c r="C274" s="17">
        <v>8.5834153893694407E-2</v>
      </c>
      <c r="D274" s="17">
        <v>0.122321408046283</v>
      </c>
      <c r="E274" s="17">
        <v>4.7202194329448298E-2</v>
      </c>
      <c r="F274" s="17"/>
      <c r="G274" s="17">
        <v>8.29291434994332E-2</v>
      </c>
      <c r="H274" s="17">
        <v>0.15345776500321501</v>
      </c>
      <c r="I274" s="17">
        <v>7.8100723785336695E-2</v>
      </c>
      <c r="J274" s="17">
        <v>5.5687576677663803E-2</v>
      </c>
      <c r="K274" s="17">
        <v>5.5288415050494102E-2</v>
      </c>
      <c r="L274" s="17"/>
      <c r="M274" s="17">
        <v>9.7843526033312297E-2</v>
      </c>
      <c r="N274" s="17">
        <v>9.6022064184968198E-2</v>
      </c>
      <c r="O274" s="17">
        <v>5.18773383163307E-2</v>
      </c>
      <c r="P274" s="17">
        <v>6.2266079135718098E-2</v>
      </c>
      <c r="Q274" s="17"/>
      <c r="R274" s="17">
        <v>6.4128057376171999E-2</v>
      </c>
      <c r="S274" s="17">
        <v>0.105182701977277</v>
      </c>
      <c r="T274" s="17">
        <v>5.6704591857419703E-2</v>
      </c>
      <c r="U274" s="17"/>
      <c r="V274" s="17">
        <v>7.9298737759076907E-2</v>
      </c>
      <c r="W274" s="17">
        <v>9.4053354647025994E-2</v>
      </c>
      <c r="X274" s="17">
        <v>0.14366538121735101</v>
      </c>
      <c r="Y274" s="17">
        <v>7.6605178216553604E-2</v>
      </c>
      <c r="Z274" s="17">
        <v>4.8185958281176902E-2</v>
      </c>
      <c r="AA274" s="17"/>
      <c r="AB274" s="17">
        <v>8.8922400684076794E-2</v>
      </c>
      <c r="AC274" s="17">
        <v>7.0645790823281707E-2</v>
      </c>
      <c r="AD274" s="17">
        <v>8.1576189459434498E-2</v>
      </c>
    </row>
    <row r="275" spans="2:30">
      <c r="B275" t="s">
        <v>140</v>
      </c>
      <c r="C275" s="17">
        <v>4.6349692594811302E-3</v>
      </c>
      <c r="D275" s="17">
        <v>2.5323497143098701E-3</v>
      </c>
      <c r="E275" s="17">
        <v>6.86117989479928E-3</v>
      </c>
      <c r="F275" s="17"/>
      <c r="G275" s="17">
        <v>1.4534394726509E-2</v>
      </c>
      <c r="H275" s="17">
        <v>4.8589309880896501E-3</v>
      </c>
      <c r="I275" s="17">
        <v>0</v>
      </c>
      <c r="J275" s="17">
        <v>3.0996266262176002E-3</v>
      </c>
      <c r="K275" s="17">
        <v>0</v>
      </c>
      <c r="L275" s="17"/>
      <c r="M275" s="17">
        <v>8.6372700335819504E-3</v>
      </c>
      <c r="N275" s="17">
        <v>2.4277244703766699E-3</v>
      </c>
      <c r="O275" s="17">
        <v>0</v>
      </c>
      <c r="P275" s="17">
        <v>0</v>
      </c>
      <c r="Q275" s="17"/>
      <c r="R275" s="17">
        <v>1.40174379422657E-2</v>
      </c>
      <c r="S275" s="17">
        <v>2.8104749090811301E-3</v>
      </c>
      <c r="T275" s="17">
        <v>0</v>
      </c>
      <c r="U275" s="17"/>
      <c r="V275" s="17">
        <v>0</v>
      </c>
      <c r="W275" s="17">
        <v>1.9107111730644999E-2</v>
      </c>
      <c r="X275" s="17">
        <v>0</v>
      </c>
      <c r="Y275" s="17">
        <v>3.1327661153504301E-3</v>
      </c>
      <c r="Z275" s="17">
        <v>0</v>
      </c>
      <c r="AA275" s="17"/>
      <c r="AB275" s="17">
        <v>4.5484498435847797E-3</v>
      </c>
      <c r="AC275" s="17">
        <v>6.7159828512890997E-3</v>
      </c>
      <c r="AD275" s="17">
        <v>0</v>
      </c>
    </row>
    <row r="276" spans="2:30">
      <c r="B276" t="s">
        <v>141</v>
      </c>
      <c r="C276" s="17">
        <v>2.1434197223742499E-2</v>
      </c>
      <c r="D276" s="17">
        <v>1.5068727955799799E-2</v>
      </c>
      <c r="E276" s="17">
        <v>2.8173826090804498E-2</v>
      </c>
      <c r="F276" s="17"/>
      <c r="G276" s="17">
        <v>2.9919461838535E-2</v>
      </c>
      <c r="H276" s="17">
        <v>7.6916846290148401E-3</v>
      </c>
      <c r="I276" s="17">
        <v>3.9903808134437203E-2</v>
      </c>
      <c r="J276" s="17">
        <v>2.2956881219926902E-2</v>
      </c>
      <c r="K276" s="17">
        <v>6.0174326641346801E-3</v>
      </c>
      <c r="L276" s="17"/>
      <c r="M276" s="17">
        <v>2.3953552670544501E-2</v>
      </c>
      <c r="N276" s="17">
        <v>3.4295300003118298E-2</v>
      </c>
      <c r="O276" s="17">
        <v>1.31777110266429E-2</v>
      </c>
      <c r="P276" s="17">
        <v>0</v>
      </c>
      <c r="Q276" s="17"/>
      <c r="R276" s="17">
        <v>2.0698469215306201E-2</v>
      </c>
      <c r="S276" s="17">
        <v>2.78175787573226E-2</v>
      </c>
      <c r="T276" s="17">
        <v>5.3580769200231703E-3</v>
      </c>
      <c r="U276" s="17"/>
      <c r="V276" s="17">
        <v>3.3300097897552401E-2</v>
      </c>
      <c r="W276" s="17">
        <v>2.0509250741098901E-2</v>
      </c>
      <c r="X276" s="17">
        <v>4.8752332479445699E-3</v>
      </c>
      <c r="Y276" s="17">
        <v>5.9861348773857397E-2</v>
      </c>
      <c r="Z276" s="17">
        <v>3.9735703136903099E-3</v>
      </c>
      <c r="AA276" s="17"/>
      <c r="AB276" s="17">
        <v>2.16095694644277E-2</v>
      </c>
      <c r="AC276" s="17">
        <v>1.44805815803867E-2</v>
      </c>
      <c r="AD276" s="17">
        <v>3.8684831678558802E-2</v>
      </c>
    </row>
    <row r="277" spans="2:30">
      <c r="B277" t="s">
        <v>69</v>
      </c>
      <c r="C277" s="17">
        <v>2.1826672126673701E-2</v>
      </c>
      <c r="D277" s="17">
        <v>2.6029167188889299E-2</v>
      </c>
      <c r="E277" s="17">
        <v>1.7377156176980501E-2</v>
      </c>
      <c r="F277" s="17"/>
      <c r="G277" s="17">
        <v>2.9842983940831899E-2</v>
      </c>
      <c r="H277" s="17">
        <v>2.9419909435258101E-2</v>
      </c>
      <c r="I277" s="17">
        <v>1.21026904232643E-2</v>
      </c>
      <c r="J277" s="17">
        <v>3.6841095271021099E-2</v>
      </c>
      <c r="K277" s="17">
        <v>0</v>
      </c>
      <c r="L277" s="17"/>
      <c r="M277" s="17">
        <v>2.0570009348287802E-2</v>
      </c>
      <c r="N277" s="17">
        <v>2.3120886748952699E-2</v>
      </c>
      <c r="O277" s="17">
        <v>1.31410144769628E-2</v>
      </c>
      <c r="P277" s="17">
        <v>3.1286195599824297E-2</v>
      </c>
      <c r="Q277" s="17"/>
      <c r="R277" s="17">
        <v>2.8781533959558101E-2</v>
      </c>
      <c r="S277" s="17">
        <v>2.0769587874563601E-2</v>
      </c>
      <c r="T277" s="17">
        <v>1.7612892523879001E-2</v>
      </c>
      <c r="U277" s="17"/>
      <c r="V277" s="17">
        <v>3.1800214264007698E-2</v>
      </c>
      <c r="W277" s="17">
        <v>1.8878971955935901E-2</v>
      </c>
      <c r="X277" s="17">
        <v>2.8494519504922398E-2</v>
      </c>
      <c r="Y277" s="17">
        <v>2.58803557330782E-2</v>
      </c>
      <c r="Z277" s="17">
        <v>1.30617883833592E-2</v>
      </c>
      <c r="AA277" s="17"/>
      <c r="AB277" s="17">
        <v>2.5476334804640899E-2</v>
      </c>
      <c r="AC277" s="17">
        <v>9.7253351973708105E-3</v>
      </c>
      <c r="AD277" s="17">
        <v>0</v>
      </c>
    </row>
    <row r="278" spans="2:30"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</row>
    <row r="279" spans="2:30">
      <c r="B279" s="6" t="s">
        <v>144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</row>
    <row r="280" spans="2:30">
      <c r="B280" s="21" t="s">
        <v>15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</row>
    <row r="281" spans="2:30">
      <c r="B281" t="s">
        <v>134</v>
      </c>
      <c r="C281" s="17">
        <v>0.123464348147633</v>
      </c>
      <c r="D281" s="17">
        <v>0.11202060795016799</v>
      </c>
      <c r="E281" s="17">
        <v>0.135580746567843</v>
      </c>
      <c r="F281" s="17"/>
      <c r="G281" s="17">
        <v>0.15993614034883899</v>
      </c>
      <c r="H281" s="17">
        <v>0.14284835146749</v>
      </c>
      <c r="I281" s="17">
        <v>0.100062917186414</v>
      </c>
      <c r="J281" s="17">
        <v>0.138925013455415</v>
      </c>
      <c r="K281" s="17">
        <v>7.1880480453304502E-2</v>
      </c>
      <c r="L281" s="17"/>
      <c r="M281" s="17">
        <v>0.191778080839688</v>
      </c>
      <c r="N281" s="17">
        <v>9.7238359521794202E-2</v>
      </c>
      <c r="O281" s="17">
        <v>2.3711107656897799E-2</v>
      </c>
      <c r="P281" s="17">
        <v>4.3963415798732003E-2</v>
      </c>
      <c r="Q281" s="17"/>
      <c r="R281" s="17">
        <v>0.16562013443260601</v>
      </c>
      <c r="S281" s="17">
        <v>0.126406854339049</v>
      </c>
      <c r="T281" s="17">
        <v>7.3291804262644603E-2</v>
      </c>
      <c r="U281" s="17"/>
      <c r="V281" s="17">
        <v>0.156379014320739</v>
      </c>
      <c r="W281" s="17">
        <v>0.163883080774964</v>
      </c>
      <c r="X281" s="17">
        <v>9.4309159421725602E-2</v>
      </c>
      <c r="Y281" s="17">
        <v>0.14186908071947299</v>
      </c>
      <c r="Z281" s="17">
        <v>9.0273913673379794E-2</v>
      </c>
      <c r="AA281" s="17"/>
      <c r="AB281" s="17">
        <v>0.108288374235899</v>
      </c>
      <c r="AC281" s="17">
        <v>0.23377651025899701</v>
      </c>
      <c r="AD281" s="17">
        <v>4.1937361683511198E-2</v>
      </c>
    </row>
    <row r="282" spans="2:30">
      <c r="B282" t="s">
        <v>135</v>
      </c>
      <c r="C282" s="17">
        <v>4.4625439593312999E-2</v>
      </c>
      <c r="D282" s="17">
        <v>6.1813261704518202E-2</v>
      </c>
      <c r="E282" s="17">
        <v>2.64273245468724E-2</v>
      </c>
      <c r="F282" s="17"/>
      <c r="G282" s="17">
        <v>3.3606149659254202E-2</v>
      </c>
      <c r="H282" s="17">
        <v>2.7605902021255499E-2</v>
      </c>
      <c r="I282" s="17">
        <v>7.2791186051571104E-3</v>
      </c>
      <c r="J282" s="17">
        <v>1.81524441779796E-2</v>
      </c>
      <c r="K282" s="17">
        <v>0.14055222145082</v>
      </c>
      <c r="L282" s="17"/>
      <c r="M282" s="17">
        <v>2.9795994842270399E-2</v>
      </c>
      <c r="N282" s="17">
        <v>1.57956002938173E-2</v>
      </c>
      <c r="O282" s="17">
        <v>1.05053174860838E-2</v>
      </c>
      <c r="P282" s="17">
        <v>0.16761677184152299</v>
      </c>
      <c r="Q282" s="17"/>
      <c r="R282" s="17">
        <v>5.1847444370330398E-2</v>
      </c>
      <c r="S282" s="17">
        <v>4.6458603498018301E-2</v>
      </c>
      <c r="T282" s="17">
        <v>3.2528726238413401E-2</v>
      </c>
      <c r="U282" s="17"/>
      <c r="V282" s="17">
        <v>2.2395950870493599E-2</v>
      </c>
      <c r="W282" s="17">
        <v>3.8684877316759701E-2</v>
      </c>
      <c r="X282" s="17">
        <v>1.4755732469761701E-2</v>
      </c>
      <c r="Y282" s="17">
        <v>1.43497693331953E-2</v>
      </c>
      <c r="Z282" s="17">
        <v>9.7665393795630204E-2</v>
      </c>
      <c r="AA282" s="17"/>
      <c r="AB282" s="17">
        <v>2.7815301805890601E-2</v>
      </c>
      <c r="AC282" s="17">
        <v>0.14416316292553599</v>
      </c>
      <c r="AD282" s="17">
        <v>1.9374208418302001E-2</v>
      </c>
    </row>
    <row r="283" spans="2:30">
      <c r="B283" t="s">
        <v>136</v>
      </c>
      <c r="C283" s="17">
        <v>3.6249955577185702E-2</v>
      </c>
      <c r="D283" s="17">
        <v>4.2383086970450602E-2</v>
      </c>
      <c r="E283" s="17">
        <v>2.9756321307093402E-2</v>
      </c>
      <c r="F283" s="17"/>
      <c r="G283" s="17">
        <v>1.5927002766865098E-2</v>
      </c>
      <c r="H283" s="17">
        <v>5.5264463706946397E-2</v>
      </c>
      <c r="I283" s="17">
        <v>4.5961629326479E-2</v>
      </c>
      <c r="J283" s="17">
        <v>2.77941560645063E-2</v>
      </c>
      <c r="K283" s="17">
        <v>3.6475485098192303E-2</v>
      </c>
      <c r="L283" s="17"/>
      <c r="M283" s="17">
        <v>4.8839524576245998E-2</v>
      </c>
      <c r="N283" s="17">
        <v>2.82667378060171E-3</v>
      </c>
      <c r="O283" s="17">
        <v>3.4153574168278501E-2</v>
      </c>
      <c r="P283" s="17">
        <v>5.3807199911362298E-2</v>
      </c>
      <c r="Q283" s="17"/>
      <c r="R283" s="17">
        <v>1.86837461383083E-2</v>
      </c>
      <c r="S283" s="17">
        <v>4.7526565133659798E-2</v>
      </c>
      <c r="T283" s="17">
        <v>2.4219316432828899E-2</v>
      </c>
      <c r="U283" s="17"/>
      <c r="V283" s="17">
        <v>2.04295157405095E-2</v>
      </c>
      <c r="W283" s="17">
        <v>3.7702696423590802E-2</v>
      </c>
      <c r="X283" s="17">
        <v>3.2566553746603298E-2</v>
      </c>
      <c r="Y283" s="17">
        <v>4.61023913408522E-2</v>
      </c>
      <c r="Z283" s="17">
        <v>3.6981381440870098E-2</v>
      </c>
      <c r="AA283" s="17"/>
      <c r="AB283" s="17">
        <v>3.5795010570955001E-2</v>
      </c>
      <c r="AC283" s="17">
        <v>5.1328602256191298E-2</v>
      </c>
      <c r="AD283" s="17">
        <v>0</v>
      </c>
    </row>
    <row r="284" spans="2:30">
      <c r="B284" t="s">
        <v>137</v>
      </c>
      <c r="C284" s="17">
        <v>0.144058399215827</v>
      </c>
      <c r="D284" s="17">
        <v>0.18914709837219401</v>
      </c>
      <c r="E284" s="17">
        <v>9.6319405337888603E-2</v>
      </c>
      <c r="F284" s="17"/>
      <c r="G284" s="17">
        <v>7.0375424778839596E-2</v>
      </c>
      <c r="H284" s="17">
        <v>0.19536329660291199</v>
      </c>
      <c r="I284" s="17">
        <v>0.20497697275207899</v>
      </c>
      <c r="J284" s="17">
        <v>0.192449943124397</v>
      </c>
      <c r="K284" s="17">
        <v>5.7090305945096599E-2</v>
      </c>
      <c r="L284" s="17"/>
      <c r="M284" s="17">
        <v>0.116887374662937</v>
      </c>
      <c r="N284" s="17">
        <v>0.151589577127096</v>
      </c>
      <c r="O284" s="17">
        <v>0.18392164678984399</v>
      </c>
      <c r="P284" s="17">
        <v>0.18024350367168801</v>
      </c>
      <c r="Q284" s="17"/>
      <c r="R284" s="17">
        <v>8.6176190170428393E-2</v>
      </c>
      <c r="S284" s="17">
        <v>0.17584054323266299</v>
      </c>
      <c r="T284" s="17">
        <v>0.11857709483140801</v>
      </c>
      <c r="U284" s="17"/>
      <c r="V284" s="17">
        <v>0.10592676993033801</v>
      </c>
      <c r="W284" s="17">
        <v>9.6861840482366901E-2</v>
      </c>
      <c r="X284" s="17">
        <v>0.20763520488317</v>
      </c>
      <c r="Y284" s="17">
        <v>0.24116954358841999</v>
      </c>
      <c r="Z284" s="17">
        <v>8.4046186450139101E-2</v>
      </c>
      <c r="AA284" s="17"/>
      <c r="AB284" s="17">
        <v>0.159189641955856</v>
      </c>
      <c r="AC284" s="17">
        <v>5.1567991952241501E-2</v>
      </c>
      <c r="AD284" s="17">
        <v>0.17509840805684199</v>
      </c>
    </row>
    <row r="285" spans="2:30">
      <c r="B285" t="s">
        <v>138</v>
      </c>
      <c r="C285" s="17">
        <v>0.32822781616765601</v>
      </c>
      <c r="D285" s="17">
        <v>0.29395820687162399</v>
      </c>
      <c r="E285" s="17">
        <v>0.364511778645905</v>
      </c>
      <c r="F285" s="17"/>
      <c r="G285" s="17">
        <v>0.49093159871886399</v>
      </c>
      <c r="H285" s="17">
        <v>0.32801545559234502</v>
      </c>
      <c r="I285" s="17">
        <v>0.289544637390871</v>
      </c>
      <c r="J285" s="17">
        <v>0.35046950877984101</v>
      </c>
      <c r="K285" s="17">
        <v>0.16911905271706601</v>
      </c>
      <c r="L285" s="17"/>
      <c r="M285" s="17">
        <v>0.35843541918925498</v>
      </c>
      <c r="N285" s="17">
        <v>0.27509482179397299</v>
      </c>
      <c r="O285" s="17">
        <v>0.35241529695287099</v>
      </c>
      <c r="P285" s="17">
        <v>0.30031976425500001</v>
      </c>
      <c r="Q285" s="17"/>
      <c r="R285" s="17">
        <v>0.442662879891837</v>
      </c>
      <c r="S285" s="17">
        <v>0.32877676671172801</v>
      </c>
      <c r="T285" s="17">
        <v>0.21162729009442799</v>
      </c>
      <c r="U285" s="17"/>
      <c r="V285" s="17">
        <v>0.49271324587843601</v>
      </c>
      <c r="W285" s="17">
        <v>0.39014112389057598</v>
      </c>
      <c r="X285" s="17">
        <v>0.372291320057064</v>
      </c>
      <c r="Y285" s="17">
        <v>0.25289609637344401</v>
      </c>
      <c r="Z285" s="17">
        <v>0.242782759586948</v>
      </c>
      <c r="AA285" s="17"/>
      <c r="AB285" s="17">
        <v>0.31497448372731701</v>
      </c>
      <c r="AC285" s="17">
        <v>0.38699140819449501</v>
      </c>
      <c r="AD285" s="17">
        <v>0.36493183012096497</v>
      </c>
    </row>
    <row r="286" spans="2:30">
      <c r="B286" t="s">
        <v>139</v>
      </c>
      <c r="C286" s="17">
        <v>0.273742584307471</v>
      </c>
      <c r="D286" s="17">
        <v>0.248583044874256</v>
      </c>
      <c r="E286" s="17">
        <v>0.30038099085826903</v>
      </c>
      <c r="F286" s="17"/>
      <c r="G286" s="17">
        <v>0.19376988012620699</v>
      </c>
      <c r="H286" s="17">
        <v>0.21061111388783299</v>
      </c>
      <c r="I286" s="17">
        <v>0.28890867547680399</v>
      </c>
      <c r="J286" s="17">
        <v>0.18271043200685499</v>
      </c>
      <c r="K286" s="17">
        <v>0.50429456010178797</v>
      </c>
      <c r="L286" s="17"/>
      <c r="M286" s="17">
        <v>0.22113915478551699</v>
      </c>
      <c r="N286" s="17">
        <v>0.41182730549364199</v>
      </c>
      <c r="O286" s="17">
        <v>0.35319610632973703</v>
      </c>
      <c r="P286" s="17">
        <v>0.14030688634256999</v>
      </c>
      <c r="Q286" s="17"/>
      <c r="R286" s="17">
        <v>0.20897363850880199</v>
      </c>
      <c r="S286" s="17">
        <v>0.22407725130487199</v>
      </c>
      <c r="T286" s="17">
        <v>0.46975771840200498</v>
      </c>
      <c r="U286" s="17"/>
      <c r="V286" s="17">
        <v>0.16071211815323799</v>
      </c>
      <c r="W286" s="17">
        <v>0.24614773590025699</v>
      </c>
      <c r="X286" s="17">
        <v>0.21225922144299</v>
      </c>
      <c r="Y286" s="17">
        <v>0.2466190098954</v>
      </c>
      <c r="Z286" s="17">
        <v>0.395236975818406</v>
      </c>
      <c r="AA286" s="17"/>
      <c r="AB286" s="17">
        <v>0.302384959127939</v>
      </c>
      <c r="AC286" s="17">
        <v>0.122446989215168</v>
      </c>
      <c r="AD286" s="17">
        <v>0.26420147119058401</v>
      </c>
    </row>
    <row r="287" spans="2:30">
      <c r="B287" t="s">
        <v>140</v>
      </c>
      <c r="C287" s="17">
        <v>6.2465886636398002E-3</v>
      </c>
      <c r="D287" s="17">
        <v>5.6416151754944696E-3</v>
      </c>
      <c r="E287" s="17">
        <v>6.8871222382884401E-3</v>
      </c>
      <c r="F287" s="17"/>
      <c r="G287" s="17">
        <v>6.0270971220832701E-3</v>
      </c>
      <c r="H287" s="17">
        <v>7.3316749034895799E-3</v>
      </c>
      <c r="I287" s="17">
        <v>6.9765012205462596E-3</v>
      </c>
      <c r="J287" s="17">
        <v>1.0771095432476599E-2</v>
      </c>
      <c r="K287" s="17">
        <v>0</v>
      </c>
      <c r="L287" s="17"/>
      <c r="M287" s="17">
        <v>5.16269827047565E-3</v>
      </c>
      <c r="N287" s="17">
        <v>4.3388536519220998E-3</v>
      </c>
      <c r="O287" s="17">
        <v>0</v>
      </c>
      <c r="P287" s="17">
        <v>1.82356394028232E-2</v>
      </c>
      <c r="Q287" s="17"/>
      <c r="R287" s="17">
        <v>5.8127263962854097E-3</v>
      </c>
      <c r="S287" s="17">
        <v>6.8946335405813798E-3</v>
      </c>
      <c r="T287" s="17">
        <v>4.9759592209582702E-3</v>
      </c>
      <c r="U287" s="17"/>
      <c r="V287" s="17">
        <v>0</v>
      </c>
      <c r="W287" s="17">
        <v>5.9685313291428397E-3</v>
      </c>
      <c r="X287" s="17">
        <v>1.4392260157571699E-2</v>
      </c>
      <c r="Y287" s="17">
        <v>5.2873428235549504E-3</v>
      </c>
      <c r="Z287" s="17">
        <v>3.6901903682353002E-3</v>
      </c>
      <c r="AA287" s="17"/>
      <c r="AB287" s="17">
        <v>4.8914254728167099E-3</v>
      </c>
      <c r="AC287" s="17">
        <v>0</v>
      </c>
      <c r="AD287" s="17">
        <v>4.5194052797213002E-2</v>
      </c>
    </row>
    <row r="288" spans="2:30">
      <c r="B288" t="s">
        <v>141</v>
      </c>
      <c r="C288" s="17">
        <v>3.4069832629901001E-2</v>
      </c>
      <c r="D288" s="17">
        <v>3.8075207698887101E-2</v>
      </c>
      <c r="E288" s="17">
        <v>2.98290233035097E-2</v>
      </c>
      <c r="F288" s="17"/>
      <c r="G288" s="17">
        <v>2.3059778894461098E-2</v>
      </c>
      <c r="H288" s="17">
        <v>2.3966257200197901E-2</v>
      </c>
      <c r="I288" s="17">
        <v>4.1446357853200798E-2</v>
      </c>
      <c r="J288" s="17">
        <v>6.2381086306284902E-2</v>
      </c>
      <c r="K288" s="17">
        <v>2.0587894233732799E-2</v>
      </c>
      <c r="L288" s="17"/>
      <c r="M288" s="17">
        <v>2.48759986607031E-2</v>
      </c>
      <c r="N288" s="17">
        <v>2.9516332331002901E-2</v>
      </c>
      <c r="O288" s="17">
        <v>4.2096950616288403E-2</v>
      </c>
      <c r="P288" s="17">
        <v>6.2737717535829296E-2</v>
      </c>
      <c r="Q288" s="17"/>
      <c r="R288" s="17">
        <v>1.4082770262476899E-2</v>
      </c>
      <c r="S288" s="17">
        <v>3.24946221562444E-2</v>
      </c>
      <c r="T288" s="17">
        <v>5.8332284037212898E-2</v>
      </c>
      <c r="U288" s="17"/>
      <c r="V288" s="17">
        <v>4.1443385106245699E-2</v>
      </c>
      <c r="W288" s="17">
        <v>1.4305054250941101E-2</v>
      </c>
      <c r="X288" s="17">
        <v>3.5709381787761202E-2</v>
      </c>
      <c r="Y288" s="17">
        <v>3.4474286226185397E-2</v>
      </c>
      <c r="Z288" s="17">
        <v>4.4362012823257198E-2</v>
      </c>
      <c r="AA288" s="17"/>
      <c r="AB288" s="17">
        <v>3.8484941420190003E-2</v>
      </c>
      <c r="AC288" s="17">
        <v>0</v>
      </c>
      <c r="AD288" s="17">
        <v>6.3465778209928603E-2</v>
      </c>
    </row>
    <row r="289" spans="2:30">
      <c r="B289" t="s">
        <v>69</v>
      </c>
      <c r="C289" s="17">
        <v>9.3150356973730405E-3</v>
      </c>
      <c r="D289" s="17">
        <v>8.3778703824078597E-3</v>
      </c>
      <c r="E289" s="17">
        <v>1.0307287194329801E-2</v>
      </c>
      <c r="F289" s="17"/>
      <c r="G289" s="17">
        <v>6.36692758458564E-3</v>
      </c>
      <c r="H289" s="17">
        <v>8.9934846175299104E-3</v>
      </c>
      <c r="I289" s="17">
        <v>1.4843190188448801E-2</v>
      </c>
      <c r="J289" s="17">
        <v>1.6346320652244301E-2</v>
      </c>
      <c r="K289" s="17">
        <v>0</v>
      </c>
      <c r="L289" s="17"/>
      <c r="M289" s="17">
        <v>3.0857541729072198E-3</v>
      </c>
      <c r="N289" s="17">
        <v>1.1772476006151E-2</v>
      </c>
      <c r="O289" s="17">
        <v>0</v>
      </c>
      <c r="P289" s="17">
        <v>3.2769101240472401E-2</v>
      </c>
      <c r="Q289" s="17"/>
      <c r="R289" s="17">
        <v>6.1404698289259296E-3</v>
      </c>
      <c r="S289" s="17">
        <v>1.1524160083183899E-2</v>
      </c>
      <c r="T289" s="17">
        <v>6.6898064801004901E-3</v>
      </c>
      <c r="U289" s="17"/>
      <c r="V289" s="17">
        <v>0</v>
      </c>
      <c r="W289" s="17">
        <v>6.3050596314014598E-3</v>
      </c>
      <c r="X289" s="17">
        <v>1.6081166033351298E-2</v>
      </c>
      <c r="Y289" s="17">
        <v>1.7232479699476E-2</v>
      </c>
      <c r="Z289" s="17">
        <v>4.9611860431345604E-3</v>
      </c>
      <c r="AA289" s="17"/>
      <c r="AB289" s="17">
        <v>8.1758616831360004E-3</v>
      </c>
      <c r="AC289" s="17">
        <v>9.7253351973708105E-3</v>
      </c>
      <c r="AD289" s="17">
        <v>2.5796889522653601E-2</v>
      </c>
    </row>
    <row r="290" spans="2:30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</row>
    <row r="291" spans="2:30">
      <c r="B291" s="6" t="s">
        <v>145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</row>
    <row r="292" spans="2:30">
      <c r="B292" s="21" t="s">
        <v>15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</row>
    <row r="293" spans="2:30">
      <c r="B293" t="s">
        <v>134</v>
      </c>
      <c r="C293" s="17">
        <v>0.22155175923875001</v>
      </c>
      <c r="D293" s="17">
        <v>0.22435705594630301</v>
      </c>
      <c r="E293" s="17">
        <v>0.21858156837377901</v>
      </c>
      <c r="F293" s="17"/>
      <c r="G293" s="17">
        <v>0.33559635671518501</v>
      </c>
      <c r="H293" s="17">
        <v>0.168619621457652</v>
      </c>
      <c r="I293" s="17">
        <v>0.23391379844931101</v>
      </c>
      <c r="J293" s="17">
        <v>0.262016176741938</v>
      </c>
      <c r="K293" s="17">
        <v>0.10003017662513899</v>
      </c>
      <c r="L293" s="17"/>
      <c r="M293" s="17">
        <v>0.300594314649896</v>
      </c>
      <c r="N293" s="17">
        <v>0.15986744151711399</v>
      </c>
      <c r="O293" s="17">
        <v>0.156435650381272</v>
      </c>
      <c r="P293" s="17">
        <v>0.13612006641299801</v>
      </c>
      <c r="Q293" s="17"/>
      <c r="R293" s="17">
        <v>0.32298624618648197</v>
      </c>
      <c r="S293" s="17">
        <v>0.219834022803965</v>
      </c>
      <c r="T293" s="17">
        <v>0.12400492008781901</v>
      </c>
      <c r="U293" s="17"/>
      <c r="V293" s="17">
        <v>0.27390028842588199</v>
      </c>
      <c r="W293" s="17">
        <v>0.230750781225599</v>
      </c>
      <c r="X293" s="17">
        <v>0.28926354245733998</v>
      </c>
      <c r="Y293" s="17">
        <v>0.247988688149338</v>
      </c>
      <c r="Z293" s="17">
        <v>0.13151930827160399</v>
      </c>
      <c r="AA293" s="17"/>
      <c r="AB293" s="17">
        <v>0.21466920865085901</v>
      </c>
      <c r="AC293" s="17">
        <v>0.23813939034672599</v>
      </c>
      <c r="AD293" s="17">
        <v>0.280612856142817</v>
      </c>
    </row>
    <row r="294" spans="2:30">
      <c r="B294" t="s">
        <v>135</v>
      </c>
      <c r="C294" s="17">
        <v>7.8449289444326498E-2</v>
      </c>
      <c r="D294" s="17">
        <v>7.8710645463452605E-2</v>
      </c>
      <c r="E294" s="17">
        <v>7.8172571028615398E-2</v>
      </c>
      <c r="F294" s="17"/>
      <c r="G294" s="17">
        <v>9.9418019590436807E-2</v>
      </c>
      <c r="H294" s="17">
        <v>0.106276017852289</v>
      </c>
      <c r="I294" s="17">
        <v>8.0141667469302902E-2</v>
      </c>
      <c r="J294" s="17">
        <v>5.72505935887044E-2</v>
      </c>
      <c r="K294" s="17">
        <v>4.5497961182598003E-2</v>
      </c>
      <c r="L294" s="17"/>
      <c r="M294" s="17">
        <v>7.1930841689745395E-2</v>
      </c>
      <c r="N294" s="17">
        <v>8.4398071441024597E-2</v>
      </c>
      <c r="O294" s="17">
        <v>7.1978007710471595E-2</v>
      </c>
      <c r="P294" s="17">
        <v>9.4580092014602393E-2</v>
      </c>
      <c r="Q294" s="17"/>
      <c r="R294" s="17">
        <v>0.101916461305936</v>
      </c>
      <c r="S294" s="17">
        <v>8.3706167536963194E-2</v>
      </c>
      <c r="T294" s="17">
        <v>4.0985815239452897E-2</v>
      </c>
      <c r="U294" s="17"/>
      <c r="V294" s="17">
        <v>9.2760027391329505E-2</v>
      </c>
      <c r="W294" s="17">
        <v>9.0318346084775097E-2</v>
      </c>
      <c r="X294" s="17">
        <v>8.3772331677129802E-2</v>
      </c>
      <c r="Y294" s="17">
        <v>0.10534146276275</v>
      </c>
      <c r="Z294" s="17">
        <v>4.3226558085035102E-2</v>
      </c>
      <c r="AA294" s="17"/>
      <c r="AB294" s="17">
        <v>7.7936500581671994E-2</v>
      </c>
      <c r="AC294" s="17">
        <v>4.7367948062221298E-2</v>
      </c>
      <c r="AD294" s="17">
        <v>0.175658087160873</v>
      </c>
    </row>
    <row r="295" spans="2:30">
      <c r="B295" t="s">
        <v>136</v>
      </c>
      <c r="C295" s="17">
        <v>5.9955869674759098E-2</v>
      </c>
      <c r="D295" s="17">
        <v>5.40730598394027E-2</v>
      </c>
      <c r="E295" s="17">
        <v>6.6184468591334797E-2</v>
      </c>
      <c r="F295" s="17"/>
      <c r="G295" s="17">
        <v>6.3150882006128103E-2</v>
      </c>
      <c r="H295" s="17">
        <v>5.9522360384598197E-2</v>
      </c>
      <c r="I295" s="17">
        <v>9.7662436287687504E-2</v>
      </c>
      <c r="J295" s="17">
        <v>6.4447796115191802E-2</v>
      </c>
      <c r="K295" s="17">
        <v>1.2990256777608299E-2</v>
      </c>
      <c r="L295" s="17"/>
      <c r="M295" s="17">
        <v>3.99552932336334E-2</v>
      </c>
      <c r="N295" s="17">
        <v>4.0685317031804398E-2</v>
      </c>
      <c r="O295" s="17">
        <v>7.1719004673147096E-2</v>
      </c>
      <c r="P295" s="17">
        <v>0.142647208712711</v>
      </c>
      <c r="Q295" s="17"/>
      <c r="R295" s="17">
        <v>6.0904742590052199E-2</v>
      </c>
      <c r="S295" s="17">
        <v>6.7217536741925293E-2</v>
      </c>
      <c r="T295" s="17">
        <v>3.9870791489852501E-2</v>
      </c>
      <c r="U295" s="17"/>
      <c r="V295" s="17">
        <v>7.2778093087937007E-2</v>
      </c>
      <c r="W295" s="17">
        <v>5.3974812038482103E-2</v>
      </c>
      <c r="X295" s="17">
        <v>8.1253862714949499E-2</v>
      </c>
      <c r="Y295" s="17">
        <v>7.813738464811E-2</v>
      </c>
      <c r="Z295" s="17">
        <v>3.2902931438209798E-2</v>
      </c>
      <c r="AA295" s="17"/>
      <c r="AB295" s="17">
        <v>5.5691061513909498E-2</v>
      </c>
      <c r="AC295" s="17">
        <v>6.5862024548841006E-2</v>
      </c>
      <c r="AD295" s="17">
        <v>0.1091101841435</v>
      </c>
    </row>
    <row r="296" spans="2:30">
      <c r="B296" t="s">
        <v>137</v>
      </c>
      <c r="C296" s="17">
        <v>3.7644495916894498E-2</v>
      </c>
      <c r="D296" s="17">
        <v>3.6994175787927602E-2</v>
      </c>
      <c r="E296" s="17">
        <v>3.8333041588788599E-2</v>
      </c>
      <c r="F296" s="17"/>
      <c r="G296" s="17">
        <v>7.4657196590311198E-2</v>
      </c>
      <c r="H296" s="17">
        <v>5.36739269454189E-2</v>
      </c>
      <c r="I296" s="17">
        <v>4.0575646778362201E-2</v>
      </c>
      <c r="J296" s="17">
        <v>1.4967245970925899E-2</v>
      </c>
      <c r="K296" s="17">
        <v>0</v>
      </c>
      <c r="L296" s="17"/>
      <c r="M296" s="17">
        <v>3.7270316498633403E-2</v>
      </c>
      <c r="N296" s="17">
        <v>5.2083024386617001E-2</v>
      </c>
      <c r="O296" s="17">
        <v>2.7304584841517099E-2</v>
      </c>
      <c r="P296" s="17">
        <v>2.44059978586951E-2</v>
      </c>
      <c r="Q296" s="17"/>
      <c r="R296" s="17">
        <v>7.2001802609607105E-2</v>
      </c>
      <c r="S296" s="17">
        <v>3.6623106668291598E-2</v>
      </c>
      <c r="T296" s="17">
        <v>5.7619937654319999E-3</v>
      </c>
      <c r="U296" s="17"/>
      <c r="V296" s="17">
        <v>0.131394821682599</v>
      </c>
      <c r="W296" s="17">
        <v>5.0793232598843899E-2</v>
      </c>
      <c r="X296" s="17">
        <v>3.4078224042021703E-2</v>
      </c>
      <c r="Y296" s="17">
        <v>2.60544447427625E-2</v>
      </c>
      <c r="Z296" s="17">
        <v>4.2731165893546402E-3</v>
      </c>
      <c r="AA296" s="17"/>
      <c r="AB296" s="17">
        <v>4.4616356008881003E-2</v>
      </c>
      <c r="AC296" s="17">
        <v>0</v>
      </c>
      <c r="AD296" s="17">
        <v>3.76698695981613E-2</v>
      </c>
    </row>
    <row r="297" spans="2:30">
      <c r="B297" t="s">
        <v>138</v>
      </c>
      <c r="C297" s="17">
        <v>0.30677955315665401</v>
      </c>
      <c r="D297" s="17">
        <v>0.241938815904091</v>
      </c>
      <c r="E297" s="17">
        <v>0.37543160160023797</v>
      </c>
      <c r="F297" s="17"/>
      <c r="G297" s="17">
        <v>0.25755479998296599</v>
      </c>
      <c r="H297" s="17">
        <v>0.335143933859331</v>
      </c>
      <c r="I297" s="17">
        <v>0.215742645398003</v>
      </c>
      <c r="J297" s="17">
        <v>0.34754263096415899</v>
      </c>
      <c r="K297" s="17">
        <v>0.38418442113920698</v>
      </c>
      <c r="L297" s="17"/>
      <c r="M297" s="17">
        <v>0.31184955011332699</v>
      </c>
      <c r="N297" s="17">
        <v>0.42948124224662099</v>
      </c>
      <c r="O297" s="17">
        <v>0.24106467799411199</v>
      </c>
      <c r="P297" s="17">
        <v>0.14920508131313001</v>
      </c>
      <c r="Q297" s="17"/>
      <c r="R297" s="17">
        <v>0.281423546816299</v>
      </c>
      <c r="S297" s="17">
        <v>0.26889277168104803</v>
      </c>
      <c r="T297" s="17">
        <v>0.43210442485991801</v>
      </c>
      <c r="U297" s="17"/>
      <c r="V297" s="17">
        <v>0.31745019070703001</v>
      </c>
      <c r="W297" s="17">
        <v>0.28762615030750999</v>
      </c>
      <c r="X297" s="17">
        <v>0.28380263174300902</v>
      </c>
      <c r="Y297" s="17">
        <v>0.204559624010137</v>
      </c>
      <c r="Z297" s="17">
        <v>0.40015152536142401</v>
      </c>
      <c r="AA297" s="17"/>
      <c r="AB297" s="17">
        <v>0.30738774321985102</v>
      </c>
      <c r="AC297" s="17">
        <v>0.35363339914855701</v>
      </c>
      <c r="AD297" s="17">
        <v>0.16279638945063701</v>
      </c>
    </row>
    <row r="298" spans="2:30">
      <c r="B298" t="s">
        <v>139</v>
      </c>
      <c r="C298" s="17">
        <v>0.244741470614247</v>
      </c>
      <c r="D298" s="17">
        <v>0.31576601908760399</v>
      </c>
      <c r="E298" s="17">
        <v>0.16954212913415201</v>
      </c>
      <c r="F298" s="17"/>
      <c r="G298" s="17">
        <v>0.15295987326045901</v>
      </c>
      <c r="H298" s="17">
        <v>0.21918373837007299</v>
      </c>
      <c r="I298" s="17">
        <v>0.21650703753933101</v>
      </c>
      <c r="J298" s="17">
        <v>0.21931011500237199</v>
      </c>
      <c r="K298" s="17">
        <v>0.42723423740987498</v>
      </c>
      <c r="L298" s="17"/>
      <c r="M298" s="17">
        <v>0.20138898567152499</v>
      </c>
      <c r="N298" s="17">
        <v>0.1857105790229</v>
      </c>
      <c r="O298" s="17">
        <v>0.35713279570756201</v>
      </c>
      <c r="P298" s="17">
        <v>0.37514940428248</v>
      </c>
      <c r="Q298" s="17"/>
      <c r="R298" s="17">
        <v>0.15681050685054301</v>
      </c>
      <c r="S298" s="17">
        <v>0.25111029780269201</v>
      </c>
      <c r="T298" s="17">
        <v>0.31644700722111202</v>
      </c>
      <c r="U298" s="17"/>
      <c r="V298" s="17">
        <v>8.6737561884002903E-2</v>
      </c>
      <c r="W298" s="17">
        <v>0.241640789180361</v>
      </c>
      <c r="X298" s="17">
        <v>0.158992302496265</v>
      </c>
      <c r="Y298" s="17">
        <v>0.26529610532870901</v>
      </c>
      <c r="Z298" s="17">
        <v>0.350120768206585</v>
      </c>
      <c r="AA298" s="17"/>
      <c r="AB298" s="17">
        <v>0.237916403158421</v>
      </c>
      <c r="AC298" s="17">
        <v>0.285271902696284</v>
      </c>
      <c r="AD298" s="17">
        <v>0.23415261350401201</v>
      </c>
    </row>
    <row r="299" spans="2:30">
      <c r="B299" t="s">
        <v>140</v>
      </c>
      <c r="C299" s="17">
        <v>2.05838649049833E-3</v>
      </c>
      <c r="D299" s="17">
        <v>2.5886455476931002E-3</v>
      </c>
      <c r="E299" s="17">
        <v>1.4969590295429E-3</v>
      </c>
      <c r="F299" s="17"/>
      <c r="G299" s="17">
        <v>0</v>
      </c>
      <c r="H299" s="17">
        <v>6.4979142674448003E-3</v>
      </c>
      <c r="I299" s="17">
        <v>0</v>
      </c>
      <c r="J299" s="17">
        <v>3.7565722574037E-3</v>
      </c>
      <c r="K299" s="17">
        <v>0</v>
      </c>
      <c r="L299" s="17"/>
      <c r="M299" s="17">
        <v>2.8497028118741499E-3</v>
      </c>
      <c r="N299" s="17">
        <v>0</v>
      </c>
      <c r="O299" s="17">
        <v>0</v>
      </c>
      <c r="P299" s="17">
        <v>4.7997130128863696E-3</v>
      </c>
      <c r="Q299" s="17"/>
      <c r="R299" s="17">
        <v>0</v>
      </c>
      <c r="S299" s="17">
        <v>3.6259876750139699E-3</v>
      </c>
      <c r="T299" s="17">
        <v>0</v>
      </c>
      <c r="U299" s="17"/>
      <c r="V299" s="17">
        <v>0</v>
      </c>
      <c r="W299" s="17">
        <v>0</v>
      </c>
      <c r="X299" s="17">
        <v>6.6038641451423097E-3</v>
      </c>
      <c r="Y299" s="17">
        <v>3.7967354449463301E-3</v>
      </c>
      <c r="Z299" s="17">
        <v>0</v>
      </c>
      <c r="AA299" s="17"/>
      <c r="AB299" s="17">
        <v>2.57247152778873E-3</v>
      </c>
      <c r="AC299" s="17">
        <v>0</v>
      </c>
      <c r="AD299" s="17">
        <v>0</v>
      </c>
    </row>
    <row r="300" spans="2:30">
      <c r="B300" t="s">
        <v>141</v>
      </c>
      <c r="C300" s="17">
        <v>3.1172938837770298E-2</v>
      </c>
      <c r="D300" s="17">
        <v>2.06814524581663E-2</v>
      </c>
      <c r="E300" s="17">
        <v>4.228111036229E-2</v>
      </c>
      <c r="F300" s="17"/>
      <c r="G300" s="17">
        <v>8.4576424212606301E-3</v>
      </c>
      <c r="H300" s="17">
        <v>2.3414470028559502E-2</v>
      </c>
      <c r="I300" s="17">
        <v>9.2531130545191506E-2</v>
      </c>
      <c r="J300" s="17">
        <v>1.037167416863E-2</v>
      </c>
      <c r="K300" s="17">
        <v>2.1060920744473501E-2</v>
      </c>
      <c r="L300" s="17"/>
      <c r="M300" s="17">
        <v>1.5696708728236801E-2</v>
      </c>
      <c r="N300" s="17">
        <v>3.2131652141756298E-2</v>
      </c>
      <c r="O300" s="17">
        <v>6.3170412529107503E-2</v>
      </c>
      <c r="P300" s="17">
        <v>4.89845588443008E-2</v>
      </c>
      <c r="Q300" s="17"/>
      <c r="R300" s="17">
        <v>0</v>
      </c>
      <c r="S300" s="17">
        <v>4.8112478051203902E-2</v>
      </c>
      <c r="T300" s="17">
        <v>1.7916052293188999E-2</v>
      </c>
      <c r="U300" s="17"/>
      <c r="V300" s="17">
        <v>1.6820005354132299E-2</v>
      </c>
      <c r="W300" s="17">
        <v>2.2715822781126101E-2</v>
      </c>
      <c r="X300" s="17">
        <v>4.0366984520403798E-2</v>
      </c>
      <c r="Y300" s="17">
        <v>5.4415058457887799E-2</v>
      </c>
      <c r="Z300" s="17">
        <v>2.08163938030443E-2</v>
      </c>
      <c r="AA300" s="17"/>
      <c r="AB300" s="17">
        <v>3.8958425916529101E-2</v>
      </c>
      <c r="AC300" s="17">
        <v>0</v>
      </c>
      <c r="AD300" s="17">
        <v>0</v>
      </c>
    </row>
    <row r="301" spans="2:30">
      <c r="B301" t="s">
        <v>69</v>
      </c>
      <c r="C301" s="17">
        <v>1.76462366261005E-2</v>
      </c>
      <c r="D301" s="17">
        <v>2.48901299653604E-2</v>
      </c>
      <c r="E301" s="17">
        <v>9.9765502912591095E-3</v>
      </c>
      <c r="F301" s="17"/>
      <c r="G301" s="17">
        <v>8.2052294332521994E-3</v>
      </c>
      <c r="H301" s="17">
        <v>2.7668016834633401E-2</v>
      </c>
      <c r="I301" s="17">
        <v>2.29256375328118E-2</v>
      </c>
      <c r="J301" s="17">
        <v>2.0337195190675301E-2</v>
      </c>
      <c r="K301" s="17">
        <v>9.0020261210985407E-3</v>
      </c>
      <c r="L301" s="17"/>
      <c r="M301" s="17">
        <v>1.8464286603129099E-2</v>
      </c>
      <c r="N301" s="17">
        <v>1.5642672212163401E-2</v>
      </c>
      <c r="O301" s="17">
        <v>1.11948661628099E-2</v>
      </c>
      <c r="P301" s="17">
        <v>2.4107877548196901E-2</v>
      </c>
      <c r="Q301" s="17"/>
      <c r="R301" s="17">
        <v>3.9566936410805097E-3</v>
      </c>
      <c r="S301" s="17">
        <v>2.08776310388963E-2</v>
      </c>
      <c r="T301" s="17">
        <v>2.2908995043225001E-2</v>
      </c>
      <c r="U301" s="17"/>
      <c r="V301" s="17">
        <v>8.1590114670877407E-3</v>
      </c>
      <c r="W301" s="17">
        <v>2.21800657833028E-2</v>
      </c>
      <c r="X301" s="17">
        <v>2.1866256203739401E-2</v>
      </c>
      <c r="Y301" s="17">
        <v>1.4410496455359099E-2</v>
      </c>
      <c r="Z301" s="17">
        <v>1.69893982447425E-2</v>
      </c>
      <c r="AA301" s="17"/>
      <c r="AB301" s="17">
        <v>2.0251829422088401E-2</v>
      </c>
      <c r="AC301" s="17">
        <v>9.7253351973708105E-3</v>
      </c>
      <c r="AD301" s="17">
        <v>0</v>
      </c>
    </row>
    <row r="302" spans="2:30"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</row>
    <row r="303" spans="2:30">
      <c r="B303" s="6" t="s">
        <v>146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</row>
    <row r="304" spans="2:30">
      <c r="B304" s="21" t="s">
        <v>15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</row>
    <row r="305" spans="2:30">
      <c r="B305" t="s">
        <v>134</v>
      </c>
      <c r="C305" s="17">
        <v>0.134579444959637</v>
      </c>
      <c r="D305" s="17">
        <v>0.131506530185035</v>
      </c>
      <c r="E305" s="17">
        <v>0.137832984368778</v>
      </c>
      <c r="F305" s="17"/>
      <c r="G305" s="17">
        <v>0.237833513160188</v>
      </c>
      <c r="H305" s="17">
        <v>0.14862536374157301</v>
      </c>
      <c r="I305" s="17">
        <v>8.9981082365618401E-2</v>
      </c>
      <c r="J305" s="17">
        <v>0.13858506439089699</v>
      </c>
      <c r="K305" s="17">
        <v>4.9620819004686602E-2</v>
      </c>
      <c r="L305" s="17"/>
      <c r="M305" s="17">
        <v>0.202890299923602</v>
      </c>
      <c r="N305" s="17">
        <v>9.2509299640283094E-2</v>
      </c>
      <c r="O305" s="17">
        <v>5.7225378894298101E-2</v>
      </c>
      <c r="P305" s="17">
        <v>6.1088258540441899E-2</v>
      </c>
      <c r="Q305" s="17"/>
      <c r="R305" s="17">
        <v>0.21354088918054701</v>
      </c>
      <c r="S305" s="17">
        <v>0.12877415599271999</v>
      </c>
      <c r="T305" s="17">
        <v>7.0415213921552103E-2</v>
      </c>
      <c r="U305" s="17"/>
      <c r="V305" s="17">
        <v>0.197538852028008</v>
      </c>
      <c r="W305" s="17">
        <v>0.18233411666311999</v>
      </c>
      <c r="X305" s="17">
        <v>0.16406359658932501</v>
      </c>
      <c r="Y305" s="17">
        <v>0.137162551484487</v>
      </c>
      <c r="Z305" s="17">
        <v>5.4928908017036801E-2</v>
      </c>
      <c r="AA305" s="17"/>
      <c r="AB305" s="17">
        <v>0.12694707066750399</v>
      </c>
      <c r="AC305" s="17">
        <v>0.19014110903510201</v>
      </c>
      <c r="AD305" s="17">
        <v>9.3339319194462103E-2</v>
      </c>
    </row>
    <row r="306" spans="2:30">
      <c r="B306" t="s">
        <v>135</v>
      </c>
      <c r="C306" s="17">
        <v>0.14212710385873401</v>
      </c>
      <c r="D306" s="17">
        <v>7.5710243083137493E-2</v>
      </c>
      <c r="E306" s="17">
        <v>0.21244791970135199</v>
      </c>
      <c r="F306" s="17"/>
      <c r="G306" s="17">
        <v>0.136491780061503</v>
      </c>
      <c r="H306" s="17">
        <v>6.0849910340201797E-2</v>
      </c>
      <c r="I306" s="17">
        <v>0.11929744188882301</v>
      </c>
      <c r="J306" s="17">
        <v>8.57557912633366E-2</v>
      </c>
      <c r="K306" s="17">
        <v>0.31578489209454802</v>
      </c>
      <c r="L306" s="17"/>
      <c r="M306" s="17">
        <v>9.45440363272083E-2</v>
      </c>
      <c r="N306" s="17">
        <v>0.27771102561354999</v>
      </c>
      <c r="O306" s="17">
        <v>8.7241207297439699E-2</v>
      </c>
      <c r="P306" s="17">
        <v>0.116314050147496</v>
      </c>
      <c r="Q306" s="17"/>
      <c r="R306" s="17">
        <v>0.11760249913225</v>
      </c>
      <c r="S306" s="17">
        <v>9.3927195858555398E-2</v>
      </c>
      <c r="T306" s="17">
        <v>0.29378439805747503</v>
      </c>
      <c r="U306" s="17"/>
      <c r="V306" s="17">
        <v>6.3994422389410097E-2</v>
      </c>
      <c r="W306" s="17">
        <v>0.13365735582472099</v>
      </c>
      <c r="X306" s="17">
        <v>8.2857998769264501E-2</v>
      </c>
      <c r="Y306" s="17">
        <v>0.100830067350152</v>
      </c>
      <c r="Z306" s="17">
        <v>0.24489755033056901</v>
      </c>
      <c r="AA306" s="17"/>
      <c r="AB306" s="17">
        <v>0.15180172184615601</v>
      </c>
      <c r="AC306" s="17">
        <v>7.1421875058321899E-2</v>
      </c>
      <c r="AD306" s="17">
        <v>0.195196372668823</v>
      </c>
    </row>
    <row r="307" spans="2:30">
      <c r="B307" t="s">
        <v>136</v>
      </c>
      <c r="C307" s="17">
        <v>9.8263601320075195E-2</v>
      </c>
      <c r="D307" s="17">
        <v>7.2913991916099902E-2</v>
      </c>
      <c r="E307" s="17">
        <v>0.12510325007435999</v>
      </c>
      <c r="F307" s="17"/>
      <c r="G307" s="17">
        <v>9.7383041757894306E-2</v>
      </c>
      <c r="H307" s="17">
        <v>0.12976999812356199</v>
      </c>
      <c r="I307" s="17">
        <v>0.12726779341806299</v>
      </c>
      <c r="J307" s="17">
        <v>0.10013751585536899</v>
      </c>
      <c r="K307" s="17">
        <v>3.3372996390854497E-2</v>
      </c>
      <c r="L307" s="17"/>
      <c r="M307" s="17">
        <v>8.9131104080978393E-2</v>
      </c>
      <c r="N307" s="17">
        <v>5.3595043563140897E-2</v>
      </c>
      <c r="O307" s="17">
        <v>0.149951564027823</v>
      </c>
      <c r="P307" s="17">
        <v>0.153498446919174</v>
      </c>
      <c r="Q307" s="17"/>
      <c r="R307" s="17">
        <v>8.8677160125422497E-2</v>
      </c>
      <c r="S307" s="17">
        <v>0.124680973736395</v>
      </c>
      <c r="T307" s="17">
        <v>3.8315990726581602E-2</v>
      </c>
      <c r="U307" s="17"/>
      <c r="V307" s="17">
        <v>9.91146928305984E-2</v>
      </c>
      <c r="W307" s="17">
        <v>7.66279528232785E-2</v>
      </c>
      <c r="X307" s="17">
        <v>0.13636405960091999</v>
      </c>
      <c r="Y307" s="17">
        <v>0.15689067707340301</v>
      </c>
      <c r="Z307" s="17">
        <v>4.8605913479669097E-2</v>
      </c>
      <c r="AA307" s="17"/>
      <c r="AB307" s="17">
        <v>0.10006034734830301</v>
      </c>
      <c r="AC307" s="17">
        <v>5.6610922498960201E-2</v>
      </c>
      <c r="AD307" s="17">
        <v>0.190027336223106</v>
      </c>
    </row>
    <row r="308" spans="2:30">
      <c r="B308" t="s">
        <v>137</v>
      </c>
      <c r="C308" s="17">
        <v>7.9091614833537702E-2</v>
      </c>
      <c r="D308" s="17">
        <v>7.2076352883562303E-2</v>
      </c>
      <c r="E308" s="17">
        <v>8.6519230922450993E-2</v>
      </c>
      <c r="F308" s="17"/>
      <c r="G308" s="17">
        <v>8.5628884054411394E-2</v>
      </c>
      <c r="H308" s="17">
        <v>9.7560825063709E-2</v>
      </c>
      <c r="I308" s="17">
        <v>0.10850379480690001</v>
      </c>
      <c r="J308" s="17">
        <v>5.1417099509355198E-2</v>
      </c>
      <c r="K308" s="17">
        <v>4.9418184248956998E-2</v>
      </c>
      <c r="L308" s="17"/>
      <c r="M308" s="17">
        <v>7.9503213717976598E-2</v>
      </c>
      <c r="N308" s="17">
        <v>7.7675756017529296E-2</v>
      </c>
      <c r="O308" s="17">
        <v>9.1831136168962907E-2</v>
      </c>
      <c r="P308" s="17">
        <v>6.8844798147742706E-2</v>
      </c>
      <c r="Q308" s="17"/>
      <c r="R308" s="17">
        <v>7.8823912979538294E-2</v>
      </c>
      <c r="S308" s="17">
        <v>8.9303428450649494E-2</v>
      </c>
      <c r="T308" s="17">
        <v>5.24588495492221E-2</v>
      </c>
      <c r="U308" s="17"/>
      <c r="V308" s="17">
        <v>0.136954936958292</v>
      </c>
      <c r="W308" s="17">
        <v>9.5783629575475607E-2</v>
      </c>
      <c r="X308" s="17">
        <v>5.5506140035387903E-2</v>
      </c>
      <c r="Y308" s="17">
        <v>9.5911633117434697E-2</v>
      </c>
      <c r="Z308" s="17">
        <v>5.1296761683780501E-2</v>
      </c>
      <c r="AA308" s="17"/>
      <c r="AB308" s="17">
        <v>8.6298516255617894E-2</v>
      </c>
      <c r="AC308" s="17">
        <v>5.3448248530075501E-2</v>
      </c>
      <c r="AD308" s="17">
        <v>4.1008454492443502E-2</v>
      </c>
    </row>
    <row r="309" spans="2:30">
      <c r="B309" t="s">
        <v>138</v>
      </c>
      <c r="C309" s="17">
        <v>0.230815129272289</v>
      </c>
      <c r="D309" s="17">
        <v>0.27686519246247099</v>
      </c>
      <c r="E309" s="17">
        <v>0.18205826278805601</v>
      </c>
      <c r="F309" s="17"/>
      <c r="G309" s="17">
        <v>0.220990710646949</v>
      </c>
      <c r="H309" s="17">
        <v>0.23974510286452699</v>
      </c>
      <c r="I309" s="17">
        <v>0.22022282599307799</v>
      </c>
      <c r="J309" s="17">
        <v>0.33168442357396499</v>
      </c>
      <c r="K309" s="17">
        <v>0.141305571358399</v>
      </c>
      <c r="L309" s="17"/>
      <c r="M309" s="17">
        <v>0.30706764482371701</v>
      </c>
      <c r="N309" s="17">
        <v>0.189632428147233</v>
      </c>
      <c r="O309" s="17">
        <v>0.146514967008923</v>
      </c>
      <c r="P309" s="17">
        <v>0.13754013689787001</v>
      </c>
      <c r="Q309" s="17"/>
      <c r="R309" s="17">
        <v>0.260728710558358</v>
      </c>
      <c r="S309" s="17">
        <v>0.23245435061998401</v>
      </c>
      <c r="T309" s="17">
        <v>0.19639513312048801</v>
      </c>
      <c r="U309" s="17"/>
      <c r="V309" s="17">
        <v>0.32734064390846501</v>
      </c>
      <c r="W309" s="17">
        <v>0.209744180852804</v>
      </c>
      <c r="X309" s="17">
        <v>0.210024404804628</v>
      </c>
      <c r="Y309" s="17">
        <v>0.22066844417630699</v>
      </c>
      <c r="Z309" s="17">
        <v>0.23230852364240001</v>
      </c>
      <c r="AA309" s="17"/>
      <c r="AB309" s="17">
        <v>0.21492428771968999</v>
      </c>
      <c r="AC309" s="17">
        <v>0.28566702192752502</v>
      </c>
      <c r="AD309" s="17">
        <v>0.31964096946802001</v>
      </c>
    </row>
    <row r="310" spans="2:30">
      <c r="B310" t="s">
        <v>139</v>
      </c>
      <c r="C310" s="17">
        <v>0.22276097833692199</v>
      </c>
      <c r="D310" s="17">
        <v>0.292852496179415</v>
      </c>
      <c r="E310" s="17">
        <v>0.14854951063469499</v>
      </c>
      <c r="F310" s="17"/>
      <c r="G310" s="17">
        <v>0.15519360377332</v>
      </c>
      <c r="H310" s="17">
        <v>0.236985138510069</v>
      </c>
      <c r="I310" s="17">
        <v>0.189773139696888</v>
      </c>
      <c r="J310" s="17">
        <v>0.188822880660931</v>
      </c>
      <c r="K310" s="17">
        <v>0.34993413568661202</v>
      </c>
      <c r="L310" s="17"/>
      <c r="M310" s="17">
        <v>0.14994465828910999</v>
      </c>
      <c r="N310" s="17">
        <v>0.203100797104839</v>
      </c>
      <c r="O310" s="17">
        <v>0.40005379717815098</v>
      </c>
      <c r="P310" s="17">
        <v>0.32230085731514801</v>
      </c>
      <c r="Q310" s="17"/>
      <c r="R310" s="17">
        <v>0.17651285583333801</v>
      </c>
      <c r="S310" s="17">
        <v>0.23367764280154199</v>
      </c>
      <c r="T310" s="17">
        <v>0.24054078137195201</v>
      </c>
      <c r="U310" s="17"/>
      <c r="V310" s="17">
        <v>9.8404472707532206E-2</v>
      </c>
      <c r="W310" s="17">
        <v>0.22635358754973101</v>
      </c>
      <c r="X310" s="17">
        <v>0.23897034567654901</v>
      </c>
      <c r="Y310" s="17">
        <v>0.169216765574908</v>
      </c>
      <c r="Z310" s="17">
        <v>0.28919915592994799</v>
      </c>
      <c r="AA310" s="17"/>
      <c r="AB310" s="17">
        <v>0.21463203545384901</v>
      </c>
      <c r="AC310" s="17">
        <v>0.31413561282835101</v>
      </c>
      <c r="AD310" s="17">
        <v>8.6371442902483594E-2</v>
      </c>
    </row>
    <row r="311" spans="2:30">
      <c r="B311" t="s">
        <v>140</v>
      </c>
      <c r="C311" s="17">
        <v>1.8816015106722601E-2</v>
      </c>
      <c r="D311" s="17">
        <v>1.3560140229145701E-2</v>
      </c>
      <c r="E311" s="17">
        <v>2.4380828093092E-2</v>
      </c>
      <c r="F311" s="17"/>
      <c r="G311" s="17">
        <v>1.9606316343895099E-2</v>
      </c>
      <c r="H311" s="17">
        <v>2.09053892905607E-2</v>
      </c>
      <c r="I311" s="17">
        <v>2.4232584861184101E-2</v>
      </c>
      <c r="J311" s="17">
        <v>1.8055929609403099E-2</v>
      </c>
      <c r="K311" s="17">
        <v>1.0828454615550299E-2</v>
      </c>
      <c r="L311" s="17"/>
      <c r="M311" s="17">
        <v>1.2891758981449499E-2</v>
      </c>
      <c r="N311" s="17">
        <v>3.2413284741668699E-2</v>
      </c>
      <c r="O311" s="17">
        <v>0</v>
      </c>
      <c r="P311" s="17">
        <v>3.1574931671370099E-2</v>
      </c>
      <c r="Q311" s="17"/>
      <c r="R311" s="17">
        <v>1.8908962347480501E-2</v>
      </c>
      <c r="S311" s="17">
        <v>1.9360480790917199E-2</v>
      </c>
      <c r="T311" s="17">
        <v>1.72881353410849E-2</v>
      </c>
      <c r="U311" s="17"/>
      <c r="V311" s="17">
        <v>1.6820005354132299E-2</v>
      </c>
      <c r="W311" s="17">
        <v>1.7419865793938599E-2</v>
      </c>
      <c r="X311" s="17">
        <v>1.45633044647172E-2</v>
      </c>
      <c r="Y311" s="17">
        <v>3.0665909893908199E-2</v>
      </c>
      <c r="Z311" s="17">
        <v>1.5693386072474402E-2</v>
      </c>
      <c r="AA311" s="17"/>
      <c r="AB311" s="17">
        <v>1.8715106073512899E-2</v>
      </c>
      <c r="AC311" s="17">
        <v>0</v>
      </c>
      <c r="AD311" s="17">
        <v>7.4416105050661097E-2</v>
      </c>
    </row>
    <row r="312" spans="2:30">
      <c r="B312" t="s">
        <v>141</v>
      </c>
      <c r="C312" s="17">
        <v>4.4396319450752099E-2</v>
      </c>
      <c r="D312" s="17">
        <v>3.7121920385199798E-2</v>
      </c>
      <c r="E312" s="17">
        <v>5.2098304625612601E-2</v>
      </c>
      <c r="F312" s="17"/>
      <c r="G312" s="17">
        <v>2.9076345946177602E-2</v>
      </c>
      <c r="H312" s="17">
        <v>1.6365879303532602E-2</v>
      </c>
      <c r="I312" s="17">
        <v>8.0632547243230795E-2</v>
      </c>
      <c r="J312" s="17">
        <v>5.3287989791092102E-2</v>
      </c>
      <c r="K312" s="17">
        <v>4.4176530211116803E-2</v>
      </c>
      <c r="L312" s="17"/>
      <c r="M312" s="17">
        <v>3.7678252001136503E-2</v>
      </c>
      <c r="N312" s="17">
        <v>4.3363219934644599E-2</v>
      </c>
      <c r="O312" s="17">
        <v>4.9050590549792501E-2</v>
      </c>
      <c r="P312" s="17">
        <v>6.2674994390559902E-2</v>
      </c>
      <c r="Q312" s="17"/>
      <c r="R312" s="17">
        <v>2.8042163609676998E-2</v>
      </c>
      <c r="S312" s="17">
        <v>4.3594465237914201E-2</v>
      </c>
      <c r="T312" s="17">
        <v>6.2965688198886996E-2</v>
      </c>
      <c r="U312" s="17"/>
      <c r="V312" s="17">
        <v>2.4440843771895399E-2</v>
      </c>
      <c r="W312" s="17">
        <v>2.73061632175578E-2</v>
      </c>
      <c r="X312" s="17">
        <v>6.04066195945617E-2</v>
      </c>
      <c r="Y312" s="17">
        <v>5.4765474804277403E-2</v>
      </c>
      <c r="Z312" s="17">
        <v>4.6097120088741797E-2</v>
      </c>
      <c r="AA312" s="17"/>
      <c r="AB312" s="17">
        <v>5.3984015092297798E-2</v>
      </c>
      <c r="AC312" s="17">
        <v>8.0992254279414894E-3</v>
      </c>
      <c r="AD312" s="17">
        <v>0</v>
      </c>
    </row>
    <row r="313" spans="2:30">
      <c r="B313" t="s">
        <v>69</v>
      </c>
      <c r="C313" s="17">
        <v>2.9149792861330601E-2</v>
      </c>
      <c r="D313" s="17">
        <v>2.73931326759339E-2</v>
      </c>
      <c r="E313" s="17">
        <v>3.1009708791604799E-2</v>
      </c>
      <c r="F313" s="17"/>
      <c r="G313" s="17">
        <v>1.7795804255662E-2</v>
      </c>
      <c r="H313" s="17">
        <v>4.9192392762263899E-2</v>
      </c>
      <c r="I313" s="17">
        <v>4.0088789726214803E-2</v>
      </c>
      <c r="J313" s="17">
        <v>3.2253305345651198E-2</v>
      </c>
      <c r="K313" s="17">
        <v>5.5584163892752197E-3</v>
      </c>
      <c r="L313" s="17"/>
      <c r="M313" s="17">
        <v>2.6349031854821101E-2</v>
      </c>
      <c r="N313" s="17">
        <v>2.99991452371118E-2</v>
      </c>
      <c r="O313" s="17">
        <v>1.8131358874609399E-2</v>
      </c>
      <c r="P313" s="17">
        <v>4.61635259701971E-2</v>
      </c>
      <c r="Q313" s="17"/>
      <c r="R313" s="17">
        <v>1.71628462333887E-2</v>
      </c>
      <c r="S313" s="17">
        <v>3.4227306511322997E-2</v>
      </c>
      <c r="T313" s="17">
        <v>2.7835809712756999E-2</v>
      </c>
      <c r="U313" s="17"/>
      <c r="V313" s="17">
        <v>3.5391130051666497E-2</v>
      </c>
      <c r="W313" s="17">
        <v>3.0773147699373098E-2</v>
      </c>
      <c r="X313" s="17">
        <v>3.7243530464647297E-2</v>
      </c>
      <c r="Y313" s="17">
        <v>3.3888476525123001E-2</v>
      </c>
      <c r="Z313" s="17">
        <v>1.69726807553802E-2</v>
      </c>
      <c r="AA313" s="17"/>
      <c r="AB313" s="17">
        <v>3.2636899543069399E-2</v>
      </c>
      <c r="AC313" s="17">
        <v>2.0475984693722402E-2</v>
      </c>
      <c r="AD313" s="17">
        <v>0</v>
      </c>
    </row>
    <row r="314" spans="2:30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</row>
    <row r="315" spans="2:30">
      <c r="B315" s="6" t="s">
        <v>147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</row>
    <row r="316" spans="2:30">
      <c r="B316" s="21" t="s">
        <v>15</v>
      </c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</row>
    <row r="317" spans="2:30">
      <c r="B317" t="s">
        <v>134</v>
      </c>
      <c r="C317" s="17">
        <v>0.13424885969824299</v>
      </c>
      <c r="D317" s="17">
        <v>0.12603373665206299</v>
      </c>
      <c r="E317" s="17">
        <v>0.14294686421259001</v>
      </c>
      <c r="F317" s="17"/>
      <c r="G317" s="17">
        <v>0.18875039033350699</v>
      </c>
      <c r="H317" s="17">
        <v>0.111294959306332</v>
      </c>
      <c r="I317" s="17">
        <v>0.12855427704688599</v>
      </c>
      <c r="J317" s="17">
        <v>0.18377291809995699</v>
      </c>
      <c r="K317" s="17">
        <v>5.5350048859377901E-2</v>
      </c>
      <c r="L317" s="17"/>
      <c r="M317" s="17">
        <v>0.188722084218441</v>
      </c>
      <c r="N317" s="17">
        <v>0.107867066403463</v>
      </c>
      <c r="O317" s="17">
        <v>7.0364773870352504E-2</v>
      </c>
      <c r="P317" s="17">
        <v>6.5903134632340099E-2</v>
      </c>
      <c r="Q317" s="17"/>
      <c r="R317" s="17">
        <v>0.177523829778193</v>
      </c>
      <c r="S317" s="17">
        <v>0.13293123118717201</v>
      </c>
      <c r="T317" s="17">
        <v>9.4173057830942097E-2</v>
      </c>
      <c r="U317" s="17"/>
      <c r="V317" s="17">
        <v>0.17366397660786401</v>
      </c>
      <c r="W317" s="17">
        <v>0.13578296576736201</v>
      </c>
      <c r="X317" s="17">
        <v>0.136884294196362</v>
      </c>
      <c r="Y317" s="17">
        <v>0.17225740195077199</v>
      </c>
      <c r="Z317" s="17">
        <v>9.19900744155316E-2</v>
      </c>
      <c r="AA317" s="17"/>
      <c r="AB317" s="17">
        <v>0.113310323062107</v>
      </c>
      <c r="AC317" s="17">
        <v>0.25642518538477399</v>
      </c>
      <c r="AD317" s="17">
        <v>0.10798508583285001</v>
      </c>
    </row>
    <row r="318" spans="2:30">
      <c r="B318" t="s">
        <v>135</v>
      </c>
      <c r="C318" s="17">
        <v>0.16661949187196501</v>
      </c>
      <c r="D318" s="17">
        <v>0.117130301090344</v>
      </c>
      <c r="E318" s="17">
        <v>0.219017636417112</v>
      </c>
      <c r="F318" s="17"/>
      <c r="G318" s="17">
        <v>0.17264386423172201</v>
      </c>
      <c r="H318" s="17">
        <v>9.5774557565038193E-2</v>
      </c>
      <c r="I318" s="17">
        <v>0.103760795736457</v>
      </c>
      <c r="J318" s="17">
        <v>4.0189260035583298E-2</v>
      </c>
      <c r="K318" s="17">
        <v>0.428946000843549</v>
      </c>
      <c r="L318" s="17"/>
      <c r="M318" s="17">
        <v>7.9185818230071994E-2</v>
      </c>
      <c r="N318" s="17">
        <v>0.30602262458244101</v>
      </c>
      <c r="O318" s="17">
        <v>7.7912576602177902E-2</v>
      </c>
      <c r="P318" s="17">
        <v>0.28743226218874801</v>
      </c>
      <c r="Q318" s="17"/>
      <c r="R318" s="17">
        <v>0.16650329776493999</v>
      </c>
      <c r="S318" s="17">
        <v>0.120758682557234</v>
      </c>
      <c r="T318" s="17">
        <v>0.28755279717319998</v>
      </c>
      <c r="U318" s="17"/>
      <c r="V318" s="17">
        <v>0.110608326316343</v>
      </c>
      <c r="W318" s="17">
        <v>0.15332234699710801</v>
      </c>
      <c r="X318" s="17">
        <v>8.3091059799622793E-2</v>
      </c>
      <c r="Y318" s="17">
        <v>8.2404666176597696E-2</v>
      </c>
      <c r="Z318" s="17">
        <v>0.31001014881515399</v>
      </c>
      <c r="AA318" s="17"/>
      <c r="AB318" s="17">
        <v>0.16002854803289801</v>
      </c>
      <c r="AC318" s="17">
        <v>0.23990034016291101</v>
      </c>
      <c r="AD318" s="17">
        <v>5.8348629871578198E-2</v>
      </c>
    </row>
    <row r="319" spans="2:30">
      <c r="B319" t="s">
        <v>136</v>
      </c>
      <c r="C319" s="17">
        <v>9.3659211072238902E-2</v>
      </c>
      <c r="D319" s="17">
        <v>7.2093770732087795E-2</v>
      </c>
      <c r="E319" s="17">
        <v>0.11649225890099001</v>
      </c>
      <c r="F319" s="17"/>
      <c r="G319" s="17">
        <v>8.2053560443629894E-2</v>
      </c>
      <c r="H319" s="17">
        <v>0.13959495924615201</v>
      </c>
      <c r="I319" s="17">
        <v>0.130843711134254</v>
      </c>
      <c r="J319" s="17">
        <v>0.10233742503632801</v>
      </c>
      <c r="K319" s="17">
        <v>9.6358828560256307E-3</v>
      </c>
      <c r="L319" s="17"/>
      <c r="M319" s="17">
        <v>8.28213959877004E-2</v>
      </c>
      <c r="N319" s="17">
        <v>8.3005573735477803E-2</v>
      </c>
      <c r="O319" s="17">
        <v>0.13218286259891901</v>
      </c>
      <c r="P319" s="17">
        <v>0.11032797770703499</v>
      </c>
      <c r="Q319" s="17"/>
      <c r="R319" s="17">
        <v>8.6090471216433803E-2</v>
      </c>
      <c r="S319" s="17">
        <v>0.118472311578968</v>
      </c>
      <c r="T319" s="17">
        <v>3.5907533743332901E-2</v>
      </c>
      <c r="U319" s="17"/>
      <c r="V319" s="17">
        <v>7.5226992929493794E-2</v>
      </c>
      <c r="W319" s="17">
        <v>7.2561158424748598E-2</v>
      </c>
      <c r="X319" s="17">
        <v>0.16325342522428199</v>
      </c>
      <c r="Y319" s="17">
        <v>0.130811549236521</v>
      </c>
      <c r="Z319" s="17">
        <v>4.2893297570095003E-2</v>
      </c>
      <c r="AA319" s="17"/>
      <c r="AB319" s="17">
        <v>9.4215289959992093E-2</v>
      </c>
      <c r="AC319" s="17">
        <v>5.57641807325941E-2</v>
      </c>
      <c r="AD319" s="17">
        <v>0.19386530620326001</v>
      </c>
    </row>
    <row r="320" spans="2:30">
      <c r="B320" t="s">
        <v>137</v>
      </c>
      <c r="C320" s="17">
        <v>8.8074375159030202E-2</v>
      </c>
      <c r="D320" s="17">
        <v>5.9175017102430602E-2</v>
      </c>
      <c r="E320" s="17">
        <v>0.118672425294738</v>
      </c>
      <c r="F320" s="17"/>
      <c r="G320" s="17">
        <v>9.7645377257723306E-2</v>
      </c>
      <c r="H320" s="17">
        <v>8.3392946097625598E-2</v>
      </c>
      <c r="I320" s="17">
        <v>0.118250825218036</v>
      </c>
      <c r="J320" s="17">
        <v>7.0435434279432496E-2</v>
      </c>
      <c r="K320" s="17">
        <v>6.8891581266722901E-2</v>
      </c>
      <c r="L320" s="17"/>
      <c r="M320" s="17">
        <v>7.6631632246475498E-2</v>
      </c>
      <c r="N320" s="17">
        <v>8.6352564936622106E-2</v>
      </c>
      <c r="O320" s="17">
        <v>0.12570887325438801</v>
      </c>
      <c r="P320" s="17">
        <v>9.2825920274659302E-2</v>
      </c>
      <c r="Q320" s="17"/>
      <c r="R320" s="17">
        <v>8.3144763749176606E-2</v>
      </c>
      <c r="S320" s="17">
        <v>9.5615912613235696E-2</v>
      </c>
      <c r="T320" s="17">
        <v>7.3167436806207603E-2</v>
      </c>
      <c r="U320" s="17"/>
      <c r="V320" s="17">
        <v>0.12748808024275199</v>
      </c>
      <c r="W320" s="17">
        <v>8.3424799398906901E-2</v>
      </c>
      <c r="X320" s="17">
        <v>7.1548964747316104E-2</v>
      </c>
      <c r="Y320" s="17">
        <v>0.115285354961395</v>
      </c>
      <c r="Z320" s="17">
        <v>7.0720406826758203E-2</v>
      </c>
      <c r="AA320" s="17"/>
      <c r="AB320" s="17">
        <v>9.3293020774019894E-2</v>
      </c>
      <c r="AC320" s="17">
        <v>5.8408854845293998E-2</v>
      </c>
      <c r="AD320" s="17">
        <v>9.2365135089557196E-2</v>
      </c>
    </row>
    <row r="321" spans="2:30">
      <c r="B321" t="s">
        <v>138</v>
      </c>
      <c r="C321" s="17">
        <v>0.241686292354476</v>
      </c>
      <c r="D321" s="17">
        <v>0.29370555504557899</v>
      </c>
      <c r="E321" s="17">
        <v>0.18660935933999201</v>
      </c>
      <c r="F321" s="17"/>
      <c r="G321" s="17">
        <v>0.25963806201001699</v>
      </c>
      <c r="H321" s="17">
        <v>0.28736884708694099</v>
      </c>
      <c r="I321" s="17">
        <v>0.23360370285080601</v>
      </c>
      <c r="J321" s="17">
        <v>0.28124853586001097</v>
      </c>
      <c r="K321" s="17">
        <v>0.14188092286489601</v>
      </c>
      <c r="L321" s="17"/>
      <c r="M321" s="17">
        <v>0.342614244541672</v>
      </c>
      <c r="N321" s="17">
        <v>0.16739451189573601</v>
      </c>
      <c r="O321" s="17">
        <v>0.13522721498093501</v>
      </c>
      <c r="P321" s="17">
        <v>0.145961199516636</v>
      </c>
      <c r="Q321" s="17"/>
      <c r="R321" s="17">
        <v>0.26218915347965199</v>
      </c>
      <c r="S321" s="17">
        <v>0.264629467633549</v>
      </c>
      <c r="T321" s="17">
        <v>0.160612723832778</v>
      </c>
      <c r="U321" s="17"/>
      <c r="V321" s="17">
        <v>0.36934948089359299</v>
      </c>
      <c r="W321" s="17">
        <v>0.25376919633492001</v>
      </c>
      <c r="X321" s="17">
        <v>0.262481799568134</v>
      </c>
      <c r="Y321" s="17">
        <v>0.211918921062236</v>
      </c>
      <c r="Z321" s="17">
        <v>0.191895129560366</v>
      </c>
      <c r="AA321" s="17"/>
      <c r="AB321" s="17">
        <v>0.232603974884733</v>
      </c>
      <c r="AC321" s="17">
        <v>0.279759385355975</v>
      </c>
      <c r="AD321" s="17">
        <v>0.27314763522261698</v>
      </c>
    </row>
    <row r="322" spans="2:30">
      <c r="B322" t="s">
        <v>139</v>
      </c>
      <c r="C322" s="17">
        <v>0.190835243726969</v>
      </c>
      <c r="D322" s="17">
        <v>0.25049878015001598</v>
      </c>
      <c r="E322" s="17">
        <v>0.12766470979432701</v>
      </c>
      <c r="F322" s="17"/>
      <c r="G322" s="17">
        <v>0.123071929928666</v>
      </c>
      <c r="H322" s="17">
        <v>0.22396604124925101</v>
      </c>
      <c r="I322" s="17">
        <v>0.13962278273853801</v>
      </c>
      <c r="J322" s="17">
        <v>0.21916420193736699</v>
      </c>
      <c r="K322" s="17">
        <v>0.25427076857446201</v>
      </c>
      <c r="L322" s="17"/>
      <c r="M322" s="17">
        <v>0.15369330526761399</v>
      </c>
      <c r="N322" s="17">
        <v>0.16554487806471799</v>
      </c>
      <c r="O322" s="17">
        <v>0.37501494104821098</v>
      </c>
      <c r="P322" s="17">
        <v>0.18344577542704299</v>
      </c>
      <c r="Q322" s="17"/>
      <c r="R322" s="17">
        <v>0.15580388287050101</v>
      </c>
      <c r="S322" s="17">
        <v>0.177697553611117</v>
      </c>
      <c r="T322" s="17">
        <v>0.26069692083461199</v>
      </c>
      <c r="U322" s="17"/>
      <c r="V322" s="17">
        <v>7.5783410709367893E-2</v>
      </c>
      <c r="W322" s="17">
        <v>0.211349784162914</v>
      </c>
      <c r="X322" s="17">
        <v>0.18524318672270201</v>
      </c>
      <c r="Y322" s="17">
        <v>0.190509651505091</v>
      </c>
      <c r="Z322" s="17">
        <v>0.22165709476284001</v>
      </c>
      <c r="AA322" s="17"/>
      <c r="AB322" s="17">
        <v>0.21541834052092901</v>
      </c>
      <c r="AC322" s="17">
        <v>7.8050009168818796E-2</v>
      </c>
      <c r="AD322" s="17">
        <v>0.13362960000381199</v>
      </c>
    </row>
    <row r="323" spans="2:30">
      <c r="B323" t="s">
        <v>140</v>
      </c>
      <c r="C323" s="17">
        <v>1.45778124714693E-2</v>
      </c>
      <c r="D323" s="17">
        <v>1.9827122763943099E-2</v>
      </c>
      <c r="E323" s="17">
        <v>9.0199499337470599E-3</v>
      </c>
      <c r="F323" s="17"/>
      <c r="G323" s="17">
        <v>3.3212143063591999E-2</v>
      </c>
      <c r="H323" s="17">
        <v>1.11876867088068E-2</v>
      </c>
      <c r="I323" s="17">
        <v>1.19459845838677E-2</v>
      </c>
      <c r="J323" s="17">
        <v>9.47286311986025E-3</v>
      </c>
      <c r="K323" s="17">
        <v>5.7885522610171096E-3</v>
      </c>
      <c r="L323" s="17"/>
      <c r="M323" s="17">
        <v>2.13047844638205E-2</v>
      </c>
      <c r="N323" s="17">
        <v>4.6199866844640501E-3</v>
      </c>
      <c r="O323" s="17">
        <v>1.7676979433761199E-2</v>
      </c>
      <c r="P323" s="17">
        <v>7.3316101433761501E-3</v>
      </c>
      <c r="Q323" s="17"/>
      <c r="R323" s="17">
        <v>3.5445622146349401E-2</v>
      </c>
      <c r="S323" s="17">
        <v>8.7376997993436605E-3</v>
      </c>
      <c r="T323" s="17">
        <v>8.9641124696867407E-3</v>
      </c>
      <c r="U323" s="17"/>
      <c r="V323" s="17">
        <v>2.5288543038065998E-2</v>
      </c>
      <c r="W323" s="17">
        <v>3.1150947954285E-2</v>
      </c>
      <c r="X323" s="17">
        <v>6.9410407314289503E-3</v>
      </c>
      <c r="Y323" s="17">
        <v>1.0491837827431899E-2</v>
      </c>
      <c r="Z323" s="17">
        <v>6.6478200536871602E-3</v>
      </c>
      <c r="AA323" s="17"/>
      <c r="AB323" s="17">
        <v>1.5526311060870501E-2</v>
      </c>
      <c r="AC323" s="17">
        <v>6.8312743636127597E-3</v>
      </c>
      <c r="AD323" s="17">
        <v>2.2120095409731699E-2</v>
      </c>
    </row>
    <row r="324" spans="2:30">
      <c r="B324" t="s">
        <v>141</v>
      </c>
      <c r="C324" s="17">
        <v>5.3808910865976202E-2</v>
      </c>
      <c r="D324" s="17">
        <v>4.9381570481129101E-2</v>
      </c>
      <c r="E324" s="17">
        <v>5.8496488451543399E-2</v>
      </c>
      <c r="F324" s="17"/>
      <c r="G324" s="17">
        <v>4.2984672731142301E-2</v>
      </c>
      <c r="H324" s="17">
        <v>1.8498846720475502E-2</v>
      </c>
      <c r="I324" s="17">
        <v>9.4356170813467699E-2</v>
      </c>
      <c r="J324" s="17">
        <v>8.2257241706511497E-2</v>
      </c>
      <c r="K324" s="17">
        <v>3.2227526141881402E-2</v>
      </c>
      <c r="L324" s="17"/>
      <c r="M324" s="17">
        <v>3.9796864035398297E-2</v>
      </c>
      <c r="N324" s="17">
        <v>5.7938410733285602E-2</v>
      </c>
      <c r="O324" s="17">
        <v>6.06129578347301E-2</v>
      </c>
      <c r="P324" s="17">
        <v>8.4254196874744794E-2</v>
      </c>
      <c r="Q324" s="17"/>
      <c r="R324" s="17">
        <v>3.3298978994754397E-2</v>
      </c>
      <c r="S324" s="17">
        <v>5.5665562006821601E-2</v>
      </c>
      <c r="T324" s="17">
        <v>6.95565723691286E-2</v>
      </c>
      <c r="U324" s="17"/>
      <c r="V324" s="17">
        <v>4.2591189262520299E-2</v>
      </c>
      <c r="W324" s="17">
        <v>3.93057367711242E-2</v>
      </c>
      <c r="X324" s="17">
        <v>5.0334433398869102E-2</v>
      </c>
      <c r="Y324" s="17">
        <v>7.4415739454974303E-2</v>
      </c>
      <c r="Z324" s="17">
        <v>5.7238056795587897E-2</v>
      </c>
      <c r="AA324" s="17"/>
      <c r="AB324" s="17">
        <v>5.6797617173775398E-2</v>
      </c>
      <c r="AC324" s="17">
        <v>1.5135434788649401E-2</v>
      </c>
      <c r="AD324" s="17">
        <v>0.118538512366594</v>
      </c>
    </row>
    <row r="325" spans="2:30">
      <c r="B325" t="s">
        <v>69</v>
      </c>
      <c r="C325" s="17">
        <v>1.6489802779631899E-2</v>
      </c>
      <c r="D325" s="17">
        <v>1.21541459824083E-2</v>
      </c>
      <c r="E325" s="17">
        <v>2.1080307654959801E-2</v>
      </c>
      <c r="F325" s="17"/>
      <c r="G325" s="17">
        <v>0</v>
      </c>
      <c r="H325" s="17">
        <v>2.8921156019377999E-2</v>
      </c>
      <c r="I325" s="17">
        <v>3.9061749877689803E-2</v>
      </c>
      <c r="J325" s="17">
        <v>1.1122119924948E-2</v>
      </c>
      <c r="K325" s="17">
        <v>3.00871633206734E-3</v>
      </c>
      <c r="L325" s="17"/>
      <c r="M325" s="17">
        <v>1.5229871008806101E-2</v>
      </c>
      <c r="N325" s="17">
        <v>2.1254382963791701E-2</v>
      </c>
      <c r="O325" s="17">
        <v>5.2988203765242502E-3</v>
      </c>
      <c r="P325" s="17">
        <v>2.2517923235417601E-2</v>
      </c>
      <c r="Q325" s="17"/>
      <c r="R325" s="17">
        <v>0</v>
      </c>
      <c r="S325" s="17">
        <v>2.5491579012559398E-2</v>
      </c>
      <c r="T325" s="17">
        <v>9.3688449401120692E-3</v>
      </c>
      <c r="U325" s="17"/>
      <c r="V325" s="17">
        <v>0</v>
      </c>
      <c r="W325" s="17">
        <v>1.9333064188630102E-2</v>
      </c>
      <c r="X325" s="17">
        <v>4.0221795611283501E-2</v>
      </c>
      <c r="Y325" s="17">
        <v>1.1904877824981199E-2</v>
      </c>
      <c r="Z325" s="17">
        <v>6.9479711999797097E-3</v>
      </c>
      <c r="AA325" s="17"/>
      <c r="AB325" s="17">
        <v>1.8806574530675101E-2</v>
      </c>
      <c r="AC325" s="17">
        <v>9.7253351973708105E-3</v>
      </c>
      <c r="AD325" s="17">
        <v>0</v>
      </c>
    </row>
    <row r="326" spans="2:30"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</row>
    <row r="327" spans="2:30">
      <c r="B327" s="6" t="s">
        <v>148</v>
      </c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</row>
    <row r="328" spans="2:30">
      <c r="B328" s="21" t="s">
        <v>15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</row>
    <row r="329" spans="2:30">
      <c r="B329" t="s">
        <v>149</v>
      </c>
      <c r="C329" s="17">
        <v>0.43511437678284898</v>
      </c>
      <c r="D329" s="17">
        <v>0.305162547842799</v>
      </c>
      <c r="E329" s="17">
        <v>0.57270471942461199</v>
      </c>
      <c r="F329" s="17"/>
      <c r="G329" s="17">
        <v>0.51365866929708903</v>
      </c>
      <c r="H329" s="17">
        <v>0.46071445156030399</v>
      </c>
      <c r="I329" s="17">
        <v>0.368959278258981</v>
      </c>
      <c r="J329" s="17">
        <v>0.39163489387601602</v>
      </c>
      <c r="K329" s="17">
        <v>0.43518533946219001</v>
      </c>
      <c r="L329" s="17"/>
      <c r="M329" s="17">
        <v>0.45947114395850802</v>
      </c>
      <c r="N329" s="17">
        <v>0.486724002125629</v>
      </c>
      <c r="O329" s="17">
        <v>0.31655870681150999</v>
      </c>
      <c r="P329" s="17">
        <v>0.38085304657907898</v>
      </c>
      <c r="Q329" s="17"/>
      <c r="R329" s="17">
        <v>0.51784891547695799</v>
      </c>
      <c r="S329" s="17">
        <v>0.40865715693222798</v>
      </c>
      <c r="T329" s="17">
        <v>0.42155908099177097</v>
      </c>
      <c r="U329" s="17"/>
      <c r="V329" s="17">
        <v>0.57314130661836804</v>
      </c>
      <c r="W329" s="17">
        <v>0.49445575168100597</v>
      </c>
      <c r="X329" s="17">
        <v>0.41564678249591602</v>
      </c>
      <c r="Y329" s="17">
        <v>0.38228070280739901</v>
      </c>
      <c r="Z329" s="17">
        <v>0.39036262521804299</v>
      </c>
      <c r="AA329" s="17"/>
      <c r="AB329" s="17">
        <v>0.42505481333409501</v>
      </c>
      <c r="AC329" s="17">
        <v>0.51445928766043303</v>
      </c>
      <c r="AD329" s="17">
        <v>0.36320136445874301</v>
      </c>
    </row>
    <row r="330" spans="2:30">
      <c r="B330" t="s">
        <v>150</v>
      </c>
      <c r="C330" s="17">
        <v>0.44554139651247399</v>
      </c>
      <c r="D330" s="17">
        <v>0.53192634611958101</v>
      </c>
      <c r="E330" s="17">
        <v>0.35407877599778698</v>
      </c>
      <c r="F330" s="17"/>
      <c r="G330" s="17">
        <v>0.37714417996286498</v>
      </c>
      <c r="H330" s="17">
        <v>0.43031833952557202</v>
      </c>
      <c r="I330" s="17">
        <v>0.50296164935107701</v>
      </c>
      <c r="J330" s="17">
        <v>0.43280454708066401</v>
      </c>
      <c r="K330" s="17">
        <v>0.48917076718375602</v>
      </c>
      <c r="L330" s="17"/>
      <c r="M330" s="17">
        <v>0.42246773705253898</v>
      </c>
      <c r="N330" s="17">
        <v>0.38836643200804</v>
      </c>
      <c r="O330" s="17">
        <v>0.56686666195218505</v>
      </c>
      <c r="P330" s="17">
        <v>0.50247076760896203</v>
      </c>
      <c r="Q330" s="17"/>
      <c r="R330" s="17">
        <v>0.37407102499787898</v>
      </c>
      <c r="S330" s="17">
        <v>0.475877384391592</v>
      </c>
      <c r="T330" s="17">
        <v>0.43754343976077997</v>
      </c>
      <c r="U330" s="17"/>
      <c r="V330" s="17">
        <v>0.29638977735484501</v>
      </c>
      <c r="W330" s="17">
        <v>0.40058744651532302</v>
      </c>
      <c r="X330" s="17">
        <v>0.48554075360542998</v>
      </c>
      <c r="Y330" s="17">
        <v>0.49310149615036702</v>
      </c>
      <c r="Z330" s="17">
        <v>0.47309372288130902</v>
      </c>
      <c r="AA330" s="17"/>
      <c r="AB330" s="17">
        <v>0.44996336789645203</v>
      </c>
      <c r="AC330" s="17">
        <v>0.39586243620970502</v>
      </c>
      <c r="AD330" s="17">
        <v>0.51965716913742999</v>
      </c>
    </row>
    <row r="331" spans="2:30">
      <c r="B331" t="s">
        <v>151</v>
      </c>
      <c r="C331" s="17">
        <v>9.0700253289577107E-2</v>
      </c>
      <c r="D331" s="17">
        <v>0.12532643551742101</v>
      </c>
      <c r="E331" s="17">
        <v>5.4038758672959999E-2</v>
      </c>
      <c r="F331" s="17"/>
      <c r="G331" s="17">
        <v>9.0765332116020794E-2</v>
      </c>
      <c r="H331" s="17">
        <v>9.2798779500114698E-2</v>
      </c>
      <c r="I331" s="17">
        <v>0.109528226944219</v>
      </c>
      <c r="J331" s="17">
        <v>0.112715282515762</v>
      </c>
      <c r="K331" s="17">
        <v>4.6499396951696997E-2</v>
      </c>
      <c r="L331" s="17"/>
      <c r="M331" s="17">
        <v>8.1456678583584297E-2</v>
      </c>
      <c r="N331" s="17">
        <v>0.108534227855933</v>
      </c>
      <c r="O331" s="17">
        <v>0.103404209982055</v>
      </c>
      <c r="P331" s="17">
        <v>7.8857185632168203E-2</v>
      </c>
      <c r="Q331" s="17"/>
      <c r="R331" s="17">
        <v>9.0303820570118307E-2</v>
      </c>
      <c r="S331" s="17">
        <v>8.4048818053443303E-2</v>
      </c>
      <c r="T331" s="17">
        <v>0.108621815250042</v>
      </c>
      <c r="U331" s="17"/>
      <c r="V331" s="17">
        <v>0.10049227145855601</v>
      </c>
      <c r="W331" s="17">
        <v>9.6470072226390105E-2</v>
      </c>
      <c r="X331" s="17">
        <v>7.7843766351731902E-2</v>
      </c>
      <c r="Y331" s="17">
        <v>0.112523179761031</v>
      </c>
      <c r="Z331" s="17">
        <v>7.7499475318645206E-2</v>
      </c>
      <c r="AA331" s="17"/>
      <c r="AB331" s="17">
        <v>9.9265083337164495E-2</v>
      </c>
      <c r="AC331" s="17">
        <v>3.8306072152866702E-2</v>
      </c>
      <c r="AD331" s="17">
        <v>0.108388536269339</v>
      </c>
    </row>
    <row r="332" spans="2:30">
      <c r="B332" t="s">
        <v>152</v>
      </c>
      <c r="C332" s="17">
        <v>2.55422499231596E-2</v>
      </c>
      <c r="D332" s="17">
        <v>3.3176349284219801E-2</v>
      </c>
      <c r="E332" s="17">
        <v>1.74594214211144E-2</v>
      </c>
      <c r="F332" s="17"/>
      <c r="G332" s="17">
        <v>1.8431818624025102E-2</v>
      </c>
      <c r="H332" s="17">
        <v>1.08489322321338E-2</v>
      </c>
      <c r="I332" s="17">
        <v>1.8550845445722899E-2</v>
      </c>
      <c r="J332" s="17">
        <v>5.9745649901340701E-2</v>
      </c>
      <c r="K332" s="17">
        <v>2.1785861473989601E-2</v>
      </c>
      <c r="L332" s="17"/>
      <c r="M332" s="17">
        <v>3.2987291883016599E-2</v>
      </c>
      <c r="N332" s="17">
        <v>1.4039314886073099E-2</v>
      </c>
      <c r="O332" s="17">
        <v>1.3170421254250201E-2</v>
      </c>
      <c r="P332" s="17">
        <v>3.2309521148519399E-2</v>
      </c>
      <c r="Q332" s="17"/>
      <c r="R332" s="17">
        <v>1.7776238955044901E-2</v>
      </c>
      <c r="S332" s="17">
        <v>2.843994475857E-2</v>
      </c>
      <c r="T332" s="17">
        <v>2.5723346061625602E-2</v>
      </c>
      <c r="U332" s="17"/>
      <c r="V332" s="17">
        <v>2.9976644568231799E-2</v>
      </c>
      <c r="W332" s="17">
        <v>3.3259569814983402E-3</v>
      </c>
      <c r="X332" s="17">
        <v>2.09686975469217E-2</v>
      </c>
      <c r="Y332" s="17">
        <v>8.9618551658536307E-3</v>
      </c>
      <c r="Z332" s="17">
        <v>5.4184952568591599E-2</v>
      </c>
      <c r="AA332" s="17"/>
      <c r="AB332" s="17">
        <v>2.1840351960611699E-2</v>
      </c>
      <c r="AC332" s="17">
        <v>5.1372203976994997E-2</v>
      </c>
      <c r="AD332" s="17">
        <v>8.7529301344884698E-3</v>
      </c>
    </row>
    <row r="333" spans="2:30">
      <c r="B333" t="s">
        <v>69</v>
      </c>
      <c r="C333" s="17">
        <v>3.10172349194029E-3</v>
      </c>
      <c r="D333" s="17">
        <v>4.4083212359795499E-3</v>
      </c>
      <c r="E333" s="17">
        <v>1.71832448352578E-3</v>
      </c>
      <c r="F333" s="17"/>
      <c r="G333" s="17">
        <v>0</v>
      </c>
      <c r="H333" s="17">
        <v>5.3194971818745903E-3</v>
      </c>
      <c r="I333" s="17">
        <v>0</v>
      </c>
      <c r="J333" s="17">
        <v>3.0996266262176002E-3</v>
      </c>
      <c r="K333" s="17">
        <v>7.3586349283676702E-3</v>
      </c>
      <c r="L333" s="17"/>
      <c r="M333" s="17">
        <v>3.6171485223523698E-3</v>
      </c>
      <c r="N333" s="17">
        <v>2.3360231243258599E-3</v>
      </c>
      <c r="O333" s="17">
        <v>0</v>
      </c>
      <c r="P333" s="17">
        <v>5.50947903127202E-3</v>
      </c>
      <c r="Q333" s="17"/>
      <c r="R333" s="17">
        <v>0</v>
      </c>
      <c r="S333" s="17">
        <v>2.9766958641663601E-3</v>
      </c>
      <c r="T333" s="17">
        <v>6.5523179357808402E-3</v>
      </c>
      <c r="U333" s="17"/>
      <c r="V333" s="17">
        <v>0</v>
      </c>
      <c r="W333" s="17">
        <v>5.1607725957825996E-3</v>
      </c>
      <c r="X333" s="17">
        <v>0</v>
      </c>
      <c r="Y333" s="17">
        <v>3.1327661153504301E-3</v>
      </c>
      <c r="Z333" s="17">
        <v>4.8592240134108997E-3</v>
      </c>
      <c r="AA333" s="17"/>
      <c r="AB333" s="17">
        <v>3.8763834716764498E-3</v>
      </c>
      <c r="AC333" s="17">
        <v>0</v>
      </c>
      <c r="AD333" s="17">
        <v>0</v>
      </c>
    </row>
    <row r="334" spans="2:30"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</row>
    <row r="335" spans="2:30">
      <c r="B335" s="6" t="s">
        <v>153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</row>
    <row r="336" spans="2:30">
      <c r="B336" s="21" t="s">
        <v>15</v>
      </c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</row>
    <row r="337" spans="2:30">
      <c r="B337" t="s">
        <v>149</v>
      </c>
      <c r="C337" s="17">
        <v>0.421520315291046</v>
      </c>
      <c r="D337" s="17">
        <v>0.36652474409515701</v>
      </c>
      <c r="E337" s="17">
        <v>0.47974850296905702</v>
      </c>
      <c r="F337" s="17"/>
      <c r="G337" s="17">
        <v>0.43867180010624302</v>
      </c>
      <c r="H337" s="17">
        <v>0.41712876580330599</v>
      </c>
      <c r="I337" s="17">
        <v>0.39214177804366201</v>
      </c>
      <c r="J337" s="17">
        <v>0.37939908379875997</v>
      </c>
      <c r="K337" s="17">
        <v>0.48071608017266698</v>
      </c>
      <c r="L337" s="17"/>
      <c r="M337" s="17">
        <v>0.435027151827244</v>
      </c>
      <c r="N337" s="17">
        <v>0.55095277427952505</v>
      </c>
      <c r="O337" s="17">
        <v>0.26767205824465001</v>
      </c>
      <c r="P337" s="17">
        <v>0.305034785638159</v>
      </c>
      <c r="Q337" s="17"/>
      <c r="R337" s="17">
        <v>0.46333868786398702</v>
      </c>
      <c r="S337" s="17">
        <v>0.38888223603322403</v>
      </c>
      <c r="T337" s="17">
        <v>0.46542131605272202</v>
      </c>
      <c r="U337" s="17"/>
      <c r="V337" s="17">
        <v>0.53093421655677298</v>
      </c>
      <c r="W337" s="17">
        <v>0.40196066017984899</v>
      </c>
      <c r="X337" s="17">
        <v>0.40884247041094401</v>
      </c>
      <c r="Y337" s="17">
        <v>0.364862887479661</v>
      </c>
      <c r="Z337" s="17">
        <v>0.44227721804238601</v>
      </c>
      <c r="AA337" s="17"/>
      <c r="AB337" s="17">
        <v>0.40012567933659698</v>
      </c>
      <c r="AC337" s="17">
        <v>0.50734948645455102</v>
      </c>
      <c r="AD337" s="17">
        <v>0.50670884019572904</v>
      </c>
    </row>
    <row r="338" spans="2:30">
      <c r="B338" t="s">
        <v>150</v>
      </c>
      <c r="C338" s="17">
        <v>0.435101053927332</v>
      </c>
      <c r="D338" s="17">
        <v>0.46851628707266502</v>
      </c>
      <c r="E338" s="17">
        <v>0.39972168746961401</v>
      </c>
      <c r="F338" s="17"/>
      <c r="G338" s="17">
        <v>0.421904844272741</v>
      </c>
      <c r="H338" s="17">
        <v>0.47784587352897401</v>
      </c>
      <c r="I338" s="17">
        <v>0.44326120836974697</v>
      </c>
      <c r="J338" s="17">
        <v>0.52942023095105994</v>
      </c>
      <c r="K338" s="17">
        <v>0.30016536625893198</v>
      </c>
      <c r="L338" s="17"/>
      <c r="M338" s="17">
        <v>0.44490453571052402</v>
      </c>
      <c r="N338" s="17">
        <v>0.359714833465618</v>
      </c>
      <c r="O338" s="17">
        <v>0.42543772589641898</v>
      </c>
      <c r="P338" s="17">
        <v>0.53640839876247604</v>
      </c>
      <c r="Q338" s="17"/>
      <c r="R338" s="17">
        <v>0.41382239459223202</v>
      </c>
      <c r="S338" s="17">
        <v>0.49211222114524</v>
      </c>
      <c r="T338" s="17">
        <v>0.30632241819741601</v>
      </c>
      <c r="U338" s="17"/>
      <c r="V338" s="17">
        <v>0.36747560660467898</v>
      </c>
      <c r="W338" s="17">
        <v>0.44553347231502999</v>
      </c>
      <c r="X338" s="17">
        <v>0.464305928921035</v>
      </c>
      <c r="Y338" s="17">
        <v>0.51332780067279105</v>
      </c>
      <c r="Z338" s="17">
        <v>0.38017209728979301</v>
      </c>
      <c r="AA338" s="17"/>
      <c r="AB338" s="17">
        <v>0.44348350032546202</v>
      </c>
      <c r="AC338" s="17">
        <v>0.40398589609968899</v>
      </c>
      <c r="AD338" s="17">
        <v>0.39450776314365898</v>
      </c>
    </row>
    <row r="339" spans="2:30">
      <c r="B339" t="s">
        <v>151</v>
      </c>
      <c r="C339" s="17">
        <v>0.122916375447972</v>
      </c>
      <c r="D339" s="17">
        <v>0.13364218172011899</v>
      </c>
      <c r="E339" s="17">
        <v>0.111560110806444</v>
      </c>
      <c r="F339" s="17"/>
      <c r="G339" s="17">
        <v>0.119834578650536</v>
      </c>
      <c r="H339" s="17">
        <v>9.6188606157200707E-2</v>
      </c>
      <c r="I339" s="17">
        <v>0.12796570907272101</v>
      </c>
      <c r="J339" s="17">
        <v>8.2125531304574298E-2</v>
      </c>
      <c r="K339" s="17">
        <v>0.190685234290488</v>
      </c>
      <c r="L339" s="17"/>
      <c r="M339" s="17">
        <v>9.4767465871517201E-2</v>
      </c>
      <c r="N339" s="17">
        <v>7.9188011004015499E-2</v>
      </c>
      <c r="O339" s="17">
        <v>0.29352617912537798</v>
      </c>
      <c r="P339" s="17">
        <v>0.12989516858460101</v>
      </c>
      <c r="Q339" s="17"/>
      <c r="R339" s="17">
        <v>0.103946870732381</v>
      </c>
      <c r="S339" s="17">
        <v>9.3036276589597705E-2</v>
      </c>
      <c r="T339" s="17">
        <v>0.22072168144621801</v>
      </c>
      <c r="U339" s="17"/>
      <c r="V339" s="17">
        <v>9.0732763480135897E-2</v>
      </c>
      <c r="W339" s="17">
        <v>0.13335307209347</v>
      </c>
      <c r="X339" s="17">
        <v>0.10829305801045</v>
      </c>
      <c r="Y339" s="17">
        <v>9.4186093957394301E-2</v>
      </c>
      <c r="Z339" s="17">
        <v>0.15605970000149599</v>
      </c>
      <c r="AA339" s="17"/>
      <c r="AB339" s="17">
        <v>0.133745301217254</v>
      </c>
      <c r="AC339" s="17">
        <v>8.0565392017817705E-2</v>
      </c>
      <c r="AD339" s="17">
        <v>7.6663301250879695E-2</v>
      </c>
    </row>
    <row r="340" spans="2:30">
      <c r="B340" t="s">
        <v>152</v>
      </c>
      <c r="C340" s="17">
        <v>1.7752881897811299E-2</v>
      </c>
      <c r="D340" s="17">
        <v>2.60484547659619E-2</v>
      </c>
      <c r="E340" s="17">
        <v>8.9696987548859002E-3</v>
      </c>
      <c r="F340" s="17"/>
      <c r="G340" s="17">
        <v>1.95887769704794E-2</v>
      </c>
      <c r="H340" s="17">
        <v>3.5172573286442401E-3</v>
      </c>
      <c r="I340" s="17">
        <v>2.85565117071758E-2</v>
      </c>
      <c r="J340" s="17">
        <v>9.0551539456055798E-3</v>
      </c>
      <c r="K340" s="17">
        <v>2.8433319277913399E-2</v>
      </c>
      <c r="L340" s="17"/>
      <c r="M340" s="17">
        <v>2.2967946301018401E-2</v>
      </c>
      <c r="N340" s="17">
        <v>7.5359372443177704E-3</v>
      </c>
      <c r="O340" s="17">
        <v>1.3364036733553099E-2</v>
      </c>
      <c r="P340" s="17">
        <v>2.2226159246914699E-2</v>
      </c>
      <c r="Q340" s="17"/>
      <c r="R340" s="17">
        <v>1.88920468114003E-2</v>
      </c>
      <c r="S340" s="17">
        <v>2.1196520816677299E-2</v>
      </c>
      <c r="T340" s="17">
        <v>7.53458430364491E-3</v>
      </c>
      <c r="U340" s="17"/>
      <c r="V340" s="17">
        <v>1.0857413358411901E-2</v>
      </c>
      <c r="W340" s="17">
        <v>1.3992022815868701E-2</v>
      </c>
      <c r="X340" s="17">
        <v>1.8558542657570998E-2</v>
      </c>
      <c r="Y340" s="17">
        <v>1.9166560377229899E-2</v>
      </c>
      <c r="Z340" s="17">
        <v>2.14909846663251E-2</v>
      </c>
      <c r="AA340" s="17"/>
      <c r="AB340" s="17">
        <v>1.92594757056073E-2</v>
      </c>
      <c r="AC340" s="17">
        <v>8.0992254279414894E-3</v>
      </c>
      <c r="AD340" s="17">
        <v>2.2120095409731699E-2</v>
      </c>
    </row>
    <row r="341" spans="2:30">
      <c r="B341" t="s">
        <v>69</v>
      </c>
      <c r="C341" s="17">
        <v>2.7093734358384801E-3</v>
      </c>
      <c r="D341" s="17">
        <v>5.2683323460979599E-3</v>
      </c>
      <c r="E341" s="17">
        <v>0</v>
      </c>
      <c r="F341" s="17"/>
      <c r="G341" s="17">
        <v>0</v>
      </c>
      <c r="H341" s="17">
        <v>5.3194971818745903E-3</v>
      </c>
      <c r="I341" s="17">
        <v>8.0747928066941792E-3</v>
      </c>
      <c r="J341" s="17">
        <v>0</v>
      </c>
      <c r="K341" s="17">
        <v>0</v>
      </c>
      <c r="L341" s="17"/>
      <c r="M341" s="17">
        <v>2.3329002896964402E-3</v>
      </c>
      <c r="N341" s="17">
        <v>2.60844400652323E-3</v>
      </c>
      <c r="O341" s="17">
        <v>0</v>
      </c>
      <c r="P341" s="17">
        <v>6.4354877678497397E-3</v>
      </c>
      <c r="Q341" s="17"/>
      <c r="R341" s="17">
        <v>0</v>
      </c>
      <c r="S341" s="17">
        <v>4.7727454152607504E-3</v>
      </c>
      <c r="T341" s="17">
        <v>0</v>
      </c>
      <c r="U341" s="17"/>
      <c r="V341" s="17">
        <v>0</v>
      </c>
      <c r="W341" s="17">
        <v>5.1607725957825996E-3</v>
      </c>
      <c r="X341" s="17">
        <v>0</v>
      </c>
      <c r="Y341" s="17">
        <v>8.4566575129237202E-3</v>
      </c>
      <c r="Z341" s="17">
        <v>0</v>
      </c>
      <c r="AA341" s="17"/>
      <c r="AB341" s="17">
        <v>3.3860434150800498E-3</v>
      </c>
      <c r="AC341" s="17">
        <v>0</v>
      </c>
      <c r="AD341" s="17">
        <v>0</v>
      </c>
    </row>
    <row r="342" spans="2:30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</row>
    <row r="343" spans="2:30">
      <c r="B343" s="6" t="s">
        <v>154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</row>
    <row r="344" spans="2:30">
      <c r="B344" s="21" t="s">
        <v>15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</row>
    <row r="345" spans="2:30">
      <c r="B345" t="s">
        <v>149</v>
      </c>
      <c r="C345" s="17">
        <v>0.231412403553447</v>
      </c>
      <c r="D345" s="17">
        <v>0.19492296123191299</v>
      </c>
      <c r="E345" s="17">
        <v>0.270046679906287</v>
      </c>
      <c r="F345" s="17"/>
      <c r="G345" s="17">
        <v>0.23202315244956101</v>
      </c>
      <c r="H345" s="17">
        <v>0.23345867550035501</v>
      </c>
      <c r="I345" s="17">
        <v>0.19909547007996101</v>
      </c>
      <c r="J345" s="17">
        <v>0.14195254383477801</v>
      </c>
      <c r="K345" s="17">
        <v>0.35258764631277201</v>
      </c>
      <c r="L345" s="17"/>
      <c r="M345" s="17">
        <v>0.252591970982113</v>
      </c>
      <c r="N345" s="17">
        <v>0.32152593135625102</v>
      </c>
      <c r="O345" s="17">
        <v>0.11211076405145499</v>
      </c>
      <c r="P345" s="17">
        <v>0.12479843105271</v>
      </c>
      <c r="Q345" s="17"/>
      <c r="R345" s="17">
        <v>0.21818254973611001</v>
      </c>
      <c r="S345" s="17">
        <v>0.192481714528278</v>
      </c>
      <c r="T345" s="17">
        <v>0.34728498712980199</v>
      </c>
      <c r="U345" s="17"/>
      <c r="V345" s="17">
        <v>0.26414080192339201</v>
      </c>
      <c r="W345" s="17">
        <v>0.205842363305242</v>
      </c>
      <c r="X345" s="17">
        <v>0.215095710445323</v>
      </c>
      <c r="Y345" s="17">
        <v>0.15150550619999001</v>
      </c>
      <c r="Z345" s="17">
        <v>0.30213810684742498</v>
      </c>
      <c r="AA345" s="17"/>
      <c r="AB345" s="17">
        <v>0.20759939366010399</v>
      </c>
      <c r="AC345" s="17">
        <v>0.35208923039571999</v>
      </c>
      <c r="AD345" s="17">
        <v>0.25401666892360097</v>
      </c>
    </row>
    <row r="346" spans="2:30">
      <c r="B346" t="s">
        <v>150</v>
      </c>
      <c r="C346" s="17">
        <v>0.36809744183216297</v>
      </c>
      <c r="D346" s="17">
        <v>0.39041012155452098</v>
      </c>
      <c r="E346" s="17">
        <v>0.34447323220544601</v>
      </c>
      <c r="F346" s="17"/>
      <c r="G346" s="17">
        <v>0.401436929730563</v>
      </c>
      <c r="H346" s="17">
        <v>0.31964647779057598</v>
      </c>
      <c r="I346" s="17">
        <v>0.28101354447955401</v>
      </c>
      <c r="J346" s="17">
        <v>0.43050538114645998</v>
      </c>
      <c r="K346" s="17">
        <v>0.41156844747175703</v>
      </c>
      <c r="L346" s="17"/>
      <c r="M346" s="17">
        <v>0.34262141498149301</v>
      </c>
      <c r="N346" s="17">
        <v>0.31885391020481701</v>
      </c>
      <c r="O346" s="17">
        <v>0.45093488253922998</v>
      </c>
      <c r="P346" s="17">
        <v>0.45359689344478699</v>
      </c>
      <c r="Q346" s="17"/>
      <c r="R346" s="17">
        <v>0.40777945157551299</v>
      </c>
      <c r="S346" s="17">
        <v>0.36065279164914599</v>
      </c>
      <c r="T346" s="17">
        <v>0.34777829911004499</v>
      </c>
      <c r="U346" s="17"/>
      <c r="V346" s="17">
        <v>0.38064971121162899</v>
      </c>
      <c r="W346" s="17">
        <v>0.32003759459574799</v>
      </c>
      <c r="X346" s="17">
        <v>0.36019998056258401</v>
      </c>
      <c r="Y346" s="17">
        <v>0.36498367597395598</v>
      </c>
      <c r="Z346" s="17">
        <v>0.40601533474514301</v>
      </c>
      <c r="AA346" s="17"/>
      <c r="AB346" s="17">
        <v>0.351952638070265</v>
      </c>
      <c r="AC346" s="17">
        <v>0.46140698399056601</v>
      </c>
      <c r="AD346" s="17">
        <v>0.350417868405549</v>
      </c>
    </row>
    <row r="347" spans="2:30">
      <c r="B347" t="s">
        <v>151</v>
      </c>
      <c r="C347" s="17">
        <v>0.26062111981797698</v>
      </c>
      <c r="D347" s="17">
        <v>0.270975142577142</v>
      </c>
      <c r="E347" s="17">
        <v>0.24965849196753501</v>
      </c>
      <c r="F347" s="17"/>
      <c r="G347" s="17">
        <v>0.26403501387909201</v>
      </c>
      <c r="H347" s="17">
        <v>0.26581448094709598</v>
      </c>
      <c r="I347" s="17">
        <v>0.335074596680763</v>
      </c>
      <c r="J347" s="17">
        <v>0.28095011734612901</v>
      </c>
      <c r="K347" s="17">
        <v>0.15302095567193</v>
      </c>
      <c r="L347" s="17"/>
      <c r="M347" s="17">
        <v>0.27273702848228598</v>
      </c>
      <c r="N347" s="17">
        <v>0.25246770241157601</v>
      </c>
      <c r="O347" s="17">
        <v>0.27609297133951599</v>
      </c>
      <c r="P347" s="17">
        <v>0.222850866572605</v>
      </c>
      <c r="Q347" s="17"/>
      <c r="R347" s="17">
        <v>0.26170122803887802</v>
      </c>
      <c r="S347" s="17">
        <v>0.27979932686514702</v>
      </c>
      <c r="T347" s="17">
        <v>0.209010875767254</v>
      </c>
      <c r="U347" s="17"/>
      <c r="V347" s="17">
        <v>0.25761497769672098</v>
      </c>
      <c r="W347" s="17">
        <v>0.31102914018847699</v>
      </c>
      <c r="X347" s="17">
        <v>0.29018109527338298</v>
      </c>
      <c r="Y347" s="17">
        <v>0.27467765046916598</v>
      </c>
      <c r="Z347" s="17">
        <v>0.195300444273696</v>
      </c>
      <c r="AA347" s="17"/>
      <c r="AB347" s="17">
        <v>0.282873098820423</v>
      </c>
      <c r="AC347" s="17">
        <v>0.12040378184560099</v>
      </c>
      <c r="AD347" s="17">
        <v>0.31833322179270801</v>
      </c>
    </row>
    <row r="348" spans="2:30">
      <c r="B348" t="s">
        <v>152</v>
      </c>
      <c r="C348" s="17">
        <v>0.12821572439675</v>
      </c>
      <c r="D348" s="17">
        <v>0.12803193058582901</v>
      </c>
      <c r="E348" s="17">
        <v>0.12841032153036699</v>
      </c>
      <c r="F348" s="17"/>
      <c r="G348" s="17">
        <v>8.6514728224320506E-2</v>
      </c>
      <c r="H348" s="17">
        <v>0.169235645256924</v>
      </c>
      <c r="I348" s="17">
        <v>0.16267369192585199</v>
      </c>
      <c r="J348" s="17">
        <v>0.13914426527711801</v>
      </c>
      <c r="K348" s="17">
        <v>8.2822950543541801E-2</v>
      </c>
      <c r="L348" s="17"/>
      <c r="M348" s="17">
        <v>0.11281918484784</v>
      </c>
      <c r="N348" s="17">
        <v>0.103828579772719</v>
      </c>
      <c r="O348" s="17">
        <v>0.160861382069799</v>
      </c>
      <c r="P348" s="17">
        <v>0.186553971602126</v>
      </c>
      <c r="Q348" s="17"/>
      <c r="R348" s="17">
        <v>9.6915330678376793E-2</v>
      </c>
      <c r="S348" s="17">
        <v>0.152428703651243</v>
      </c>
      <c r="T348" s="17">
        <v>9.5925837992899401E-2</v>
      </c>
      <c r="U348" s="17"/>
      <c r="V348" s="17">
        <v>6.5794294904250497E-2</v>
      </c>
      <c r="W348" s="17">
        <v>0.15793012931475101</v>
      </c>
      <c r="X348" s="17">
        <v>0.12789159523786101</v>
      </c>
      <c r="Y348" s="17">
        <v>0.178116002132791</v>
      </c>
      <c r="Z348" s="17">
        <v>9.6546114133735803E-2</v>
      </c>
      <c r="AA348" s="17"/>
      <c r="AB348" s="17">
        <v>0.14301112772918001</v>
      </c>
      <c r="AC348" s="17">
        <v>6.6100003768112994E-2</v>
      </c>
      <c r="AD348" s="17">
        <v>7.7232240878142303E-2</v>
      </c>
    </row>
    <row r="349" spans="2:30">
      <c r="B349" t="s">
        <v>69</v>
      </c>
      <c r="C349" s="17">
        <v>1.16533103996614E-2</v>
      </c>
      <c r="D349" s="17">
        <v>1.5659844050594299E-2</v>
      </c>
      <c r="E349" s="17">
        <v>7.4112743903650899E-3</v>
      </c>
      <c r="F349" s="17"/>
      <c r="G349" s="17">
        <v>1.5990175716464401E-2</v>
      </c>
      <c r="H349" s="17">
        <v>1.1844720505049E-2</v>
      </c>
      <c r="I349" s="17">
        <v>2.21426968338699E-2</v>
      </c>
      <c r="J349" s="17">
        <v>7.4476923955151403E-3</v>
      </c>
      <c r="K349" s="17">
        <v>0</v>
      </c>
      <c r="L349" s="17"/>
      <c r="M349" s="17">
        <v>1.9230400706268701E-2</v>
      </c>
      <c r="N349" s="17">
        <v>3.3238762546362499E-3</v>
      </c>
      <c r="O349" s="17">
        <v>0</v>
      </c>
      <c r="P349" s="17">
        <v>1.2199837327772E-2</v>
      </c>
      <c r="Q349" s="17"/>
      <c r="R349" s="17">
        <v>1.5421439971122899E-2</v>
      </c>
      <c r="S349" s="17">
        <v>1.46374633061869E-2</v>
      </c>
      <c r="T349" s="17">
        <v>0</v>
      </c>
      <c r="U349" s="17"/>
      <c r="V349" s="17">
        <v>3.1800214264007698E-2</v>
      </c>
      <c r="W349" s="17">
        <v>5.1607725957825996E-3</v>
      </c>
      <c r="X349" s="17">
        <v>6.6316184808488101E-3</v>
      </c>
      <c r="Y349" s="17">
        <v>3.0717165224096399E-2</v>
      </c>
      <c r="Z349" s="17">
        <v>0</v>
      </c>
      <c r="AA349" s="17"/>
      <c r="AB349" s="17">
        <v>1.4563741720028301E-2</v>
      </c>
      <c r="AC349" s="17">
        <v>0</v>
      </c>
      <c r="AD349" s="17">
        <v>0</v>
      </c>
    </row>
    <row r="350" spans="2:30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</row>
    <row r="351" spans="2:30">
      <c r="B351" s="6" t="s">
        <v>155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</row>
    <row r="352" spans="2:30">
      <c r="B352" s="21" t="s">
        <v>15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</row>
    <row r="353" spans="2:30">
      <c r="B353" t="s">
        <v>149</v>
      </c>
      <c r="C353" s="17">
        <v>0.543573669630526</v>
      </c>
      <c r="D353" s="17">
        <v>0.42636203811960399</v>
      </c>
      <c r="E353" s="17">
        <v>0.66767495141108302</v>
      </c>
      <c r="F353" s="17"/>
      <c r="G353" s="17">
        <v>0.59944433899535099</v>
      </c>
      <c r="H353" s="17">
        <v>0.56354871035384202</v>
      </c>
      <c r="I353" s="17">
        <v>0.476924757217147</v>
      </c>
      <c r="J353" s="17">
        <v>0.55336995968763003</v>
      </c>
      <c r="K353" s="17">
        <v>0.52113632206940197</v>
      </c>
      <c r="L353" s="17"/>
      <c r="M353" s="17">
        <v>0.56095132769303802</v>
      </c>
      <c r="N353" s="17">
        <v>0.61201161819730798</v>
      </c>
      <c r="O353" s="17">
        <v>0.39415164495109201</v>
      </c>
      <c r="P353" s="17">
        <v>0.510729988854707</v>
      </c>
      <c r="Q353" s="17"/>
      <c r="R353" s="17">
        <v>0.60074896761375496</v>
      </c>
      <c r="S353" s="17">
        <v>0.52048935638053995</v>
      </c>
      <c r="T353" s="17">
        <v>0.546852637022195</v>
      </c>
      <c r="U353" s="17"/>
      <c r="V353" s="17">
        <v>0.61109983275410296</v>
      </c>
      <c r="W353" s="17">
        <v>0.62837582946631398</v>
      </c>
      <c r="X353" s="17">
        <v>0.52461860964448204</v>
      </c>
      <c r="Y353" s="17">
        <v>0.43499282818326401</v>
      </c>
      <c r="Z353" s="17">
        <v>0.54221846628013803</v>
      </c>
      <c r="AA353" s="17"/>
      <c r="AB353" s="17">
        <v>0.53128538943978398</v>
      </c>
      <c r="AC353" s="17">
        <v>0.64021384480764099</v>
      </c>
      <c r="AD353" s="17">
        <v>0.45654308969966201</v>
      </c>
    </row>
    <row r="354" spans="2:30">
      <c r="B354" t="s">
        <v>150</v>
      </c>
      <c r="C354" s="17">
        <v>0.33551025225774</v>
      </c>
      <c r="D354" s="17">
        <v>0.39196334377192699</v>
      </c>
      <c r="E354" s="17">
        <v>0.27573887183178902</v>
      </c>
      <c r="F354" s="17"/>
      <c r="G354" s="17">
        <v>0.35079822314149101</v>
      </c>
      <c r="H354" s="17">
        <v>0.32254562469779902</v>
      </c>
      <c r="I354" s="17">
        <v>0.378629375618109</v>
      </c>
      <c r="J354" s="17">
        <v>0.34691281507458199</v>
      </c>
      <c r="K354" s="17">
        <v>0.27611564372545799</v>
      </c>
      <c r="L354" s="17"/>
      <c r="M354" s="17">
        <v>0.34974511496692401</v>
      </c>
      <c r="N354" s="17">
        <v>0.31423219994159401</v>
      </c>
      <c r="O354" s="17">
        <v>0.29758264036993898</v>
      </c>
      <c r="P354" s="17">
        <v>0.35992775983981001</v>
      </c>
      <c r="Q354" s="17"/>
      <c r="R354" s="17">
        <v>0.33513831426280499</v>
      </c>
      <c r="S354" s="17">
        <v>0.38003464301942502</v>
      </c>
      <c r="T354" s="17">
        <v>0.21858882769570601</v>
      </c>
      <c r="U354" s="17"/>
      <c r="V354" s="17">
        <v>0.37227075257836501</v>
      </c>
      <c r="W354" s="17">
        <v>0.29901813009016498</v>
      </c>
      <c r="X354" s="17">
        <v>0.32559464009907602</v>
      </c>
      <c r="Y354" s="17">
        <v>0.44050906860564598</v>
      </c>
      <c r="Z354" s="17">
        <v>0.286404118951265</v>
      </c>
      <c r="AA354" s="17"/>
      <c r="AB354" s="17">
        <v>0.327498717485949</v>
      </c>
      <c r="AC354" s="17">
        <v>0.33116845798384997</v>
      </c>
      <c r="AD354" s="17">
        <v>0.47217854973596601</v>
      </c>
    </row>
    <row r="355" spans="2:30">
      <c r="B355" t="s">
        <v>151</v>
      </c>
      <c r="C355" s="17">
        <v>8.9426317005733197E-2</v>
      </c>
      <c r="D355" s="17">
        <v>0.13333199180446001</v>
      </c>
      <c r="E355" s="17">
        <v>4.29398851582714E-2</v>
      </c>
      <c r="F355" s="17"/>
      <c r="G355" s="17">
        <v>2.99737374686425E-2</v>
      </c>
      <c r="H355" s="17">
        <v>4.9083862191397203E-2</v>
      </c>
      <c r="I355" s="17">
        <v>0.11538215794661601</v>
      </c>
      <c r="J355" s="17">
        <v>6.7162737970032402E-2</v>
      </c>
      <c r="K355" s="17">
        <v>0.19262884091646501</v>
      </c>
      <c r="L355" s="17"/>
      <c r="M355" s="17">
        <v>5.7462043544929897E-2</v>
      </c>
      <c r="N355" s="17">
        <v>4.6647086292510603E-2</v>
      </c>
      <c r="O355" s="17">
        <v>0.28095271594690502</v>
      </c>
      <c r="P355" s="17">
        <v>8.8090431188514298E-2</v>
      </c>
      <c r="Q355" s="17"/>
      <c r="R355" s="17">
        <v>2.55960885840293E-2</v>
      </c>
      <c r="S355" s="17">
        <v>6.8304404231530502E-2</v>
      </c>
      <c r="T355" s="17">
        <v>0.20930163326828399</v>
      </c>
      <c r="U355" s="17"/>
      <c r="V355" s="17">
        <v>1.6629414667531602E-2</v>
      </c>
      <c r="W355" s="17">
        <v>1.5802487569285002E-2</v>
      </c>
      <c r="X355" s="17">
        <v>0.107915222340177</v>
      </c>
      <c r="Y355" s="17">
        <v>9.5200936319880206E-2</v>
      </c>
      <c r="Z355" s="17">
        <v>0.15264679974460699</v>
      </c>
      <c r="AA355" s="17"/>
      <c r="AB355" s="17">
        <v>0.103540132358139</v>
      </c>
      <c r="AC355" s="17">
        <v>2.42688479599707E-2</v>
      </c>
      <c r="AD355" s="17">
        <v>5.7744491748395202E-2</v>
      </c>
    </row>
    <row r="356" spans="2:30">
      <c r="B356" t="s">
        <v>152</v>
      </c>
      <c r="C356" s="17">
        <v>2.35493255146586E-2</v>
      </c>
      <c r="D356" s="17">
        <v>3.4285515813487398E-2</v>
      </c>
      <c r="E356" s="17">
        <v>1.2182066477738901E-2</v>
      </c>
      <c r="F356" s="17"/>
      <c r="G356" s="17">
        <v>1.97837003945159E-2</v>
      </c>
      <c r="H356" s="17">
        <v>5.9502305575087101E-2</v>
      </c>
      <c r="I356" s="17">
        <v>1.1288769628481099E-2</v>
      </c>
      <c r="J356" s="17">
        <v>1.55799121135329E-2</v>
      </c>
      <c r="K356" s="17">
        <v>1.01191932886754E-2</v>
      </c>
      <c r="L356" s="17"/>
      <c r="M356" s="17">
        <v>2.57246255234806E-2</v>
      </c>
      <c r="N356" s="17">
        <v>2.71090955685881E-2</v>
      </c>
      <c r="O356" s="17">
        <v>1.31415794177341E-2</v>
      </c>
      <c r="P356" s="17">
        <v>2.0255391144686E-2</v>
      </c>
      <c r="Q356" s="17"/>
      <c r="R356" s="17">
        <v>3.8516629539410902E-2</v>
      </c>
      <c r="S356" s="17">
        <v>2.0297974217173401E-2</v>
      </c>
      <c r="T356" s="17">
        <v>1.7053349201861599E-2</v>
      </c>
      <c r="U356" s="17"/>
      <c r="V356" s="17">
        <v>0</v>
      </c>
      <c r="W356" s="17">
        <v>5.1642780278453398E-2</v>
      </c>
      <c r="X356" s="17">
        <v>3.0094377984445201E-2</v>
      </c>
      <c r="Y356" s="17">
        <v>1.5153265509954E-2</v>
      </c>
      <c r="Z356" s="17">
        <v>1.26468289180922E-2</v>
      </c>
      <c r="AA356" s="17"/>
      <c r="AB356" s="17">
        <v>2.7752189719495699E-2</v>
      </c>
      <c r="AC356" s="17">
        <v>4.34884924853825E-3</v>
      </c>
      <c r="AD356" s="17">
        <v>1.3533868815977E-2</v>
      </c>
    </row>
    <row r="357" spans="2:30">
      <c r="B357" t="s">
        <v>69</v>
      </c>
      <c r="C357" s="17">
        <v>7.9404355913423302E-3</v>
      </c>
      <c r="D357" s="17">
        <v>1.40571104905216E-2</v>
      </c>
      <c r="E357" s="17">
        <v>1.4642251211180199E-3</v>
      </c>
      <c r="F357" s="17"/>
      <c r="G357" s="17">
        <v>0</v>
      </c>
      <c r="H357" s="17">
        <v>5.3194971818745903E-3</v>
      </c>
      <c r="I357" s="17">
        <v>1.7774939589646901E-2</v>
      </c>
      <c r="J357" s="17">
        <v>1.6974575154223501E-2</v>
      </c>
      <c r="K357" s="17">
        <v>0</v>
      </c>
      <c r="L357" s="17"/>
      <c r="M357" s="17">
        <v>6.1168882716281896E-3</v>
      </c>
      <c r="N357" s="17">
        <v>0</v>
      </c>
      <c r="O357" s="17">
        <v>1.4171419314329499E-2</v>
      </c>
      <c r="P357" s="17">
        <v>2.0996428972282301E-2</v>
      </c>
      <c r="Q357" s="17"/>
      <c r="R357" s="17">
        <v>0</v>
      </c>
      <c r="S357" s="17">
        <v>1.08736221513314E-2</v>
      </c>
      <c r="T357" s="17">
        <v>8.2035528119531898E-3</v>
      </c>
      <c r="U357" s="17"/>
      <c r="V357" s="17">
        <v>0</v>
      </c>
      <c r="W357" s="17">
        <v>5.1607725957825996E-3</v>
      </c>
      <c r="X357" s="17">
        <v>1.1777149931819801E-2</v>
      </c>
      <c r="Y357" s="17">
        <v>1.41439013812558E-2</v>
      </c>
      <c r="Z357" s="17">
        <v>6.0837861058976499E-3</v>
      </c>
      <c r="AA357" s="17"/>
      <c r="AB357" s="17">
        <v>9.9235709966320092E-3</v>
      </c>
      <c r="AC357" s="17">
        <v>0</v>
      </c>
      <c r="AD357" s="17">
        <v>0</v>
      </c>
    </row>
    <row r="358" spans="2:30"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</row>
    <row r="359" spans="2:30">
      <c r="B359" s="6" t="s">
        <v>156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</row>
    <row r="360" spans="2:30">
      <c r="B360" s="21" t="s">
        <v>15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</row>
    <row r="361" spans="2:30">
      <c r="B361" t="s">
        <v>149</v>
      </c>
      <c r="C361" s="17">
        <v>0.25571634892151002</v>
      </c>
      <c r="D361" s="17">
        <v>0.26149714845949801</v>
      </c>
      <c r="E361" s="17">
        <v>0.249595756424562</v>
      </c>
      <c r="F361" s="17"/>
      <c r="G361" s="17">
        <v>0.27626457007002603</v>
      </c>
      <c r="H361" s="17">
        <v>0.28597868754232902</v>
      </c>
      <c r="I361" s="17">
        <v>0.24136529174406099</v>
      </c>
      <c r="J361" s="17">
        <v>0.30553719716169903</v>
      </c>
      <c r="K361" s="17">
        <v>0.165750225135017</v>
      </c>
      <c r="L361" s="17"/>
      <c r="M361" s="17">
        <v>0.38881679700486299</v>
      </c>
      <c r="N361" s="17">
        <v>0.17128604920422999</v>
      </c>
      <c r="O361" s="17">
        <v>9.9589321272517795E-2</v>
      </c>
      <c r="P361" s="17">
        <v>0.121323020220282</v>
      </c>
      <c r="Q361" s="17"/>
      <c r="R361" s="17">
        <v>0.28375841416904701</v>
      </c>
      <c r="S361" s="17">
        <v>0.27985402141668902</v>
      </c>
      <c r="T361" s="17">
        <v>0.16390938667691601</v>
      </c>
      <c r="U361" s="17"/>
      <c r="V361" s="17">
        <v>0.26926117085498502</v>
      </c>
      <c r="W361" s="17">
        <v>0.28249066677795798</v>
      </c>
      <c r="X361" s="17">
        <v>0.27293732648337898</v>
      </c>
      <c r="Y361" s="17">
        <v>0.28204396774881202</v>
      </c>
      <c r="Z361" s="17">
        <v>0.202055359620958</v>
      </c>
      <c r="AA361" s="17"/>
      <c r="AB361" s="17">
        <v>0.21731991750125701</v>
      </c>
      <c r="AC361" s="17">
        <v>0.45251173953470503</v>
      </c>
      <c r="AD361" s="17">
        <v>0.28580453525457</v>
      </c>
    </row>
    <row r="362" spans="2:30">
      <c r="B362" t="s">
        <v>150</v>
      </c>
      <c r="C362" s="17">
        <v>0.59978900430465498</v>
      </c>
      <c r="D362" s="17">
        <v>0.62525938023137995</v>
      </c>
      <c r="E362" s="17">
        <v>0.57282149042234298</v>
      </c>
      <c r="F362" s="17"/>
      <c r="G362" s="17">
        <v>0.59635121863557505</v>
      </c>
      <c r="H362" s="17">
        <v>0.53423674431672297</v>
      </c>
      <c r="I362" s="17">
        <v>0.53402945873931995</v>
      </c>
      <c r="J362" s="17">
        <v>0.56686139386998002</v>
      </c>
      <c r="K362" s="17">
        <v>0.77548633991786697</v>
      </c>
      <c r="L362" s="17"/>
      <c r="M362" s="17">
        <v>0.48132466751319097</v>
      </c>
      <c r="N362" s="17">
        <v>0.709192590006681</v>
      </c>
      <c r="O362" s="17">
        <v>0.76723231092548805</v>
      </c>
      <c r="P362" s="17">
        <v>0.638282608589124</v>
      </c>
      <c r="Q362" s="17"/>
      <c r="R362" s="17">
        <v>0.60065639558846995</v>
      </c>
      <c r="S362" s="17">
        <v>0.55635016538369497</v>
      </c>
      <c r="T362" s="17">
        <v>0.71335206782553495</v>
      </c>
      <c r="U362" s="17"/>
      <c r="V362" s="17">
        <v>0.58874598218378804</v>
      </c>
      <c r="W362" s="17">
        <v>0.57182945940378105</v>
      </c>
      <c r="X362" s="17">
        <v>0.54717677143697396</v>
      </c>
      <c r="Y362" s="17">
        <v>0.51404355744098895</v>
      </c>
      <c r="Z362" s="17">
        <v>0.71712169942372594</v>
      </c>
      <c r="AA362" s="17"/>
      <c r="AB362" s="17">
        <v>0.61763344476349002</v>
      </c>
      <c r="AC362" s="17">
        <v>0.49443479389976203</v>
      </c>
      <c r="AD362" s="17">
        <v>0.62570962180733802</v>
      </c>
    </row>
    <row r="363" spans="2:30">
      <c r="B363" t="s">
        <v>151</v>
      </c>
      <c r="C363" s="17">
        <v>0.113022640187009</v>
      </c>
      <c r="D363" s="17">
        <v>9.3045557515389898E-2</v>
      </c>
      <c r="E363" s="17">
        <v>0.13417396735331599</v>
      </c>
      <c r="F363" s="17"/>
      <c r="G363" s="17">
        <v>0.110084697390971</v>
      </c>
      <c r="H363" s="17">
        <v>0.15368688170299399</v>
      </c>
      <c r="I363" s="17">
        <v>0.14585781760789501</v>
      </c>
      <c r="J363" s="17">
        <v>9.2917326661851998E-2</v>
      </c>
      <c r="K363" s="17">
        <v>5.8763434947116E-2</v>
      </c>
      <c r="L363" s="17"/>
      <c r="M363" s="17">
        <v>0.101988546806041</v>
      </c>
      <c r="N363" s="17">
        <v>8.2817496918291003E-2</v>
      </c>
      <c r="O363" s="17">
        <v>0.103349641313113</v>
      </c>
      <c r="P363" s="17">
        <v>0.20489329519002</v>
      </c>
      <c r="Q363" s="17"/>
      <c r="R363" s="17">
        <v>0.102857676034826</v>
      </c>
      <c r="S363" s="17">
        <v>0.121959248798512</v>
      </c>
      <c r="T363" s="17">
        <v>9.9708766506954996E-2</v>
      </c>
      <c r="U363" s="17"/>
      <c r="V363" s="17">
        <v>0.11574771812698401</v>
      </c>
      <c r="W363" s="17">
        <v>0.136456351946734</v>
      </c>
      <c r="X363" s="17">
        <v>0.12485747943837</v>
      </c>
      <c r="Y363" s="17">
        <v>0.14799561225938401</v>
      </c>
      <c r="Z363" s="17">
        <v>6.3743968873765697E-2</v>
      </c>
      <c r="AA363" s="17"/>
      <c r="AB363" s="17">
        <v>0.12751603207852599</v>
      </c>
      <c r="AC363" s="17">
        <v>4.3328131368161799E-2</v>
      </c>
      <c r="AD363" s="17">
        <v>8.84858429380916E-2</v>
      </c>
    </row>
    <row r="364" spans="2:30">
      <c r="B364" t="s">
        <v>152</v>
      </c>
      <c r="C364" s="17">
        <v>1.6977780398257401E-2</v>
      </c>
      <c r="D364" s="17">
        <v>7.7574874552039296E-3</v>
      </c>
      <c r="E364" s="17">
        <v>2.67400382721147E-2</v>
      </c>
      <c r="F364" s="17"/>
      <c r="G364" s="17">
        <v>7.2564385085269797E-3</v>
      </c>
      <c r="H364" s="17">
        <v>2.0778189256079001E-2</v>
      </c>
      <c r="I364" s="17">
        <v>4.3095135490108502E-2</v>
      </c>
      <c r="J364" s="17">
        <v>1.32254090236464E-2</v>
      </c>
      <c r="K364" s="17">
        <v>0</v>
      </c>
      <c r="L364" s="17"/>
      <c r="M364" s="17">
        <v>1.33095236054102E-2</v>
      </c>
      <c r="N364" s="17">
        <v>2.0424097534872902E-2</v>
      </c>
      <c r="O364" s="17">
        <v>1.4180778895341299E-2</v>
      </c>
      <c r="P364" s="17">
        <v>2.5146063514231501E-2</v>
      </c>
      <c r="Q364" s="17"/>
      <c r="R364" s="17">
        <v>6.9983427854497897E-3</v>
      </c>
      <c r="S364" s="17">
        <v>2.4145796526338699E-2</v>
      </c>
      <c r="T364" s="17">
        <v>8.1364196985409098E-3</v>
      </c>
      <c r="U364" s="17"/>
      <c r="V364" s="17">
        <v>1.4431129679654099E-2</v>
      </c>
      <c r="W364" s="17">
        <v>0</v>
      </c>
      <c r="X364" s="17">
        <v>3.1016450032941002E-2</v>
      </c>
      <c r="Y364" s="17">
        <v>3.8924326912864897E-2</v>
      </c>
      <c r="Z364" s="17">
        <v>6.0339999325182102E-3</v>
      </c>
      <c r="AA364" s="17"/>
      <c r="AB364" s="17">
        <v>2.1218005890134398E-2</v>
      </c>
      <c r="AC364" s="17">
        <v>0</v>
      </c>
      <c r="AD364" s="17">
        <v>0</v>
      </c>
    </row>
    <row r="365" spans="2:30">
      <c r="B365" t="s">
        <v>69</v>
      </c>
      <c r="C365" s="17">
        <v>1.44942261885685E-2</v>
      </c>
      <c r="D365" s="17">
        <v>1.2440426338528199E-2</v>
      </c>
      <c r="E365" s="17">
        <v>1.6668747527664202E-2</v>
      </c>
      <c r="F365" s="17"/>
      <c r="G365" s="17">
        <v>1.0043075394900699E-2</v>
      </c>
      <c r="H365" s="17">
        <v>5.3194971818745903E-3</v>
      </c>
      <c r="I365" s="17">
        <v>3.5652296418616503E-2</v>
      </c>
      <c r="J365" s="17">
        <v>2.1458673282822902E-2</v>
      </c>
      <c r="K365" s="17">
        <v>0</v>
      </c>
      <c r="L365" s="17"/>
      <c r="M365" s="17">
        <v>1.45604650704946E-2</v>
      </c>
      <c r="N365" s="17">
        <v>1.6279766335925101E-2</v>
      </c>
      <c r="O365" s="17">
        <v>1.5647947593540299E-2</v>
      </c>
      <c r="P365" s="17">
        <v>1.03550124863425E-2</v>
      </c>
      <c r="Q365" s="17"/>
      <c r="R365" s="17">
        <v>5.7291714222064997E-3</v>
      </c>
      <c r="S365" s="17">
        <v>1.7690767874764798E-2</v>
      </c>
      <c r="T365" s="17">
        <v>1.4893359292053701E-2</v>
      </c>
      <c r="U365" s="17"/>
      <c r="V365" s="17">
        <v>1.18139991545893E-2</v>
      </c>
      <c r="W365" s="17">
        <v>9.2235218715270694E-3</v>
      </c>
      <c r="X365" s="17">
        <v>2.40119726083355E-2</v>
      </c>
      <c r="Y365" s="17">
        <v>1.6992535637950799E-2</v>
      </c>
      <c r="Z365" s="17">
        <v>1.10449721490322E-2</v>
      </c>
      <c r="AA365" s="17"/>
      <c r="AB365" s="17">
        <v>1.6312599766592099E-2</v>
      </c>
      <c r="AC365" s="17">
        <v>9.7253351973708105E-3</v>
      </c>
      <c r="AD365" s="17">
        <v>0</v>
      </c>
    </row>
    <row r="366" spans="2:30"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</row>
    <row r="367" spans="2:30">
      <c r="B367" s="6" t="s">
        <v>157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</row>
    <row r="368" spans="2:30">
      <c r="B368" s="21" t="s">
        <v>15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</row>
    <row r="369" spans="2:30">
      <c r="B369" t="s">
        <v>149</v>
      </c>
      <c r="C369" s="17">
        <v>0.28457688334456199</v>
      </c>
      <c r="D369" s="17">
        <v>0.339397249243304</v>
      </c>
      <c r="E369" s="17">
        <v>0.22653419945717701</v>
      </c>
      <c r="F369" s="17"/>
      <c r="G369" s="17">
        <v>0.25626091945094998</v>
      </c>
      <c r="H369" s="17">
        <v>0.34122683117743902</v>
      </c>
      <c r="I369" s="17">
        <v>0.21971946591975</v>
      </c>
      <c r="J369" s="17">
        <v>0.30455143362109299</v>
      </c>
      <c r="K369" s="17">
        <v>0.30259555714858299</v>
      </c>
      <c r="L369" s="17"/>
      <c r="M369" s="17">
        <v>0.36194164740269602</v>
      </c>
      <c r="N369" s="17">
        <v>0.235340959799579</v>
      </c>
      <c r="O369" s="17">
        <v>7.6758027290016101E-2</v>
      </c>
      <c r="P369" s="17">
        <v>0.310446804732463</v>
      </c>
      <c r="Q369" s="17"/>
      <c r="R369" s="17">
        <v>0.28610833493404803</v>
      </c>
      <c r="S369" s="17">
        <v>0.31221538087301298</v>
      </c>
      <c r="T369" s="17">
        <v>0.210224547056724</v>
      </c>
      <c r="U369" s="17"/>
      <c r="V369" s="17">
        <v>0.326149085665844</v>
      </c>
      <c r="W369" s="17">
        <v>0.26929872571906399</v>
      </c>
      <c r="X369" s="17">
        <v>0.33169362166093103</v>
      </c>
      <c r="Y369" s="17">
        <v>0.19446811095191899</v>
      </c>
      <c r="Z369" s="17">
        <v>0.30733676148852102</v>
      </c>
      <c r="AA369" s="17"/>
      <c r="AB369" s="17">
        <v>0.23041481659426299</v>
      </c>
      <c r="AC369" s="17">
        <v>0.561720743353055</v>
      </c>
      <c r="AD369" s="17">
        <v>0.32832894692398001</v>
      </c>
    </row>
    <row r="370" spans="2:30">
      <c r="B370" t="s">
        <v>150</v>
      </c>
      <c r="C370" s="17">
        <v>0.46318230600050803</v>
      </c>
      <c r="D370" s="17">
        <v>0.51094462257366702</v>
      </c>
      <c r="E370" s="17">
        <v>0.41261254060153801</v>
      </c>
      <c r="F370" s="17"/>
      <c r="G370" s="17">
        <v>0.48600632888330603</v>
      </c>
      <c r="H370" s="17">
        <v>0.402953542398163</v>
      </c>
      <c r="I370" s="17">
        <v>0.54622942915857597</v>
      </c>
      <c r="J370" s="17">
        <v>0.51213765766103003</v>
      </c>
      <c r="K370" s="17">
        <v>0.36642227554486401</v>
      </c>
      <c r="L370" s="17"/>
      <c r="M370" s="17">
        <v>0.45653826789581903</v>
      </c>
      <c r="N370" s="17">
        <v>0.35779180400855598</v>
      </c>
      <c r="O370" s="17">
        <v>0.67377465332873698</v>
      </c>
      <c r="P370" s="17">
        <v>0.46900953601921203</v>
      </c>
      <c r="Q370" s="17"/>
      <c r="R370" s="17">
        <v>0.48301854473622502</v>
      </c>
      <c r="S370" s="17">
        <v>0.45707910857235001</v>
      </c>
      <c r="T370" s="17">
        <v>0.45929973532950702</v>
      </c>
      <c r="U370" s="17"/>
      <c r="V370" s="17">
        <v>0.43716649220765502</v>
      </c>
      <c r="W370" s="17">
        <v>0.444471307722206</v>
      </c>
      <c r="X370" s="17">
        <v>0.45214927589745901</v>
      </c>
      <c r="Y370" s="17">
        <v>0.55099795230325799</v>
      </c>
      <c r="Z370" s="17">
        <v>0.43597236865973599</v>
      </c>
      <c r="AA370" s="17"/>
      <c r="AB370" s="17">
        <v>0.49225029611091897</v>
      </c>
      <c r="AC370" s="17">
        <v>0.32800951776049903</v>
      </c>
      <c r="AD370" s="17">
        <v>0.40074165638188602</v>
      </c>
    </row>
    <row r="371" spans="2:30">
      <c r="B371" t="s">
        <v>151</v>
      </c>
      <c r="C371" s="17">
        <v>0.17887574309391999</v>
      </c>
      <c r="D371" s="17">
        <v>0.112151093812529</v>
      </c>
      <c r="E371" s="17">
        <v>0.24952243912090299</v>
      </c>
      <c r="F371" s="17"/>
      <c r="G371" s="17">
        <v>0.13605502600858499</v>
      </c>
      <c r="H371" s="17">
        <v>0.20221124479394401</v>
      </c>
      <c r="I371" s="17">
        <v>0.12999815103461501</v>
      </c>
      <c r="J371" s="17">
        <v>0.13186043048166601</v>
      </c>
      <c r="K371" s="17">
        <v>0.299149707311957</v>
      </c>
      <c r="L371" s="17"/>
      <c r="M371" s="17">
        <v>0.12961360657380799</v>
      </c>
      <c r="N371" s="17">
        <v>0.31302590747040399</v>
      </c>
      <c r="O371" s="17">
        <v>0.145306538046902</v>
      </c>
      <c r="P371" s="17">
        <v>0.14169286056625199</v>
      </c>
      <c r="Q371" s="17"/>
      <c r="R371" s="17">
        <v>0.117479900166387</v>
      </c>
      <c r="S371" s="17">
        <v>0.16613640337741201</v>
      </c>
      <c r="T371" s="17">
        <v>0.27421820018674697</v>
      </c>
      <c r="U371" s="17"/>
      <c r="V371" s="17">
        <v>0.132800604563965</v>
      </c>
      <c r="W371" s="17">
        <v>0.21895964858234099</v>
      </c>
      <c r="X371" s="17">
        <v>0.131343669746184</v>
      </c>
      <c r="Y371" s="17">
        <v>0.15524465925691799</v>
      </c>
      <c r="Z371" s="17">
        <v>0.21497008000370099</v>
      </c>
      <c r="AA371" s="17"/>
      <c r="AB371" s="17">
        <v>0.196908131496036</v>
      </c>
      <c r="AC371" s="17">
        <v>8.9620119972772805E-2</v>
      </c>
      <c r="AD371" s="17">
        <v>0.155650837622299</v>
      </c>
    </row>
    <row r="372" spans="2:30">
      <c r="B372" t="s">
        <v>152</v>
      </c>
      <c r="C372" s="17">
        <v>5.75236791594066E-2</v>
      </c>
      <c r="D372" s="17">
        <v>3.1571448517771397E-2</v>
      </c>
      <c r="E372" s="17">
        <v>8.5001370973563098E-2</v>
      </c>
      <c r="F372" s="17"/>
      <c r="G372" s="17">
        <v>9.5811192388449304E-2</v>
      </c>
      <c r="H372" s="17">
        <v>2.6311073503218999E-2</v>
      </c>
      <c r="I372" s="17">
        <v>8.4017446419799302E-2</v>
      </c>
      <c r="J372" s="17">
        <v>4.72090265892747E-2</v>
      </c>
      <c r="K372" s="17">
        <v>3.18324599945954E-2</v>
      </c>
      <c r="L372" s="17"/>
      <c r="M372" s="17">
        <v>4.5109591805525602E-2</v>
      </c>
      <c r="N372" s="17">
        <v>6.9855070891257795E-2</v>
      </c>
      <c r="O372" s="17">
        <v>7.4607755320970998E-2</v>
      </c>
      <c r="P372" s="17">
        <v>6.0553355413155097E-2</v>
      </c>
      <c r="Q372" s="17"/>
      <c r="R372" s="17">
        <v>8.8446703180807301E-2</v>
      </c>
      <c r="S372" s="17">
        <v>4.7638599505649498E-2</v>
      </c>
      <c r="T372" s="17">
        <v>5.2447680875529402E-2</v>
      </c>
      <c r="U372" s="17"/>
      <c r="V372" s="17">
        <v>6.9134294618011599E-2</v>
      </c>
      <c r="W372" s="17">
        <v>4.6302695839985898E-2</v>
      </c>
      <c r="X372" s="17">
        <v>5.4688508854856301E-2</v>
      </c>
      <c r="Y372" s="17">
        <v>9.4769902319549904E-2</v>
      </c>
      <c r="Z372" s="17">
        <v>3.88954005064946E-2</v>
      </c>
      <c r="AA372" s="17"/>
      <c r="AB372" s="17">
        <v>6.20558217961844E-2</v>
      </c>
      <c r="AC372" s="17">
        <v>2.0649618913672702E-2</v>
      </c>
      <c r="AD372" s="17">
        <v>9.3158463662102495E-2</v>
      </c>
    </row>
    <row r="373" spans="2:30">
      <c r="B373" t="s">
        <v>69</v>
      </c>
      <c r="C373" s="17">
        <v>1.58413884016032E-2</v>
      </c>
      <c r="D373" s="17">
        <v>5.9355858527281999E-3</v>
      </c>
      <c r="E373" s="17">
        <v>2.63294498468187E-2</v>
      </c>
      <c r="F373" s="17"/>
      <c r="G373" s="17">
        <v>2.58665332687101E-2</v>
      </c>
      <c r="H373" s="17">
        <v>2.7297308127234899E-2</v>
      </c>
      <c r="I373" s="17">
        <v>2.0035507467259399E-2</v>
      </c>
      <c r="J373" s="17">
        <v>4.2414516469363502E-3</v>
      </c>
      <c r="K373" s="17">
        <v>0</v>
      </c>
      <c r="L373" s="17"/>
      <c r="M373" s="17">
        <v>6.7968863221506796E-3</v>
      </c>
      <c r="N373" s="17">
        <v>2.3986257830202799E-2</v>
      </c>
      <c r="O373" s="17">
        <v>2.9553026013374398E-2</v>
      </c>
      <c r="P373" s="17">
        <v>1.8297443268917999E-2</v>
      </c>
      <c r="Q373" s="17"/>
      <c r="R373" s="17">
        <v>2.4946516982533001E-2</v>
      </c>
      <c r="S373" s="17">
        <v>1.69305076715765E-2</v>
      </c>
      <c r="T373" s="17">
        <v>3.8098365514926801E-3</v>
      </c>
      <c r="U373" s="17"/>
      <c r="V373" s="17">
        <v>3.4749522944524998E-2</v>
      </c>
      <c r="W373" s="17">
        <v>2.0967622136404102E-2</v>
      </c>
      <c r="X373" s="17">
        <v>3.0124923840570101E-2</v>
      </c>
      <c r="Y373" s="17">
        <v>4.5193751683546297E-3</v>
      </c>
      <c r="Z373" s="17">
        <v>2.82538934154721E-3</v>
      </c>
      <c r="AA373" s="17"/>
      <c r="AB373" s="17">
        <v>1.8370934002597601E-2</v>
      </c>
      <c r="AC373" s="17">
        <v>0</v>
      </c>
      <c r="AD373" s="17">
        <v>2.2120095409731699E-2</v>
      </c>
    </row>
    <row r="374" spans="2:30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</row>
    <row r="375" spans="2:30">
      <c r="B375" s="6" t="s">
        <v>158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</row>
    <row r="376" spans="2:30">
      <c r="B376" s="21" t="s">
        <v>15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</row>
    <row r="377" spans="2:30">
      <c r="B377" t="s">
        <v>149</v>
      </c>
      <c r="C377" s="17">
        <v>0.284792133806054</v>
      </c>
      <c r="D377" s="17">
        <v>0.32601168719323798</v>
      </c>
      <c r="E377" s="17">
        <v>0.24114971245391201</v>
      </c>
      <c r="F377" s="17"/>
      <c r="G377" s="17">
        <v>0.28591815431381901</v>
      </c>
      <c r="H377" s="17">
        <v>0.36276163079461599</v>
      </c>
      <c r="I377" s="17">
        <v>0.28214909588096998</v>
      </c>
      <c r="J377" s="17">
        <v>0.31461994184946401</v>
      </c>
      <c r="K377" s="17">
        <v>0.17298415511451201</v>
      </c>
      <c r="L377" s="17"/>
      <c r="M377" s="17">
        <v>0.38382737844134801</v>
      </c>
      <c r="N377" s="17">
        <v>0.28029949216956002</v>
      </c>
      <c r="O377" s="17">
        <v>0.101100010648099</v>
      </c>
      <c r="P377" s="17">
        <v>0.149469016424125</v>
      </c>
      <c r="Q377" s="17"/>
      <c r="R377" s="17">
        <v>0.31717996783150298</v>
      </c>
      <c r="S377" s="17">
        <v>0.30827127123022502</v>
      </c>
      <c r="T377" s="17">
        <v>0.19034694112679401</v>
      </c>
      <c r="U377" s="17"/>
      <c r="V377" s="17">
        <v>0.35530403402900301</v>
      </c>
      <c r="W377" s="17">
        <v>0.30991091307524399</v>
      </c>
      <c r="X377" s="17">
        <v>0.32552042655293001</v>
      </c>
      <c r="Y377" s="17">
        <v>0.28995455795777703</v>
      </c>
      <c r="Z377" s="17">
        <v>0.20935873401055999</v>
      </c>
      <c r="AA377" s="17"/>
      <c r="AB377" s="17">
        <v>0.25330414701103598</v>
      </c>
      <c r="AC377" s="17">
        <v>0.413268469672535</v>
      </c>
      <c r="AD377" s="17">
        <v>0.40397984304877199</v>
      </c>
    </row>
    <row r="378" spans="2:30">
      <c r="B378" t="s">
        <v>150</v>
      </c>
      <c r="C378" s="17">
        <v>0.46404726985919598</v>
      </c>
      <c r="D378" s="17">
        <v>0.52986242835711395</v>
      </c>
      <c r="E378" s="17">
        <v>0.394363524100389</v>
      </c>
      <c r="F378" s="17"/>
      <c r="G378" s="17">
        <v>0.45981098890904898</v>
      </c>
      <c r="H378" s="17">
        <v>0.41769613712229903</v>
      </c>
      <c r="I378" s="17">
        <v>0.45134327705341498</v>
      </c>
      <c r="J378" s="17">
        <v>0.52508871135693203</v>
      </c>
      <c r="K378" s="17">
        <v>0.46985959690011603</v>
      </c>
      <c r="L378" s="17"/>
      <c r="M378" s="17">
        <v>0.45183420183333201</v>
      </c>
      <c r="N378" s="17">
        <v>0.32448528030442603</v>
      </c>
      <c r="O378" s="17">
        <v>0.63719996645902099</v>
      </c>
      <c r="P378" s="17">
        <v>0.57596364302490699</v>
      </c>
      <c r="Q378" s="17"/>
      <c r="R378" s="17">
        <v>0.44486127823626098</v>
      </c>
      <c r="S378" s="17">
        <v>0.473027286168546</v>
      </c>
      <c r="T378" s="17">
        <v>0.45969677282802202</v>
      </c>
      <c r="U378" s="17"/>
      <c r="V378" s="17">
        <v>0.44039286949009199</v>
      </c>
      <c r="W378" s="17">
        <v>0.43170127253116503</v>
      </c>
      <c r="X378" s="17">
        <v>0.47499828614850897</v>
      </c>
      <c r="Y378" s="17">
        <v>0.42782638723583599</v>
      </c>
      <c r="Z378" s="17">
        <v>0.51239154084946004</v>
      </c>
      <c r="AA378" s="17"/>
      <c r="AB378" s="17">
        <v>0.46626931216992701</v>
      </c>
      <c r="AC378" s="17">
        <v>0.49445868964780099</v>
      </c>
      <c r="AD378" s="17">
        <v>0.34226449091873101</v>
      </c>
    </row>
    <row r="379" spans="2:30">
      <c r="B379" t="s">
        <v>151</v>
      </c>
      <c r="C379" s="17">
        <v>0.186065997390192</v>
      </c>
      <c r="D379" s="17">
        <v>0.10026218699721499</v>
      </c>
      <c r="E379" s="17">
        <v>0.276913319572821</v>
      </c>
      <c r="F379" s="17"/>
      <c r="G379" s="17">
        <v>0.16049216669712199</v>
      </c>
      <c r="H379" s="17">
        <v>0.147871267316565</v>
      </c>
      <c r="I379" s="17">
        <v>0.19926017063419199</v>
      </c>
      <c r="J379" s="17">
        <v>0.103609457084469</v>
      </c>
      <c r="K379" s="17">
        <v>0.32411101005861997</v>
      </c>
      <c r="L379" s="17"/>
      <c r="M379" s="17">
        <v>9.4280802406418104E-2</v>
      </c>
      <c r="N379" s="17">
        <v>0.332476853182822</v>
      </c>
      <c r="O379" s="17">
        <v>0.19723036016228301</v>
      </c>
      <c r="P379" s="17">
        <v>0.22038021735486599</v>
      </c>
      <c r="Q379" s="17"/>
      <c r="R379" s="17">
        <v>0.15147226137678799</v>
      </c>
      <c r="S379" s="17">
        <v>0.15883349375953201</v>
      </c>
      <c r="T379" s="17">
        <v>0.29261887993305302</v>
      </c>
      <c r="U379" s="17"/>
      <c r="V379" s="17">
        <v>0.14581445275156299</v>
      </c>
      <c r="W379" s="17">
        <v>0.17249618360654401</v>
      </c>
      <c r="X379" s="17">
        <v>0.139944078591799</v>
      </c>
      <c r="Y379" s="17">
        <v>0.19633166907529301</v>
      </c>
      <c r="Z379" s="17">
        <v>0.23572808571749401</v>
      </c>
      <c r="AA379" s="17"/>
      <c r="AB379" s="17">
        <v>0.206083990670415</v>
      </c>
      <c r="AC379" s="17">
        <v>7.1623221765990897E-2</v>
      </c>
      <c r="AD379" s="17">
        <v>0.204391408744556</v>
      </c>
    </row>
    <row r="380" spans="2:30">
      <c r="B380" t="s">
        <v>152</v>
      </c>
      <c r="C380" s="17">
        <v>6.1941483070379E-2</v>
      </c>
      <c r="D380" s="17">
        <v>4.0148164495442701E-2</v>
      </c>
      <c r="E380" s="17">
        <v>8.5015803720455502E-2</v>
      </c>
      <c r="F380" s="17"/>
      <c r="G380" s="17">
        <v>8.7838229401735093E-2</v>
      </c>
      <c r="H380" s="17">
        <v>6.6351467584645302E-2</v>
      </c>
      <c r="I380" s="17">
        <v>6.7247456431422603E-2</v>
      </c>
      <c r="J380" s="17">
        <v>5.2440438062198599E-2</v>
      </c>
      <c r="K380" s="17">
        <v>3.3045237926752201E-2</v>
      </c>
      <c r="L380" s="17"/>
      <c r="M380" s="17">
        <v>6.7724717029205794E-2</v>
      </c>
      <c r="N380" s="17">
        <v>6.2738374343193098E-2</v>
      </c>
      <c r="O380" s="17">
        <v>4.9097415612563797E-2</v>
      </c>
      <c r="P380" s="17">
        <v>5.41871231961027E-2</v>
      </c>
      <c r="Q380" s="17"/>
      <c r="R380" s="17">
        <v>8.0757321133241994E-2</v>
      </c>
      <c r="S380" s="17">
        <v>5.7948112097107103E-2</v>
      </c>
      <c r="T380" s="17">
        <v>5.35275695606382E-2</v>
      </c>
      <c r="U380" s="17"/>
      <c r="V380" s="17">
        <v>4.6674644574752899E-2</v>
      </c>
      <c r="W380" s="17">
        <v>8.0730858191264299E-2</v>
      </c>
      <c r="X380" s="17">
        <v>5.9537208706761803E-2</v>
      </c>
      <c r="Y380" s="17">
        <v>8.5887385731094099E-2</v>
      </c>
      <c r="Z380" s="17">
        <v>3.9696250080938598E-2</v>
      </c>
      <c r="AA380" s="17"/>
      <c r="AB380" s="17">
        <v>7.0401938972058806E-2</v>
      </c>
      <c r="AC380" s="17">
        <v>2.0649618913672702E-2</v>
      </c>
      <c r="AD380" s="17">
        <v>4.93642572879412E-2</v>
      </c>
    </row>
    <row r="381" spans="2:30">
      <c r="B381" t="s">
        <v>69</v>
      </c>
      <c r="C381" s="17">
        <v>3.1531158741789299E-3</v>
      </c>
      <c r="D381" s="17">
        <v>3.7155329569912199E-3</v>
      </c>
      <c r="E381" s="17">
        <v>2.5576401524218901E-3</v>
      </c>
      <c r="F381" s="17"/>
      <c r="G381" s="17">
        <v>5.9404606782746403E-3</v>
      </c>
      <c r="H381" s="17">
        <v>5.3194971818745903E-3</v>
      </c>
      <c r="I381" s="17">
        <v>0</v>
      </c>
      <c r="J381" s="17">
        <v>4.2414516469363502E-3</v>
      </c>
      <c r="K381" s="17">
        <v>0</v>
      </c>
      <c r="L381" s="17"/>
      <c r="M381" s="17">
        <v>2.3329002896964402E-3</v>
      </c>
      <c r="N381" s="17">
        <v>0</v>
      </c>
      <c r="O381" s="17">
        <v>1.5372247118033099E-2</v>
      </c>
      <c r="P381" s="17">
        <v>0</v>
      </c>
      <c r="Q381" s="17"/>
      <c r="R381" s="17">
        <v>5.7291714222064997E-3</v>
      </c>
      <c r="S381" s="17">
        <v>1.9198367445901099E-3</v>
      </c>
      <c r="T381" s="17">
        <v>3.8098365514926801E-3</v>
      </c>
      <c r="U381" s="17"/>
      <c r="V381" s="17">
        <v>1.18139991545893E-2</v>
      </c>
      <c r="W381" s="17">
        <v>5.1607725957825996E-3</v>
      </c>
      <c r="X381" s="17">
        <v>0</v>
      </c>
      <c r="Y381" s="17">
        <v>0</v>
      </c>
      <c r="Z381" s="17">
        <v>2.82538934154721E-3</v>
      </c>
      <c r="AA381" s="17"/>
      <c r="AB381" s="17">
        <v>3.9406111765629796E-3</v>
      </c>
      <c r="AC381" s="17">
        <v>0</v>
      </c>
      <c r="AD381" s="17">
        <v>0</v>
      </c>
    </row>
    <row r="382" spans="2:30"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</row>
    <row r="383" spans="2:30">
      <c r="B383" s="6" t="s">
        <v>159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</row>
    <row r="384" spans="2:30">
      <c r="B384" s="21" t="s">
        <v>15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</row>
    <row r="385" spans="2:30">
      <c r="B385" t="s">
        <v>160</v>
      </c>
      <c r="C385" s="17">
        <v>0.24734159546616999</v>
      </c>
      <c r="D385" s="17">
        <v>0.27414117389572701</v>
      </c>
      <c r="E385" s="17">
        <v>0.21896674911846101</v>
      </c>
      <c r="F385" s="17"/>
      <c r="G385" s="17">
        <v>0.30160874868638499</v>
      </c>
      <c r="H385" s="17">
        <v>0.29079510471258402</v>
      </c>
      <c r="I385" s="17">
        <v>0.218812606455312</v>
      </c>
      <c r="J385" s="17">
        <v>0.273971509092865</v>
      </c>
      <c r="K385" s="17">
        <v>0.14475394724733101</v>
      </c>
      <c r="L385" s="17"/>
      <c r="M385" s="17">
        <v>0.34007174221050701</v>
      </c>
      <c r="N385" s="17">
        <v>0.239659955283585</v>
      </c>
      <c r="O385" s="17">
        <v>0.116758332977091</v>
      </c>
      <c r="P385" s="17">
        <v>8.9609764562616406E-2</v>
      </c>
      <c r="Q385" s="17"/>
      <c r="R385" s="17">
        <v>0.30893695298027601</v>
      </c>
      <c r="S385" s="17">
        <v>0.25829149326575601</v>
      </c>
      <c r="T385" s="17">
        <v>0.15651250143231599</v>
      </c>
      <c r="U385" s="17"/>
      <c r="V385" s="17">
        <v>0.36942543480207701</v>
      </c>
      <c r="W385" s="17">
        <v>0.28536112060115498</v>
      </c>
      <c r="X385" s="17">
        <v>0.25721756006694702</v>
      </c>
      <c r="Y385" s="17">
        <v>0.22658032431429101</v>
      </c>
      <c r="Z385" s="17">
        <v>0.182359253887589</v>
      </c>
      <c r="AA385" s="17"/>
      <c r="AB385" s="17">
        <v>0.22444852878336899</v>
      </c>
      <c r="AC385" s="17">
        <v>0.36313582799471</v>
      </c>
      <c r="AD385" s="17">
        <v>0.269706166650236</v>
      </c>
    </row>
    <row r="386" spans="2:30">
      <c r="B386" t="s">
        <v>89</v>
      </c>
      <c r="C386" s="17">
        <v>0.351579791694346</v>
      </c>
      <c r="D386" s="17">
        <v>0.43203091205782601</v>
      </c>
      <c r="E386" s="17">
        <v>0.26639978840380601</v>
      </c>
      <c r="F386" s="17"/>
      <c r="G386" s="17">
        <v>0.39910986459098202</v>
      </c>
      <c r="H386" s="17">
        <v>0.34040463542541999</v>
      </c>
      <c r="I386" s="17">
        <v>0.34665558658726697</v>
      </c>
      <c r="J386" s="17">
        <v>0.38609672574322901</v>
      </c>
      <c r="K386" s="17">
        <v>0.28203579007768098</v>
      </c>
      <c r="L386" s="17"/>
      <c r="M386" s="17">
        <v>0.37257890187918402</v>
      </c>
      <c r="N386" s="17">
        <v>0.26977092824703702</v>
      </c>
      <c r="O386" s="17">
        <v>0.52708548995010296</v>
      </c>
      <c r="P386" s="17">
        <v>0.26477962114956299</v>
      </c>
      <c r="Q386" s="17"/>
      <c r="R386" s="17">
        <v>0.41698830754115701</v>
      </c>
      <c r="S386" s="17">
        <v>0.32456901953294698</v>
      </c>
      <c r="T386" s="17">
        <v>0.35691771034612202</v>
      </c>
      <c r="U386" s="17"/>
      <c r="V386" s="17">
        <v>0.40618556182517601</v>
      </c>
      <c r="W386" s="17">
        <v>0.36663586045135799</v>
      </c>
      <c r="X386" s="17">
        <v>0.34046825874630499</v>
      </c>
      <c r="Y386" s="17">
        <v>0.34321723959391398</v>
      </c>
      <c r="Z386" s="17">
        <v>0.33409617562348198</v>
      </c>
      <c r="AA386" s="17"/>
      <c r="AB386" s="17">
        <v>0.35606757007196599</v>
      </c>
      <c r="AC386" s="17">
        <v>0.31778355029218802</v>
      </c>
      <c r="AD386" s="17">
        <v>0.37906347239210197</v>
      </c>
    </row>
    <row r="387" spans="2:30">
      <c r="B387" t="s">
        <v>90</v>
      </c>
      <c r="C387" s="17">
        <v>0.28890982614100302</v>
      </c>
      <c r="D387" s="17">
        <v>0.22743045151416399</v>
      </c>
      <c r="E387" s="17">
        <v>0.35400293248127901</v>
      </c>
      <c r="F387" s="17"/>
      <c r="G387" s="17">
        <v>0.20547184268700999</v>
      </c>
      <c r="H387" s="17">
        <v>0.24537302647835599</v>
      </c>
      <c r="I387" s="17">
        <v>0.27794833284885201</v>
      </c>
      <c r="J387" s="17">
        <v>0.23875256354271299</v>
      </c>
      <c r="K387" s="17">
        <v>0.48839370430878998</v>
      </c>
      <c r="L387" s="17"/>
      <c r="M387" s="17">
        <v>0.21972525478418001</v>
      </c>
      <c r="N387" s="17">
        <v>0.34457800230243502</v>
      </c>
      <c r="O387" s="17">
        <v>0.22562811185294801</v>
      </c>
      <c r="P387" s="17">
        <v>0.46751629866187899</v>
      </c>
      <c r="Q387" s="17"/>
      <c r="R387" s="17">
        <v>0.18755849037555</v>
      </c>
      <c r="S387" s="17">
        <v>0.29078910385402101</v>
      </c>
      <c r="T387" s="17">
        <v>0.38594742476517602</v>
      </c>
      <c r="U387" s="17"/>
      <c r="V387" s="17">
        <v>0.14197097140505199</v>
      </c>
      <c r="W387" s="17">
        <v>0.24646159137368601</v>
      </c>
      <c r="X387" s="17">
        <v>0.28162133283483998</v>
      </c>
      <c r="Y387" s="17">
        <v>0.25721955850628098</v>
      </c>
      <c r="Z387" s="17">
        <v>0.39888107597100603</v>
      </c>
      <c r="AA387" s="17"/>
      <c r="AB387" s="17">
        <v>0.29438333352506801</v>
      </c>
      <c r="AC387" s="17">
        <v>0.27947838973077499</v>
      </c>
      <c r="AD387" s="17">
        <v>0.23114142678533001</v>
      </c>
    </row>
    <row r="388" spans="2:30">
      <c r="B388" t="s">
        <v>91</v>
      </c>
      <c r="C388" s="17">
        <v>6.7564425754785301E-2</v>
      </c>
      <c r="D388" s="17">
        <v>3.4222772476339099E-2</v>
      </c>
      <c r="E388" s="17">
        <v>0.102865887352072</v>
      </c>
      <c r="F388" s="17"/>
      <c r="G388" s="17">
        <v>7.0012242389263707E-2</v>
      </c>
      <c r="H388" s="17">
        <v>7.4047359719085604E-2</v>
      </c>
      <c r="I388" s="17">
        <v>8.5462524423955494E-2</v>
      </c>
      <c r="J388" s="17">
        <v>6.9486243634645797E-2</v>
      </c>
      <c r="K388" s="17">
        <v>3.7326529952717999E-2</v>
      </c>
      <c r="L388" s="17"/>
      <c r="M388" s="17">
        <v>3.76871363499389E-2</v>
      </c>
      <c r="N388" s="17">
        <v>0.102592608883441</v>
      </c>
      <c r="O388" s="17">
        <v>9.1653688777898604E-2</v>
      </c>
      <c r="P388" s="17">
        <v>8.1214994714907299E-2</v>
      </c>
      <c r="Q388" s="17"/>
      <c r="R388" s="17">
        <v>6.3565365678006497E-2</v>
      </c>
      <c r="S388" s="17">
        <v>7.6604576911183594E-2</v>
      </c>
      <c r="T388" s="17">
        <v>4.7773117285946E-2</v>
      </c>
      <c r="U388" s="17"/>
      <c r="V388" s="17">
        <v>4.7753645553514697E-2</v>
      </c>
      <c r="W388" s="17">
        <v>7.0612564987284202E-2</v>
      </c>
      <c r="X388" s="17">
        <v>8.1419111171484801E-2</v>
      </c>
      <c r="Y388" s="17">
        <v>0.10925471730035</v>
      </c>
      <c r="Z388" s="17">
        <v>3.5428726289927798E-2</v>
      </c>
      <c r="AA388" s="17"/>
      <c r="AB388" s="17">
        <v>7.4803179521728103E-2</v>
      </c>
      <c r="AC388" s="17">
        <v>2.7691156223539199E-2</v>
      </c>
      <c r="AD388" s="17">
        <v>6.9852836658138601E-2</v>
      </c>
    </row>
    <row r="389" spans="2:30">
      <c r="B389" t="s">
        <v>161</v>
      </c>
      <c r="C389" s="17">
        <v>4.0103268853164703E-2</v>
      </c>
      <c r="D389" s="17">
        <v>3.0055503478672401E-2</v>
      </c>
      <c r="E389" s="17">
        <v>5.0741637639018601E-2</v>
      </c>
      <c r="F389" s="17"/>
      <c r="G389" s="17">
        <v>2.3797301646358099E-2</v>
      </c>
      <c r="H389" s="17">
        <v>3.5066891865149302E-2</v>
      </c>
      <c r="I389" s="17">
        <v>6.3299660602381E-2</v>
      </c>
      <c r="J389" s="17">
        <v>3.1692957986546803E-2</v>
      </c>
      <c r="K389" s="17">
        <v>4.7490028413479803E-2</v>
      </c>
      <c r="L389" s="17"/>
      <c r="M389" s="17">
        <v>2.76040644864941E-2</v>
      </c>
      <c r="N389" s="17">
        <v>4.3398505283500803E-2</v>
      </c>
      <c r="O389" s="17">
        <v>3.8874376441960297E-2</v>
      </c>
      <c r="P389" s="17">
        <v>7.4361397675616794E-2</v>
      </c>
      <c r="Q389" s="17"/>
      <c r="R389" s="17">
        <v>2.29508834250109E-2</v>
      </c>
      <c r="S389" s="17">
        <v>4.18168268592689E-2</v>
      </c>
      <c r="T389" s="17">
        <v>5.2849246170439901E-2</v>
      </c>
      <c r="U389" s="17"/>
      <c r="V389" s="17">
        <v>3.4664386414180397E-2</v>
      </c>
      <c r="W389" s="17">
        <v>2.57680899907336E-2</v>
      </c>
      <c r="X389" s="17">
        <v>3.0133611878499798E-2</v>
      </c>
      <c r="Y389" s="17">
        <v>5.55369949312765E-2</v>
      </c>
      <c r="Z389" s="17">
        <v>4.9234768227994698E-2</v>
      </c>
      <c r="AA389" s="17"/>
      <c r="AB389" s="17">
        <v>4.4672141672914598E-2</v>
      </c>
      <c r="AC389" s="17">
        <v>1.1911075758788201E-2</v>
      </c>
      <c r="AD389" s="17">
        <v>5.0236097514193702E-2</v>
      </c>
    </row>
    <row r="390" spans="2:30">
      <c r="B390" t="s">
        <v>69</v>
      </c>
      <c r="C390" s="17">
        <v>4.5010920905322197E-3</v>
      </c>
      <c r="D390" s="17">
        <v>2.11918657727083E-3</v>
      </c>
      <c r="E390" s="17">
        <v>7.0230050053641403E-3</v>
      </c>
      <c r="F390" s="17"/>
      <c r="G390" s="17">
        <v>0</v>
      </c>
      <c r="H390" s="17">
        <v>1.43129817994045E-2</v>
      </c>
      <c r="I390" s="17">
        <v>7.8212890822330593E-3</v>
      </c>
      <c r="J390" s="17">
        <v>0</v>
      </c>
      <c r="K390" s="17">
        <v>0</v>
      </c>
      <c r="L390" s="17"/>
      <c r="M390" s="17">
        <v>2.3329002896964402E-3</v>
      </c>
      <c r="N390" s="17">
        <v>0</v>
      </c>
      <c r="O390" s="17">
        <v>0</v>
      </c>
      <c r="P390" s="17">
        <v>2.2517923235417601E-2</v>
      </c>
      <c r="Q390" s="17"/>
      <c r="R390" s="17">
        <v>0</v>
      </c>
      <c r="S390" s="17">
        <v>7.9289795768244797E-3</v>
      </c>
      <c r="T390" s="17">
        <v>0</v>
      </c>
      <c r="U390" s="17"/>
      <c r="V390" s="17">
        <v>0</v>
      </c>
      <c r="W390" s="17">
        <v>5.1607725957825996E-3</v>
      </c>
      <c r="X390" s="17">
        <v>9.1401253019223801E-3</v>
      </c>
      <c r="Y390" s="17">
        <v>8.1911653538876295E-3</v>
      </c>
      <c r="Z390" s="17">
        <v>0</v>
      </c>
      <c r="AA390" s="17"/>
      <c r="AB390" s="17">
        <v>5.6252464249539197E-3</v>
      </c>
      <c r="AC390" s="17">
        <v>0</v>
      </c>
      <c r="AD390" s="17">
        <v>0</v>
      </c>
    </row>
    <row r="391" spans="2:30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</row>
    <row r="392" spans="2:30">
      <c r="B392" s="6" t="s">
        <v>162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</row>
    <row r="393" spans="2:30">
      <c r="B393" s="21" t="s">
        <v>15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</row>
    <row r="394" spans="2:30">
      <c r="B394" t="s">
        <v>163</v>
      </c>
      <c r="C394" s="17">
        <v>0.26961263986011103</v>
      </c>
      <c r="D394" s="17">
        <v>0.29153045027482599</v>
      </c>
      <c r="E394" s="17">
        <v>0.24640650979241499</v>
      </c>
      <c r="F394" s="17"/>
      <c r="G394" s="17">
        <v>0.28181509568482899</v>
      </c>
      <c r="H394" s="17">
        <v>0.285041382275943</v>
      </c>
      <c r="I394" s="17">
        <v>0.26603655196963899</v>
      </c>
      <c r="J394" s="17">
        <v>0.32128207162685901</v>
      </c>
      <c r="K394" s="17">
        <v>0.19145377326855301</v>
      </c>
      <c r="L394" s="17"/>
      <c r="M394" s="17">
        <v>0.33318072507407498</v>
      </c>
      <c r="N394" s="17">
        <v>0.26422213515856402</v>
      </c>
      <c r="O394" s="17">
        <v>0.19403971563656999</v>
      </c>
      <c r="P394" s="17">
        <v>0.14933358457759399</v>
      </c>
      <c r="Q394" s="17"/>
      <c r="R394" s="17">
        <v>0.29149728166261102</v>
      </c>
      <c r="S394" s="17">
        <v>0.27950121306097298</v>
      </c>
      <c r="T394" s="17">
        <v>0.22153983821656101</v>
      </c>
      <c r="U394" s="17"/>
      <c r="V394" s="17">
        <v>0.32559709000218001</v>
      </c>
      <c r="W394" s="17">
        <v>0.26384163911848102</v>
      </c>
      <c r="X394" s="17">
        <v>0.29337547248273799</v>
      </c>
      <c r="Y394" s="17">
        <v>0.25786400042733498</v>
      </c>
      <c r="Z394" s="17">
        <v>0.24480325754965299</v>
      </c>
      <c r="AA394" s="17"/>
      <c r="AB394" s="17">
        <v>0.24829623211467999</v>
      </c>
      <c r="AC394" s="17">
        <v>0.36954195786428201</v>
      </c>
      <c r="AD394" s="17">
        <v>0.31309569335937198</v>
      </c>
    </row>
    <row r="395" spans="2:30">
      <c r="B395" t="s">
        <v>89</v>
      </c>
      <c r="C395" s="17">
        <v>0.36012592095978602</v>
      </c>
      <c r="D395" s="17">
        <v>0.39567153762427498</v>
      </c>
      <c r="E395" s="17">
        <v>0.32249094793808297</v>
      </c>
      <c r="F395" s="17"/>
      <c r="G395" s="17">
        <v>0.41716589528396703</v>
      </c>
      <c r="H395" s="17">
        <v>0.41973562346813698</v>
      </c>
      <c r="I395" s="17">
        <v>0.34419938117663501</v>
      </c>
      <c r="J395" s="17">
        <v>0.37554508433497202</v>
      </c>
      <c r="K395" s="17">
        <v>0.235400641853033</v>
      </c>
      <c r="L395" s="17"/>
      <c r="M395" s="17">
        <v>0.408405534688912</v>
      </c>
      <c r="N395" s="17">
        <v>0.263642993382178</v>
      </c>
      <c r="O395" s="17">
        <v>0.28303447768773199</v>
      </c>
      <c r="P395" s="17">
        <v>0.43693757401205002</v>
      </c>
      <c r="Q395" s="17"/>
      <c r="R395" s="17">
        <v>0.43736383002253998</v>
      </c>
      <c r="S395" s="17">
        <v>0.38980567578448799</v>
      </c>
      <c r="T395" s="17">
        <v>0.20421374488202401</v>
      </c>
      <c r="U395" s="17"/>
      <c r="V395" s="17">
        <v>0.44768462717972002</v>
      </c>
      <c r="W395" s="17">
        <v>0.41761300956415098</v>
      </c>
      <c r="X395" s="17">
        <v>0.38708520764751098</v>
      </c>
      <c r="Y395" s="17">
        <v>0.33825705998377797</v>
      </c>
      <c r="Z395" s="17">
        <v>0.28236731864908798</v>
      </c>
      <c r="AA395" s="17"/>
      <c r="AB395" s="17">
        <v>0.34454535784756402</v>
      </c>
      <c r="AC395" s="17">
        <v>0.46750522005065398</v>
      </c>
      <c r="AD395" s="17">
        <v>0.29329369717251302</v>
      </c>
    </row>
    <row r="396" spans="2:30">
      <c r="B396" t="s">
        <v>90</v>
      </c>
      <c r="C396" s="17">
        <v>0.27437821650001698</v>
      </c>
      <c r="D396" s="17">
        <v>0.25466344888206099</v>
      </c>
      <c r="E396" s="17">
        <v>0.295251809844429</v>
      </c>
      <c r="F396" s="17"/>
      <c r="G396" s="17">
        <v>0.200310412137223</v>
      </c>
      <c r="H396" s="17">
        <v>0.202400579845192</v>
      </c>
      <c r="I396" s="17">
        <v>0.27139844513576999</v>
      </c>
      <c r="J396" s="17">
        <v>0.19141185728857199</v>
      </c>
      <c r="K396" s="17">
        <v>0.51877142525863795</v>
      </c>
      <c r="L396" s="17"/>
      <c r="M396" s="17">
        <v>0.18182679898905399</v>
      </c>
      <c r="N396" s="17">
        <v>0.33792954061323399</v>
      </c>
      <c r="O396" s="17">
        <v>0.44369819652076098</v>
      </c>
      <c r="P396" s="17">
        <v>0.30609798330451299</v>
      </c>
      <c r="Q396" s="17"/>
      <c r="R396" s="17">
        <v>0.177968970646875</v>
      </c>
      <c r="S396" s="17">
        <v>0.23037749494871099</v>
      </c>
      <c r="T396" s="17">
        <v>0.487309596070371</v>
      </c>
      <c r="U396" s="17"/>
      <c r="V396" s="17">
        <v>0.16619950478600901</v>
      </c>
      <c r="W396" s="17">
        <v>0.206919045233698</v>
      </c>
      <c r="X396" s="17">
        <v>0.230573225658363</v>
      </c>
      <c r="Y396" s="17">
        <v>0.26043666133121801</v>
      </c>
      <c r="Z396" s="17">
        <v>0.40213637475665198</v>
      </c>
      <c r="AA396" s="17"/>
      <c r="AB396" s="17">
        <v>0.30151328461543098</v>
      </c>
      <c r="AC396" s="17">
        <v>0.10727322266481901</v>
      </c>
      <c r="AD396" s="17">
        <v>0.333605616645123</v>
      </c>
    </row>
    <row r="397" spans="2:30">
      <c r="B397" t="s">
        <v>91</v>
      </c>
      <c r="C397" s="17">
        <v>5.3765019400622498E-2</v>
      </c>
      <c r="D397" s="17">
        <v>2.82092887952901E-2</v>
      </c>
      <c r="E397" s="17">
        <v>8.0822905073554593E-2</v>
      </c>
      <c r="F397" s="17"/>
      <c r="G397" s="17">
        <v>6.6323567841440403E-2</v>
      </c>
      <c r="H397" s="17">
        <v>3.2753557683480601E-2</v>
      </c>
      <c r="I397" s="17">
        <v>6.6674712998213898E-2</v>
      </c>
      <c r="J397" s="17">
        <v>5.59489491064281E-2</v>
      </c>
      <c r="K397" s="17">
        <v>4.6815063103936301E-2</v>
      </c>
      <c r="L397" s="17"/>
      <c r="M397" s="17">
        <v>3.9093917328841397E-2</v>
      </c>
      <c r="N397" s="17">
        <v>9.17692722448675E-2</v>
      </c>
      <c r="O397" s="17">
        <v>4.84184500700056E-2</v>
      </c>
      <c r="P397" s="17">
        <v>4.1748299435248597E-2</v>
      </c>
      <c r="Q397" s="17"/>
      <c r="R397" s="17">
        <v>6.0007889254924202E-2</v>
      </c>
      <c r="S397" s="17">
        <v>5.1642590730133699E-2</v>
      </c>
      <c r="T397" s="17">
        <v>5.30742658893592E-2</v>
      </c>
      <c r="U397" s="17"/>
      <c r="V397" s="17">
        <v>1.9119641044792999E-2</v>
      </c>
      <c r="W397" s="17">
        <v>6.3196099470055001E-2</v>
      </c>
      <c r="X397" s="17">
        <v>5.4676579966619801E-2</v>
      </c>
      <c r="Y397" s="17">
        <v>7.3847124318836097E-2</v>
      </c>
      <c r="Z397" s="17">
        <v>4.55804489325859E-2</v>
      </c>
      <c r="AA397" s="17"/>
      <c r="AB397" s="17">
        <v>5.53971192315693E-2</v>
      </c>
      <c r="AC397" s="17">
        <v>4.2781731618969802E-2</v>
      </c>
      <c r="AD397" s="17">
        <v>6.0004992822992501E-2</v>
      </c>
    </row>
    <row r="398" spans="2:30">
      <c r="B398" t="s">
        <v>164</v>
      </c>
      <c r="C398" s="17">
        <v>3.57143776416513E-2</v>
      </c>
      <c r="D398" s="17">
        <v>2.5241982784377101E-2</v>
      </c>
      <c r="E398" s="17">
        <v>4.6802335452209902E-2</v>
      </c>
      <c r="F398" s="17"/>
      <c r="G398" s="17">
        <v>3.4385029052539297E-2</v>
      </c>
      <c r="H398" s="17">
        <v>4.5755874927843297E-2</v>
      </c>
      <c r="I398" s="17">
        <v>4.7994546704088599E-2</v>
      </c>
      <c r="J398" s="17">
        <v>4.4689917718221103E-2</v>
      </c>
      <c r="K398" s="17">
        <v>4.5503801837727597E-3</v>
      </c>
      <c r="L398" s="17"/>
      <c r="M398" s="17">
        <v>3.2074369456513901E-2</v>
      </c>
      <c r="N398" s="17">
        <v>3.71000905860299E-2</v>
      </c>
      <c r="O398" s="17">
        <v>2.5510339708407201E-2</v>
      </c>
      <c r="P398" s="17">
        <v>5.3719647921520397E-2</v>
      </c>
      <c r="Q398" s="17"/>
      <c r="R398" s="17">
        <v>3.3162028413049799E-2</v>
      </c>
      <c r="S398" s="17">
        <v>4.0948580563328799E-2</v>
      </c>
      <c r="T398" s="17">
        <v>2.44937100015735E-2</v>
      </c>
      <c r="U398" s="17"/>
      <c r="V398" s="17">
        <v>4.1399136987298399E-2</v>
      </c>
      <c r="W398" s="17">
        <v>4.32694340178328E-2</v>
      </c>
      <c r="X398" s="17">
        <v>2.5149388942845002E-2</v>
      </c>
      <c r="Y398" s="17">
        <v>6.20102749426686E-2</v>
      </c>
      <c r="Z398" s="17">
        <v>1.81646289120409E-2</v>
      </c>
      <c r="AA398" s="17"/>
      <c r="AB398" s="17">
        <v>4.4046396348212703E-2</v>
      </c>
      <c r="AC398" s="17">
        <v>3.1725326039036498E-3</v>
      </c>
      <c r="AD398" s="17">
        <v>0</v>
      </c>
    </row>
    <row r="399" spans="2:30">
      <c r="B399" t="s">
        <v>69</v>
      </c>
      <c r="C399" s="17">
        <v>6.4038256378117003E-3</v>
      </c>
      <c r="D399" s="17">
        <v>4.6832916391702202E-3</v>
      </c>
      <c r="E399" s="17">
        <v>8.2254918993084503E-3</v>
      </c>
      <c r="F399" s="17"/>
      <c r="G399" s="17">
        <v>0</v>
      </c>
      <c r="H399" s="17">
        <v>1.43129817994045E-2</v>
      </c>
      <c r="I399" s="17">
        <v>3.6963620156538102E-3</v>
      </c>
      <c r="J399" s="17">
        <v>1.1122119924948E-2</v>
      </c>
      <c r="K399" s="17">
        <v>3.00871633206734E-3</v>
      </c>
      <c r="L399" s="17"/>
      <c r="M399" s="17">
        <v>5.41865446260367E-3</v>
      </c>
      <c r="N399" s="17">
        <v>5.3359680151267696E-3</v>
      </c>
      <c r="O399" s="17">
        <v>5.2988203765242502E-3</v>
      </c>
      <c r="P399" s="17">
        <v>1.21629107490751E-2</v>
      </c>
      <c r="Q399" s="17"/>
      <c r="R399" s="17">
        <v>0</v>
      </c>
      <c r="S399" s="17">
        <v>7.7244449123649202E-3</v>
      </c>
      <c r="T399" s="17">
        <v>9.3688449401120692E-3</v>
      </c>
      <c r="U399" s="17"/>
      <c r="V399" s="17">
        <v>0</v>
      </c>
      <c r="W399" s="17">
        <v>5.1607725957825996E-3</v>
      </c>
      <c r="X399" s="17">
        <v>9.1401253019223801E-3</v>
      </c>
      <c r="Y399" s="17">
        <v>7.5848789961653297E-3</v>
      </c>
      <c r="Z399" s="17">
        <v>6.9479711999797097E-3</v>
      </c>
      <c r="AA399" s="17"/>
      <c r="AB399" s="17">
        <v>6.2016098425426601E-3</v>
      </c>
      <c r="AC399" s="17">
        <v>9.7253351973708105E-3</v>
      </c>
      <c r="AD399" s="17">
        <v>0</v>
      </c>
    </row>
    <row r="400" spans="2:30"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</row>
    <row r="401" spans="2:30">
      <c r="B401" s="6" t="s">
        <v>165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</row>
    <row r="402" spans="2:30">
      <c r="B402" s="21" t="s">
        <v>15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</row>
    <row r="403" spans="2:30">
      <c r="B403" t="s">
        <v>166</v>
      </c>
      <c r="C403" s="17">
        <v>0.29382229860529002</v>
      </c>
      <c r="D403" s="17">
        <v>0.32621644446286902</v>
      </c>
      <c r="E403" s="17">
        <v>0.259524038515487</v>
      </c>
      <c r="F403" s="17"/>
      <c r="G403" s="17">
        <v>0.313736184305201</v>
      </c>
      <c r="H403" s="17">
        <v>0.33403414488578398</v>
      </c>
      <c r="I403" s="17">
        <v>0.25073471326128799</v>
      </c>
      <c r="J403" s="17">
        <v>0.35511223357311</v>
      </c>
      <c r="K403" s="17">
        <v>0.212392409913332</v>
      </c>
      <c r="L403" s="17"/>
      <c r="M403" s="17">
        <v>0.38615559149970902</v>
      </c>
      <c r="N403" s="17">
        <v>0.25675930400477698</v>
      </c>
      <c r="O403" s="17">
        <v>0.14976126407089699</v>
      </c>
      <c r="P403" s="17">
        <v>0.19718536075555701</v>
      </c>
      <c r="Q403" s="17"/>
      <c r="R403" s="17">
        <v>0.31505831447601701</v>
      </c>
      <c r="S403" s="17">
        <v>0.30628210784196502</v>
      </c>
      <c r="T403" s="17">
        <v>0.23962849844657599</v>
      </c>
      <c r="U403" s="17"/>
      <c r="V403" s="17">
        <v>0.34388894958154498</v>
      </c>
      <c r="W403" s="17">
        <v>0.29833316629291701</v>
      </c>
      <c r="X403" s="17">
        <v>0.32791119294149501</v>
      </c>
      <c r="Y403" s="17">
        <v>0.284540800953622</v>
      </c>
      <c r="Z403" s="17">
        <v>0.25489171428088803</v>
      </c>
      <c r="AA403" s="17"/>
      <c r="AB403" s="17">
        <v>0.26939805839602199</v>
      </c>
      <c r="AC403" s="17">
        <v>0.40307831739691002</v>
      </c>
      <c r="AD403" s="17">
        <v>0.35870043776409599</v>
      </c>
    </row>
    <row r="404" spans="2:30">
      <c r="B404" t="s">
        <v>89</v>
      </c>
      <c r="C404" s="17">
        <v>0.39446238248617699</v>
      </c>
      <c r="D404" s="17">
        <v>0.455517406993241</v>
      </c>
      <c r="E404" s="17">
        <v>0.32981856938675702</v>
      </c>
      <c r="F404" s="17"/>
      <c r="G404" s="17">
        <v>0.37581619019728701</v>
      </c>
      <c r="H404" s="17">
        <v>0.35453683676005299</v>
      </c>
      <c r="I404" s="17">
        <v>0.41510509138769103</v>
      </c>
      <c r="J404" s="17">
        <v>0.41904283608786003</v>
      </c>
      <c r="K404" s="17">
        <v>0.41104275073385899</v>
      </c>
      <c r="L404" s="17"/>
      <c r="M404" s="17">
        <v>0.37226410699669699</v>
      </c>
      <c r="N404" s="17">
        <v>0.33023704960819</v>
      </c>
      <c r="O404" s="17">
        <v>0.55859746987074599</v>
      </c>
      <c r="P404" s="17">
        <v>0.422263988341609</v>
      </c>
      <c r="Q404" s="17"/>
      <c r="R404" s="17">
        <v>0.39042980108175601</v>
      </c>
      <c r="S404" s="17">
        <v>0.405603526136253</v>
      </c>
      <c r="T404" s="17">
        <v>0.369169920967926</v>
      </c>
      <c r="U404" s="17"/>
      <c r="V404" s="17">
        <v>0.39852569338795601</v>
      </c>
      <c r="W404" s="17">
        <v>0.36963941049013899</v>
      </c>
      <c r="X404" s="17">
        <v>0.39072268407326699</v>
      </c>
      <c r="Y404" s="17">
        <v>0.371327527084096</v>
      </c>
      <c r="Z404" s="17">
        <v>0.42887534187312398</v>
      </c>
      <c r="AA404" s="17"/>
      <c r="AB404" s="17">
        <v>0.38831648280512898</v>
      </c>
      <c r="AC404" s="17">
        <v>0.42666640157414498</v>
      </c>
      <c r="AD404" s="17">
        <v>0.397256415835752</v>
      </c>
    </row>
    <row r="405" spans="2:30">
      <c r="B405" t="s">
        <v>90</v>
      </c>
      <c r="C405" s="17">
        <v>0.23521367946347799</v>
      </c>
      <c r="D405" s="17">
        <v>0.16372961802248501</v>
      </c>
      <c r="E405" s="17">
        <v>0.31089954388966001</v>
      </c>
      <c r="F405" s="17"/>
      <c r="G405" s="17">
        <v>0.20622324363774</v>
      </c>
      <c r="H405" s="17">
        <v>0.22178418313187201</v>
      </c>
      <c r="I405" s="17">
        <v>0.24641509709930101</v>
      </c>
      <c r="J405" s="17">
        <v>0.15885370508410501</v>
      </c>
      <c r="K405" s="17">
        <v>0.34647178004909801</v>
      </c>
      <c r="L405" s="17"/>
      <c r="M405" s="17">
        <v>0.174623933325255</v>
      </c>
      <c r="N405" s="17">
        <v>0.30499105491155498</v>
      </c>
      <c r="O405" s="17">
        <v>0.22581592941193299</v>
      </c>
      <c r="P405" s="17">
        <v>0.31655802499448299</v>
      </c>
      <c r="Q405" s="17"/>
      <c r="R405" s="17">
        <v>0.197951230627087</v>
      </c>
      <c r="S405" s="17">
        <v>0.20838262755706699</v>
      </c>
      <c r="T405" s="17">
        <v>0.34339445918990402</v>
      </c>
      <c r="U405" s="17"/>
      <c r="V405" s="17">
        <v>0.16181442684272099</v>
      </c>
      <c r="W405" s="17">
        <v>0.22883080390986399</v>
      </c>
      <c r="X405" s="17">
        <v>0.21687610931627599</v>
      </c>
      <c r="Y405" s="17">
        <v>0.237082324712071</v>
      </c>
      <c r="Z405" s="17">
        <v>0.27790656112187201</v>
      </c>
      <c r="AA405" s="17"/>
      <c r="AB405" s="17">
        <v>0.25882083988445798</v>
      </c>
      <c r="AC405" s="17">
        <v>0.119952167557533</v>
      </c>
      <c r="AD405" s="17">
        <v>0.200248940025991</v>
      </c>
    </row>
    <row r="406" spans="2:30">
      <c r="B406" t="s">
        <v>91</v>
      </c>
      <c r="C406" s="17">
        <v>5.4331719115314897E-2</v>
      </c>
      <c r="D406" s="17">
        <v>3.7767013225015501E-2</v>
      </c>
      <c r="E406" s="17">
        <v>7.1870091432166106E-2</v>
      </c>
      <c r="F406" s="17"/>
      <c r="G406" s="17">
        <v>6.2260146558975403E-2</v>
      </c>
      <c r="H406" s="17">
        <v>6.9320080983942406E-2</v>
      </c>
      <c r="I406" s="17">
        <v>5.9127098176029902E-2</v>
      </c>
      <c r="J406" s="17">
        <v>4.89593111332568E-2</v>
      </c>
      <c r="K406" s="17">
        <v>3.0093059303710298E-2</v>
      </c>
      <c r="L406" s="17"/>
      <c r="M406" s="17">
        <v>5.0057256617199397E-2</v>
      </c>
      <c r="N406" s="17">
        <v>7.6115330336981799E-2</v>
      </c>
      <c r="O406" s="17">
        <v>5.9947282585129297E-2</v>
      </c>
      <c r="P406" s="17">
        <v>2.70022666223441E-2</v>
      </c>
      <c r="Q406" s="17"/>
      <c r="R406" s="17">
        <v>5.6088995022861701E-2</v>
      </c>
      <c r="S406" s="17">
        <v>6.1456998186473398E-2</v>
      </c>
      <c r="T406" s="17">
        <v>3.3792459111333203E-2</v>
      </c>
      <c r="U406" s="17"/>
      <c r="V406" s="17">
        <v>2.6636635569766198E-2</v>
      </c>
      <c r="W406" s="17">
        <v>9.09045449984794E-2</v>
      </c>
      <c r="X406" s="17">
        <v>3.9340624726117102E-2</v>
      </c>
      <c r="Y406" s="17">
        <v>8.5043053320153703E-2</v>
      </c>
      <c r="Z406" s="17">
        <v>2.79330556330055E-2</v>
      </c>
      <c r="AA406" s="17"/>
      <c r="AB406" s="17">
        <v>5.6345427906417299E-2</v>
      </c>
      <c r="AC406" s="17">
        <v>4.7130580867508001E-2</v>
      </c>
      <c r="AD406" s="17">
        <v>4.3794206374161301E-2</v>
      </c>
    </row>
    <row r="407" spans="2:30">
      <c r="B407" t="s">
        <v>167</v>
      </c>
      <c r="C407" s="17">
        <v>2.0338710773947399E-2</v>
      </c>
      <c r="D407" s="17">
        <v>1.32087602565305E-2</v>
      </c>
      <c r="E407" s="17">
        <v>2.7887756775930101E-2</v>
      </c>
      <c r="F407" s="17"/>
      <c r="G407" s="17">
        <v>4.1964235300797001E-2</v>
      </c>
      <c r="H407" s="17">
        <v>1.50052570564746E-2</v>
      </c>
      <c r="I407" s="17">
        <v>2.4921638060035702E-2</v>
      </c>
      <c r="J407" s="17">
        <v>1.8031914121668401E-2</v>
      </c>
      <c r="K407" s="17">
        <v>0</v>
      </c>
      <c r="L407" s="17"/>
      <c r="M407" s="17">
        <v>1.4566211271443001E-2</v>
      </c>
      <c r="N407" s="17">
        <v>2.8897316247695801E-2</v>
      </c>
      <c r="O407" s="17">
        <v>5.8780540612941301E-3</v>
      </c>
      <c r="P407" s="17">
        <v>3.6990359286006899E-2</v>
      </c>
      <c r="Q407" s="17"/>
      <c r="R407" s="17">
        <v>4.0471658792277897E-2</v>
      </c>
      <c r="S407" s="17">
        <v>1.5048940210896001E-2</v>
      </c>
      <c r="T407" s="17">
        <v>1.40146622842606E-2</v>
      </c>
      <c r="U407" s="17"/>
      <c r="V407" s="17">
        <v>6.9134294618011599E-2</v>
      </c>
      <c r="W407" s="17">
        <v>7.1313017128186596E-3</v>
      </c>
      <c r="X407" s="17">
        <v>2.5149388942845002E-2</v>
      </c>
      <c r="Y407" s="17">
        <v>1.8135127404985098E-2</v>
      </c>
      <c r="Z407" s="17">
        <v>1.0393327091111E-2</v>
      </c>
      <c r="AA407" s="17"/>
      <c r="AB407" s="17">
        <v>2.4830634186677698E-2</v>
      </c>
      <c r="AC407" s="17">
        <v>3.1725326039036498E-3</v>
      </c>
      <c r="AD407" s="17">
        <v>0</v>
      </c>
    </row>
    <row r="408" spans="2:30">
      <c r="B408" t="s">
        <v>69</v>
      </c>
      <c r="C408" s="17">
        <v>1.8312095557931501E-3</v>
      </c>
      <c r="D408" s="17">
        <v>3.5607570398589702E-3</v>
      </c>
      <c r="E408" s="17">
        <v>0</v>
      </c>
      <c r="F408" s="17"/>
      <c r="G408" s="17">
        <v>0</v>
      </c>
      <c r="H408" s="17">
        <v>5.3194971818745903E-3</v>
      </c>
      <c r="I408" s="17">
        <v>3.6963620156538102E-3</v>
      </c>
      <c r="J408" s="17">
        <v>0</v>
      </c>
      <c r="K408" s="17">
        <v>0</v>
      </c>
      <c r="L408" s="17"/>
      <c r="M408" s="17">
        <v>2.3329002896964402E-3</v>
      </c>
      <c r="N408" s="17">
        <v>2.9999448908009001E-3</v>
      </c>
      <c r="O408" s="17">
        <v>0</v>
      </c>
      <c r="P408" s="17">
        <v>0</v>
      </c>
      <c r="Q408" s="17"/>
      <c r="R408" s="17">
        <v>0</v>
      </c>
      <c r="S408" s="17">
        <v>3.2258000673460801E-3</v>
      </c>
      <c r="T408" s="17">
        <v>0</v>
      </c>
      <c r="U408" s="17"/>
      <c r="V408" s="17">
        <v>0</v>
      </c>
      <c r="W408" s="17">
        <v>5.1607725957825996E-3</v>
      </c>
      <c r="X408" s="17">
        <v>0</v>
      </c>
      <c r="Y408" s="17">
        <v>3.8711665250717501E-3</v>
      </c>
      <c r="Z408" s="17">
        <v>0</v>
      </c>
      <c r="AA408" s="17"/>
      <c r="AB408" s="17">
        <v>2.28855682129553E-3</v>
      </c>
      <c r="AC408" s="17">
        <v>0</v>
      </c>
      <c r="AD408" s="17">
        <v>0</v>
      </c>
    </row>
    <row r="409" spans="2:30"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</row>
    <row r="410" spans="2:30">
      <c r="B410" s="6" t="s">
        <v>168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</row>
    <row r="411" spans="2:30">
      <c r="B411" s="21" t="s">
        <v>15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</row>
    <row r="412" spans="2:30">
      <c r="B412" t="s">
        <v>169</v>
      </c>
      <c r="C412" s="17">
        <v>0.38536299800689</v>
      </c>
      <c r="D412" s="17">
        <v>0.392452363101915</v>
      </c>
      <c r="E412" s="17">
        <v>0.37785692302131102</v>
      </c>
      <c r="F412" s="17"/>
      <c r="G412" s="17">
        <v>0.44539926578693601</v>
      </c>
      <c r="H412" s="17">
        <v>0.37012450355186899</v>
      </c>
      <c r="I412" s="17">
        <v>0.38300407344062498</v>
      </c>
      <c r="J412" s="17">
        <v>0.49615597153086799</v>
      </c>
      <c r="K412" s="17">
        <v>0.22690013142646401</v>
      </c>
      <c r="L412" s="17"/>
      <c r="M412" s="17">
        <v>0.47344615571902998</v>
      </c>
      <c r="N412" s="17">
        <v>0.31485912378897402</v>
      </c>
      <c r="O412" s="17">
        <v>0.28370624424492502</v>
      </c>
      <c r="P412" s="17">
        <v>0.31881440655892701</v>
      </c>
      <c r="Q412" s="17"/>
      <c r="R412" s="17">
        <v>0.43548426910010302</v>
      </c>
      <c r="S412" s="17">
        <v>0.40576497761202601</v>
      </c>
      <c r="T412" s="17">
        <v>0.28117941119525403</v>
      </c>
      <c r="U412" s="17"/>
      <c r="V412" s="17">
        <v>0.52431604045281799</v>
      </c>
      <c r="W412" s="17">
        <v>0.40009445249134201</v>
      </c>
      <c r="X412" s="17">
        <v>0.39619940112777702</v>
      </c>
      <c r="Y412" s="17">
        <v>0.38948989575696802</v>
      </c>
      <c r="Z412" s="17">
        <v>0.31413120662257599</v>
      </c>
      <c r="AA412" s="17"/>
      <c r="AB412" s="17">
        <v>0.36490607036316403</v>
      </c>
      <c r="AC412" s="17">
        <v>0.45983286175381599</v>
      </c>
      <c r="AD412" s="17">
        <v>0.48863621602701102</v>
      </c>
    </row>
    <row r="413" spans="2:30">
      <c r="B413" t="s">
        <v>170</v>
      </c>
      <c r="C413" s="17">
        <v>0.52633579871191105</v>
      </c>
      <c r="D413" s="17">
        <v>0.52087606952723897</v>
      </c>
      <c r="E413" s="17">
        <v>0.53211644847557804</v>
      </c>
      <c r="F413" s="17"/>
      <c r="G413" s="17">
        <v>0.47771785296742197</v>
      </c>
      <c r="H413" s="17">
        <v>0.55031872060425102</v>
      </c>
      <c r="I413" s="17">
        <v>0.52761555277699601</v>
      </c>
      <c r="J413" s="17">
        <v>0.466751868024954</v>
      </c>
      <c r="K413" s="17">
        <v>0.61248618285548395</v>
      </c>
      <c r="L413" s="17"/>
      <c r="M413" s="17">
        <v>0.47649099207483497</v>
      </c>
      <c r="N413" s="17">
        <v>0.61006284999166904</v>
      </c>
      <c r="O413" s="17">
        <v>0.66460808642735003</v>
      </c>
      <c r="P413" s="17">
        <v>0.42095324327170303</v>
      </c>
      <c r="Q413" s="17"/>
      <c r="R413" s="17">
        <v>0.49036740639363002</v>
      </c>
      <c r="S413" s="17">
        <v>0.487355503952836</v>
      </c>
      <c r="T413" s="17">
        <v>0.66522052941180598</v>
      </c>
      <c r="U413" s="17"/>
      <c r="V413" s="17">
        <v>0.43127618529929601</v>
      </c>
      <c r="W413" s="17">
        <v>0.51961454084790804</v>
      </c>
      <c r="X413" s="17">
        <v>0.528459994834652</v>
      </c>
      <c r="Y413" s="17">
        <v>0.52290068000971401</v>
      </c>
      <c r="Z413" s="17">
        <v>0.56641305902628702</v>
      </c>
      <c r="AA413" s="17"/>
      <c r="AB413" s="17">
        <v>0.56109553949298396</v>
      </c>
      <c r="AC413" s="17">
        <v>0.371434030772472</v>
      </c>
      <c r="AD413" s="17">
        <v>0.43231584660473399</v>
      </c>
    </row>
    <row r="414" spans="2:30">
      <c r="B414" t="s">
        <v>171</v>
      </c>
      <c r="C414" s="17">
        <v>6.6748847189663105E-2</v>
      </c>
      <c r="D414" s="17">
        <v>6.8443464470646406E-2</v>
      </c>
      <c r="E414" s="17">
        <v>6.49546210195589E-2</v>
      </c>
      <c r="F414" s="17"/>
      <c r="G414" s="17">
        <v>2.5463421319443701E-2</v>
      </c>
      <c r="H414" s="17">
        <v>5.00627588117643E-2</v>
      </c>
      <c r="I414" s="17">
        <v>7.5039791623713506E-2</v>
      </c>
      <c r="J414" s="17">
        <v>2.7377790783990601E-2</v>
      </c>
      <c r="K414" s="17">
        <v>0.16061368571805301</v>
      </c>
      <c r="L414" s="17"/>
      <c r="M414" s="17">
        <v>3.5519519331923599E-2</v>
      </c>
      <c r="N414" s="17">
        <v>4.4163130301786799E-2</v>
      </c>
      <c r="O414" s="17">
        <v>5.1685669327724698E-2</v>
      </c>
      <c r="P414" s="17">
        <v>0.21324338097854401</v>
      </c>
      <c r="Q414" s="17"/>
      <c r="R414" s="17">
        <v>2.4557742847871499E-2</v>
      </c>
      <c r="S414" s="17">
        <v>9.0339900070813606E-2</v>
      </c>
      <c r="T414" s="17">
        <v>4.7056538488048E-2</v>
      </c>
      <c r="U414" s="17"/>
      <c r="V414" s="17">
        <v>1.4822636415176799E-2</v>
      </c>
      <c r="W414" s="17">
        <v>5.3738478858365801E-2</v>
      </c>
      <c r="X414" s="17">
        <v>3.0327691354325299E-2</v>
      </c>
      <c r="Y414" s="17">
        <v>7.5339646447209502E-2</v>
      </c>
      <c r="Z414" s="17">
        <v>0.114603034249441</v>
      </c>
      <c r="AA414" s="17"/>
      <c r="AB414" s="17">
        <v>4.76510009460328E-2</v>
      </c>
      <c r="AC414" s="17">
        <v>0.16556057486980799</v>
      </c>
      <c r="AD414" s="17">
        <v>7.9047937368254995E-2</v>
      </c>
    </row>
    <row r="415" spans="2:30">
      <c r="B415" t="s">
        <v>172</v>
      </c>
      <c r="C415" s="17">
        <v>4.6000710105638699E-3</v>
      </c>
      <c r="D415" s="17">
        <v>3.9898540200028103E-3</v>
      </c>
      <c r="E415" s="17">
        <v>5.2461562984889498E-3</v>
      </c>
      <c r="F415" s="17"/>
      <c r="G415" s="17">
        <v>0</v>
      </c>
      <c r="H415" s="17">
        <v>1.0015171596088999E-2</v>
      </c>
      <c r="I415" s="17">
        <v>5.6747367796904204E-3</v>
      </c>
      <c r="J415" s="17">
        <v>7.2848341769265398E-3</v>
      </c>
      <c r="K415" s="17">
        <v>0</v>
      </c>
      <c r="L415" s="17"/>
      <c r="M415" s="17">
        <v>5.2860214112023804E-3</v>
      </c>
      <c r="N415" s="17">
        <v>0</v>
      </c>
      <c r="O415" s="17">
        <v>0</v>
      </c>
      <c r="P415" s="17">
        <v>1.40645040985144E-2</v>
      </c>
      <c r="Q415" s="17"/>
      <c r="R415" s="17">
        <v>0</v>
      </c>
      <c r="S415" s="17">
        <v>5.6194761079551197E-3</v>
      </c>
      <c r="T415" s="17">
        <v>6.5435209048922902E-3</v>
      </c>
      <c r="U415" s="17"/>
      <c r="V415" s="17">
        <v>0</v>
      </c>
      <c r="W415" s="17">
        <v>0</v>
      </c>
      <c r="X415" s="17">
        <v>1.0178471104523801E-2</v>
      </c>
      <c r="Y415" s="17">
        <v>5.9431005315764103E-3</v>
      </c>
      <c r="Z415" s="17">
        <v>4.8527001016960896E-3</v>
      </c>
      <c r="AA415" s="17"/>
      <c r="AB415" s="17">
        <v>5.7489454750633403E-3</v>
      </c>
      <c r="AC415" s="17">
        <v>0</v>
      </c>
      <c r="AD415" s="17">
        <v>0</v>
      </c>
    </row>
    <row r="416" spans="2:30">
      <c r="B416" t="s">
        <v>69</v>
      </c>
      <c r="C416" s="17">
        <v>1.69522850809719E-2</v>
      </c>
      <c r="D416" s="17">
        <v>1.42382488801975E-2</v>
      </c>
      <c r="E416" s="17">
        <v>1.9825851185062401E-2</v>
      </c>
      <c r="F416" s="17"/>
      <c r="G416" s="17">
        <v>5.1419459926198299E-2</v>
      </c>
      <c r="H416" s="17">
        <v>1.94788454360269E-2</v>
      </c>
      <c r="I416" s="17">
        <v>8.6658453789752593E-3</v>
      </c>
      <c r="J416" s="17">
        <v>2.42953548326075E-3</v>
      </c>
      <c r="K416" s="17">
        <v>0</v>
      </c>
      <c r="L416" s="17"/>
      <c r="M416" s="17">
        <v>9.2573114630088906E-3</v>
      </c>
      <c r="N416" s="17">
        <v>3.0914895917570399E-2</v>
      </c>
      <c r="O416" s="17">
        <v>0</v>
      </c>
      <c r="P416" s="17">
        <v>3.2924465092310999E-2</v>
      </c>
      <c r="Q416" s="17"/>
      <c r="R416" s="17">
        <v>4.9590581658395701E-2</v>
      </c>
      <c r="S416" s="17">
        <v>1.0920142256369199E-2</v>
      </c>
      <c r="T416" s="17">
        <v>0</v>
      </c>
      <c r="U416" s="17"/>
      <c r="V416" s="17">
        <v>2.9585137832709101E-2</v>
      </c>
      <c r="W416" s="17">
        <v>2.6552527802384401E-2</v>
      </c>
      <c r="X416" s="17">
        <v>3.4834441578721703E-2</v>
      </c>
      <c r="Y416" s="17">
        <v>6.3266772545329001E-3</v>
      </c>
      <c r="Z416" s="17">
        <v>0</v>
      </c>
      <c r="AA416" s="17"/>
      <c r="AB416" s="17">
        <v>2.05984437227562E-2</v>
      </c>
      <c r="AC416" s="17">
        <v>3.1725326039036498E-3</v>
      </c>
      <c r="AD416" s="17">
        <v>0</v>
      </c>
    </row>
    <row r="417" spans="2:30"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</row>
    <row r="418" spans="2:30">
      <c r="B418" s="6" t="s">
        <v>173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</row>
    <row r="419" spans="2:30">
      <c r="B419" s="21" t="s">
        <v>15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</row>
    <row r="420" spans="2:30">
      <c r="B420" t="s">
        <v>174</v>
      </c>
      <c r="C420" s="17">
        <v>0.33748132121319102</v>
      </c>
      <c r="D420" s="17">
        <v>0.35673142796586399</v>
      </c>
      <c r="E420" s="17">
        <v>0.31709970130376602</v>
      </c>
      <c r="F420" s="17"/>
      <c r="G420" s="17">
        <v>0.45291170014975302</v>
      </c>
      <c r="H420" s="17">
        <v>0.339470902859007</v>
      </c>
      <c r="I420" s="17">
        <v>0.33977210429125299</v>
      </c>
      <c r="J420" s="17">
        <v>0.41128529464598801</v>
      </c>
      <c r="K420" s="17">
        <v>0.13270069166617601</v>
      </c>
      <c r="L420" s="17"/>
      <c r="M420" s="17">
        <v>0.47041360159073597</v>
      </c>
      <c r="N420" s="17">
        <v>0.24115858923575101</v>
      </c>
      <c r="O420" s="17">
        <v>0.237463875032941</v>
      </c>
      <c r="P420" s="17">
        <v>0.17329357316187899</v>
      </c>
      <c r="Q420" s="17"/>
      <c r="R420" s="17">
        <v>0.41656133520584998</v>
      </c>
      <c r="S420" s="17">
        <v>0.37516135007906498</v>
      </c>
      <c r="T420" s="17">
        <v>0.15863942347073301</v>
      </c>
      <c r="U420" s="17"/>
      <c r="V420" s="17">
        <v>0.471503107144921</v>
      </c>
      <c r="W420" s="17">
        <v>0.37457169946010799</v>
      </c>
      <c r="X420" s="17">
        <v>0.35739946272416301</v>
      </c>
      <c r="Y420" s="17">
        <v>0.34965721829103602</v>
      </c>
      <c r="Z420" s="17">
        <v>0.24017822589382001</v>
      </c>
      <c r="AA420" s="17"/>
      <c r="AB420" s="17">
        <v>0.29468180924876602</v>
      </c>
      <c r="AC420" s="17">
        <v>0.56207640276474502</v>
      </c>
      <c r="AD420" s="17">
        <v>0.35599365462612997</v>
      </c>
    </row>
    <row r="421" spans="2:30">
      <c r="B421" t="s">
        <v>175</v>
      </c>
      <c r="C421" s="17">
        <v>0.51408599136135102</v>
      </c>
      <c r="D421" s="17">
        <v>0.51982142633656203</v>
      </c>
      <c r="E421" s="17">
        <v>0.50801342993704801</v>
      </c>
      <c r="F421" s="17"/>
      <c r="G421" s="17">
        <v>0.436972861041103</v>
      </c>
      <c r="H421" s="17">
        <v>0.47225260978913802</v>
      </c>
      <c r="I421" s="17">
        <v>0.48795348251353199</v>
      </c>
      <c r="J421" s="17">
        <v>0.44527740463409299</v>
      </c>
      <c r="K421" s="17">
        <v>0.73953072090515204</v>
      </c>
      <c r="L421" s="17"/>
      <c r="M421" s="17">
        <v>0.40997085429680702</v>
      </c>
      <c r="N421" s="17">
        <v>0.59836675875091005</v>
      </c>
      <c r="O421" s="17">
        <v>0.62871399902362002</v>
      </c>
      <c r="P421" s="17">
        <v>0.59610697421123104</v>
      </c>
      <c r="Q421" s="17"/>
      <c r="R421" s="17">
        <v>0.433376196428648</v>
      </c>
      <c r="S421" s="17">
        <v>0.47621750323845302</v>
      </c>
      <c r="T421" s="17">
        <v>0.69506439407951104</v>
      </c>
      <c r="U421" s="17"/>
      <c r="V421" s="17">
        <v>0.42585673755706799</v>
      </c>
      <c r="W421" s="17">
        <v>0.46462057501891302</v>
      </c>
      <c r="X421" s="17">
        <v>0.50146003324972699</v>
      </c>
      <c r="Y421" s="17">
        <v>0.44707783017124603</v>
      </c>
      <c r="Z421" s="17">
        <v>0.63489099271169702</v>
      </c>
      <c r="AA421" s="17"/>
      <c r="AB421" s="17">
        <v>0.53500634446293105</v>
      </c>
      <c r="AC421" s="17">
        <v>0.41172154137928002</v>
      </c>
      <c r="AD421" s="17">
        <v>0.48373601126328603</v>
      </c>
    </row>
    <row r="422" spans="2:30">
      <c r="B422" t="s">
        <v>176</v>
      </c>
      <c r="C422" s="17">
        <v>0.109526666821558</v>
      </c>
      <c r="D422" s="17">
        <v>8.5049123468746393E-2</v>
      </c>
      <c r="E422" s="17">
        <v>0.135442989849961</v>
      </c>
      <c r="F422" s="17"/>
      <c r="G422" s="17">
        <v>7.99606583844443E-2</v>
      </c>
      <c r="H422" s="17">
        <v>0.13855528205373099</v>
      </c>
      <c r="I422" s="17">
        <v>0.12331010820867799</v>
      </c>
      <c r="J422" s="17">
        <v>0.105759488189219</v>
      </c>
      <c r="K422" s="17">
        <v>0.100147581067989</v>
      </c>
      <c r="L422" s="17"/>
      <c r="M422" s="17">
        <v>9.1141912334934294E-2</v>
      </c>
      <c r="N422" s="17">
        <v>0.12947137246267501</v>
      </c>
      <c r="O422" s="17">
        <v>0.10463100583529</v>
      </c>
      <c r="P422" s="17">
        <v>0.138023060417891</v>
      </c>
      <c r="Q422" s="17"/>
      <c r="R422" s="17">
        <v>0.115494950298328</v>
      </c>
      <c r="S422" s="17">
        <v>0.110960678552151</v>
      </c>
      <c r="T422" s="17">
        <v>9.9743087497133398E-2</v>
      </c>
      <c r="U422" s="17"/>
      <c r="V422" s="17">
        <v>6.4896005998214698E-2</v>
      </c>
      <c r="W422" s="17">
        <v>0.13115467442033599</v>
      </c>
      <c r="X422" s="17">
        <v>9.8374836976705002E-2</v>
      </c>
      <c r="Y422" s="17">
        <v>0.14536282695995301</v>
      </c>
      <c r="Z422" s="17">
        <v>9.4077290398387206E-2</v>
      </c>
      <c r="AA422" s="17"/>
      <c r="AB422" s="17">
        <v>0.122907390190633</v>
      </c>
      <c r="AC422" s="17">
        <v>2.6202055855975102E-2</v>
      </c>
      <c r="AD422" s="17">
        <v>0.141381975027872</v>
      </c>
    </row>
    <row r="423" spans="2:30">
      <c r="B423" t="s">
        <v>177</v>
      </c>
      <c r="C423" s="17">
        <v>7.0950231548167E-3</v>
      </c>
      <c r="D423" s="17">
        <v>0</v>
      </c>
      <c r="E423" s="17">
        <v>1.46070887785551E-2</v>
      </c>
      <c r="F423" s="17"/>
      <c r="G423" s="17">
        <v>7.2564385085269797E-3</v>
      </c>
      <c r="H423" s="17">
        <v>1.07675775413243E-2</v>
      </c>
      <c r="I423" s="17">
        <v>4.3153004652739697E-3</v>
      </c>
      <c r="J423" s="17">
        <v>0</v>
      </c>
      <c r="K423" s="17">
        <v>1.3060563850309201E-2</v>
      </c>
      <c r="L423" s="17"/>
      <c r="M423" s="17">
        <v>5.79441508334088E-3</v>
      </c>
      <c r="N423" s="17">
        <v>1.0265377985393301E-2</v>
      </c>
      <c r="O423" s="17">
        <v>0</v>
      </c>
      <c r="P423" s="17">
        <v>1.22202160802067E-2</v>
      </c>
      <c r="Q423" s="17"/>
      <c r="R423" s="17">
        <v>1.2483620331458599E-2</v>
      </c>
      <c r="S423" s="17">
        <v>3.3154709648495701E-3</v>
      </c>
      <c r="T423" s="17">
        <v>1.16294622033621E-2</v>
      </c>
      <c r="U423" s="17"/>
      <c r="V423" s="17">
        <v>1.4431129679654099E-2</v>
      </c>
      <c r="W423" s="17">
        <v>5.6323055052650102E-3</v>
      </c>
      <c r="X423" s="17">
        <v>5.0429521979497797E-3</v>
      </c>
      <c r="Y423" s="17">
        <v>4.5193751683546297E-3</v>
      </c>
      <c r="Z423" s="17">
        <v>8.6244535987854403E-3</v>
      </c>
      <c r="AA423" s="17"/>
      <c r="AB423" s="17">
        <v>8.8670155672995205E-3</v>
      </c>
      <c r="AC423" s="17">
        <v>0</v>
      </c>
      <c r="AD423" s="17">
        <v>0</v>
      </c>
    </row>
    <row r="424" spans="2:30">
      <c r="B424" t="s">
        <v>69</v>
      </c>
      <c r="C424" s="17">
        <v>3.1810997449082799E-2</v>
      </c>
      <c r="D424" s="17">
        <v>3.8398022228827003E-2</v>
      </c>
      <c r="E424" s="17">
        <v>2.4836790130670201E-2</v>
      </c>
      <c r="F424" s="17"/>
      <c r="G424" s="17">
        <v>2.2898341916173199E-2</v>
      </c>
      <c r="H424" s="17">
        <v>3.8953627756800002E-2</v>
      </c>
      <c r="I424" s="17">
        <v>4.4649004521263601E-2</v>
      </c>
      <c r="J424" s="17">
        <v>3.7677812530699697E-2</v>
      </c>
      <c r="K424" s="17">
        <v>1.45604425103738E-2</v>
      </c>
      <c r="L424" s="17"/>
      <c r="M424" s="17">
        <v>2.26792166941823E-2</v>
      </c>
      <c r="N424" s="17">
        <v>2.07379015652705E-2</v>
      </c>
      <c r="O424" s="17">
        <v>2.91911201081494E-2</v>
      </c>
      <c r="P424" s="17">
        <v>8.0356176128793394E-2</v>
      </c>
      <c r="Q424" s="17"/>
      <c r="R424" s="17">
        <v>2.20838977357149E-2</v>
      </c>
      <c r="S424" s="17">
        <v>3.4344997165481603E-2</v>
      </c>
      <c r="T424" s="17">
        <v>3.4923632749259803E-2</v>
      </c>
      <c r="U424" s="17"/>
      <c r="V424" s="17">
        <v>2.3313019620142698E-2</v>
      </c>
      <c r="W424" s="17">
        <v>2.4020745595378E-2</v>
      </c>
      <c r="X424" s="17">
        <v>3.7722714851455397E-2</v>
      </c>
      <c r="Y424" s="17">
        <v>5.3382749409411401E-2</v>
      </c>
      <c r="Z424" s="17">
        <v>2.2229037397310601E-2</v>
      </c>
      <c r="AA424" s="17"/>
      <c r="AB424" s="17">
        <v>3.8537440530370601E-2</v>
      </c>
      <c r="AC424" s="17">
        <v>0</v>
      </c>
      <c r="AD424" s="17">
        <v>1.8888359082711699E-2</v>
      </c>
    </row>
    <row r="425" spans="2:30"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</row>
    <row r="426" spans="2:30">
      <c r="B426" s="6" t="s">
        <v>178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</row>
    <row r="427" spans="2:30">
      <c r="B427" s="21" t="s">
        <v>15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</row>
    <row r="428" spans="2:30">
      <c r="B428" t="s">
        <v>179</v>
      </c>
      <c r="C428" s="17">
        <v>0.60067040073434996</v>
      </c>
      <c r="D428" s="17">
        <v>0.52718374164708703</v>
      </c>
      <c r="E428" s="17">
        <v>0.67847657465191502</v>
      </c>
      <c r="F428" s="17"/>
      <c r="G428" s="17">
        <v>0.73397808967795697</v>
      </c>
      <c r="H428" s="17">
        <v>0.71522303315177405</v>
      </c>
      <c r="I428" s="17">
        <v>0.66354377065826198</v>
      </c>
      <c r="J428" s="17">
        <v>0.46420138296493102</v>
      </c>
      <c r="K428" s="17">
        <v>0.40500357342952298</v>
      </c>
      <c r="L428" s="17"/>
      <c r="M428" s="17">
        <v>0.65524062732011701</v>
      </c>
      <c r="N428" s="17">
        <v>0.68336170800921303</v>
      </c>
      <c r="O428" s="17">
        <v>0.45555733754197297</v>
      </c>
      <c r="P428" s="17">
        <v>0.42606364869511798</v>
      </c>
      <c r="Q428" s="17"/>
      <c r="R428" s="17">
        <v>0.71283194391219895</v>
      </c>
      <c r="S428" s="17">
        <v>0.63807309115595501</v>
      </c>
      <c r="T428" s="17">
        <v>0.38926965921801598</v>
      </c>
      <c r="U428" s="17"/>
      <c r="V428" s="17">
        <v>0.73820179463485303</v>
      </c>
      <c r="W428" s="17">
        <v>0.71217190752200898</v>
      </c>
      <c r="X428" s="17">
        <v>0.70997709385628405</v>
      </c>
      <c r="Y428" s="17">
        <v>0.58382695454104505</v>
      </c>
      <c r="Z428" s="17">
        <v>0.405126166677656</v>
      </c>
      <c r="AA428" s="17"/>
      <c r="AB428" s="17">
        <v>0.60910175600068805</v>
      </c>
      <c r="AC428" s="17">
        <v>0.586826504110602</v>
      </c>
      <c r="AD428" s="17">
        <v>0.50971937390228805</v>
      </c>
    </row>
    <row r="429" spans="2:30">
      <c r="B429" t="s">
        <v>180</v>
      </c>
      <c r="C429" s="17">
        <v>0.57283926516822903</v>
      </c>
      <c r="D429" s="17">
        <v>0.56631719734045505</v>
      </c>
      <c r="E429" s="17">
        <v>0.57974469739242795</v>
      </c>
      <c r="F429" s="17"/>
      <c r="G429" s="17">
        <v>0.52069087293551897</v>
      </c>
      <c r="H429" s="17">
        <v>0.60804016194364696</v>
      </c>
      <c r="I429" s="17">
        <v>0.49857468562858498</v>
      </c>
      <c r="J429" s="17">
        <v>0.56615128607411402</v>
      </c>
      <c r="K429" s="17">
        <v>0.67646602942344303</v>
      </c>
      <c r="L429" s="17"/>
      <c r="M429" s="17">
        <v>0.54395838976438304</v>
      </c>
      <c r="N429" s="17">
        <v>0.67577893728724903</v>
      </c>
      <c r="O429" s="17">
        <v>0.62401341834791801</v>
      </c>
      <c r="P429" s="17">
        <v>0.448635951029284</v>
      </c>
      <c r="Q429" s="17"/>
      <c r="R429" s="17">
        <v>0.54791646394992</v>
      </c>
      <c r="S429" s="17">
        <v>0.510685155329063</v>
      </c>
      <c r="T429" s="17">
        <v>0.76165841038276005</v>
      </c>
      <c r="U429" s="17"/>
      <c r="V429" s="17">
        <v>0.50507035094407904</v>
      </c>
      <c r="W429" s="17">
        <v>0.62009972141952097</v>
      </c>
      <c r="X429" s="17">
        <v>0.52160469493458905</v>
      </c>
      <c r="Y429" s="17">
        <v>0.51207206176401698</v>
      </c>
      <c r="Z429" s="17">
        <v>0.63861357805931496</v>
      </c>
      <c r="AA429" s="17"/>
      <c r="AB429" s="17">
        <v>0.58751218570026398</v>
      </c>
      <c r="AC429" s="17">
        <v>0.48999690805459001</v>
      </c>
      <c r="AD429" s="17">
        <v>0.58327723385178498</v>
      </c>
    </row>
    <row r="430" spans="2:30">
      <c r="B430" t="s">
        <v>181</v>
      </c>
      <c r="C430" s="17">
        <v>0.52192583050826502</v>
      </c>
      <c r="D430" s="17">
        <v>0.53103218033358301</v>
      </c>
      <c r="E430" s="17">
        <v>0.51228421328055296</v>
      </c>
      <c r="F430" s="17"/>
      <c r="G430" s="17">
        <v>0.51328652244101702</v>
      </c>
      <c r="H430" s="17">
        <v>0.53079953761245302</v>
      </c>
      <c r="I430" s="17">
        <v>0.51195201138257795</v>
      </c>
      <c r="J430" s="17">
        <v>0.58476932735037102</v>
      </c>
      <c r="K430" s="17">
        <v>0.46889762749591002</v>
      </c>
      <c r="L430" s="17"/>
      <c r="M430" s="17">
        <v>0.56897676527340701</v>
      </c>
      <c r="N430" s="17">
        <v>0.43710909341980397</v>
      </c>
      <c r="O430" s="17">
        <v>0.52835879635374605</v>
      </c>
      <c r="P430" s="17">
        <v>0.50949274567610403</v>
      </c>
      <c r="Q430" s="17"/>
      <c r="R430" s="17">
        <v>0.50056880185008801</v>
      </c>
      <c r="S430" s="17">
        <v>0.55723385764614697</v>
      </c>
      <c r="T430" s="17">
        <v>0.45040112353050898</v>
      </c>
      <c r="U430" s="17"/>
      <c r="V430" s="17">
        <v>0.52235872147753604</v>
      </c>
      <c r="W430" s="17">
        <v>0.546950326071309</v>
      </c>
      <c r="X430" s="17">
        <v>0.50619280471379302</v>
      </c>
      <c r="Y430" s="17">
        <v>0.53450097597457302</v>
      </c>
      <c r="Z430" s="17">
        <v>0.50620894640182801</v>
      </c>
      <c r="AA430" s="17"/>
      <c r="AB430" s="17">
        <v>0.47625431495315501</v>
      </c>
      <c r="AC430" s="17">
        <v>0.740232470704283</v>
      </c>
      <c r="AD430" s="17">
        <v>0.60302077815394095</v>
      </c>
    </row>
    <row r="431" spans="2:30">
      <c r="B431" t="s">
        <v>182</v>
      </c>
      <c r="C431" s="17">
        <v>0.45195101154318901</v>
      </c>
      <c r="D431" s="17">
        <v>0.48348996322508597</v>
      </c>
      <c r="E431" s="17">
        <v>0.41855821358206202</v>
      </c>
      <c r="F431" s="17"/>
      <c r="G431" s="17">
        <v>0.341418312856971</v>
      </c>
      <c r="H431" s="17">
        <v>0.45583086525018701</v>
      </c>
      <c r="I431" s="17">
        <v>0.48877623896824401</v>
      </c>
      <c r="J431" s="17">
        <v>0.59189340203583996</v>
      </c>
      <c r="K431" s="17">
        <v>0.38861627099220297</v>
      </c>
      <c r="L431" s="17"/>
      <c r="M431" s="17">
        <v>0.52567856821158798</v>
      </c>
      <c r="N431" s="17">
        <v>0.34916648184299098</v>
      </c>
      <c r="O431" s="17">
        <v>0.33545323974930802</v>
      </c>
      <c r="P431" s="17">
        <v>0.49548053536211001</v>
      </c>
      <c r="Q431" s="17"/>
      <c r="R431" s="17">
        <v>0.32316305253844801</v>
      </c>
      <c r="S431" s="17">
        <v>0.52119221042158004</v>
      </c>
      <c r="T431" s="17">
        <v>0.39913846892514698</v>
      </c>
      <c r="U431" s="17"/>
      <c r="V431" s="17">
        <v>0.38161895821390601</v>
      </c>
      <c r="W431" s="17">
        <v>0.358176299091021</v>
      </c>
      <c r="X431" s="17">
        <v>0.52751968273779903</v>
      </c>
      <c r="Y431" s="17">
        <v>0.474246115209286</v>
      </c>
      <c r="Z431" s="17">
        <v>0.47843516624951299</v>
      </c>
      <c r="AA431" s="17"/>
      <c r="AB431" s="17">
        <v>0.41731208696628702</v>
      </c>
      <c r="AC431" s="17">
        <v>0.60850167598368099</v>
      </c>
      <c r="AD431" s="17">
        <v>0.53936270658672703</v>
      </c>
    </row>
    <row r="432" spans="2:30">
      <c r="B432" t="s">
        <v>183</v>
      </c>
      <c r="C432" s="17">
        <v>0.292269728376296</v>
      </c>
      <c r="D432" s="17">
        <v>0.28374731600917802</v>
      </c>
      <c r="E432" s="17">
        <v>0.30129308454827403</v>
      </c>
      <c r="F432" s="17"/>
      <c r="G432" s="17">
        <v>0.26231742423730298</v>
      </c>
      <c r="H432" s="17">
        <v>0.228885772657169</v>
      </c>
      <c r="I432" s="17">
        <v>0.300816277709124</v>
      </c>
      <c r="J432" s="17">
        <v>0.29458588742721498</v>
      </c>
      <c r="K432" s="17">
        <v>0.381325023169237</v>
      </c>
      <c r="L432" s="17"/>
      <c r="M432" s="17">
        <v>0.278135838427925</v>
      </c>
      <c r="N432" s="17">
        <v>0.17507679608722601</v>
      </c>
      <c r="O432" s="17">
        <v>0.54212061345876095</v>
      </c>
      <c r="P432" s="17">
        <v>0.30566424497224398</v>
      </c>
      <c r="Q432" s="17"/>
      <c r="R432" s="17">
        <v>0.263594340687346</v>
      </c>
      <c r="S432" s="17">
        <v>0.30177770138416599</v>
      </c>
      <c r="T432" s="17">
        <v>0.296077417680432</v>
      </c>
      <c r="U432" s="17"/>
      <c r="V432" s="17">
        <v>0.22549728423005799</v>
      </c>
      <c r="W432" s="17">
        <v>0.29239771565831302</v>
      </c>
      <c r="X432" s="17">
        <v>0.20906137809361799</v>
      </c>
      <c r="Y432" s="17">
        <v>0.33248164310880401</v>
      </c>
      <c r="Z432" s="17">
        <v>0.34756713284888502</v>
      </c>
      <c r="AA432" s="17"/>
      <c r="AB432" s="17">
        <v>0.25247195570568998</v>
      </c>
      <c r="AC432" s="17">
        <v>0.52833700996963495</v>
      </c>
      <c r="AD432" s="17">
        <v>0.23130151553911499</v>
      </c>
    </row>
    <row r="433" spans="2:30">
      <c r="B433" t="s">
        <v>184</v>
      </c>
      <c r="C433" s="17">
        <v>0.23452546478766201</v>
      </c>
      <c r="D433" s="17">
        <v>0.20633516697826601</v>
      </c>
      <c r="E433" s="17">
        <v>0.26437277641385998</v>
      </c>
      <c r="F433" s="17"/>
      <c r="G433" s="17">
        <v>0.22475154122371799</v>
      </c>
      <c r="H433" s="17">
        <v>0.15974465035788901</v>
      </c>
      <c r="I433" s="17">
        <v>0.144166320248511</v>
      </c>
      <c r="J433" s="17">
        <v>0.20829629695656299</v>
      </c>
      <c r="K433" s="17">
        <v>0.44593957904563097</v>
      </c>
      <c r="L433" s="17"/>
      <c r="M433" s="17">
        <v>0.247780967633667</v>
      </c>
      <c r="N433" s="17">
        <v>0.315823235281465</v>
      </c>
      <c r="O433" s="17">
        <v>4.9858131324888103E-2</v>
      </c>
      <c r="P433" s="17">
        <v>0.22464277236848301</v>
      </c>
      <c r="Q433" s="17"/>
      <c r="R433" s="17">
        <v>0.23291633654083699</v>
      </c>
      <c r="S433" s="17">
        <v>0.20198481117305001</v>
      </c>
      <c r="T433" s="17">
        <v>0.32187027703438498</v>
      </c>
      <c r="U433" s="17"/>
      <c r="V433" s="17">
        <v>0.16661934370425699</v>
      </c>
      <c r="W433" s="17">
        <v>0.242635835197752</v>
      </c>
      <c r="X433" s="17">
        <v>0.115973705027707</v>
      </c>
      <c r="Y433" s="17">
        <v>0.19812646842961101</v>
      </c>
      <c r="Z433" s="17">
        <v>0.35944598255124499</v>
      </c>
      <c r="AA433" s="17"/>
      <c r="AB433" s="17">
        <v>0.206384993282339</v>
      </c>
      <c r="AC433" s="17">
        <v>0.414992101750294</v>
      </c>
      <c r="AD433" s="17">
        <v>0.15251252300346599</v>
      </c>
    </row>
    <row r="434" spans="2:30">
      <c r="B434" t="s">
        <v>185</v>
      </c>
      <c r="C434" s="17">
        <v>2.14523533707363E-2</v>
      </c>
      <c r="D434" s="17">
        <v>3.0531714161727501E-2</v>
      </c>
      <c r="E434" s="17">
        <v>1.1839311581405301E-2</v>
      </c>
      <c r="F434" s="17"/>
      <c r="G434" s="17">
        <v>7.6199251729678402E-3</v>
      </c>
      <c r="H434" s="17">
        <v>6.4979142674448003E-3</v>
      </c>
      <c r="I434" s="17">
        <v>1.06624809749537E-2</v>
      </c>
      <c r="J434" s="17">
        <v>4.8021842891562798E-2</v>
      </c>
      <c r="K434" s="17">
        <v>3.6972684635126603E-2</v>
      </c>
      <c r="L434" s="17"/>
      <c r="M434" s="17">
        <v>2.7360113599129401E-2</v>
      </c>
      <c r="N434" s="17">
        <v>7.8628422575016208E-3</v>
      </c>
      <c r="O434" s="17">
        <v>3.5634493290201401E-2</v>
      </c>
      <c r="P434" s="17">
        <v>1.2837266279978299E-2</v>
      </c>
      <c r="Q434" s="17"/>
      <c r="R434" s="17">
        <v>1.01157147742186E-2</v>
      </c>
      <c r="S434" s="17">
        <v>2.1025169931595301E-2</v>
      </c>
      <c r="T434" s="17">
        <v>3.3985628385708198E-2</v>
      </c>
      <c r="U434" s="17"/>
      <c r="V434" s="17">
        <v>1.5154008153054999E-2</v>
      </c>
      <c r="W434" s="17">
        <v>2.8409757221708599E-3</v>
      </c>
      <c r="X434" s="17">
        <v>6.6038641451423097E-3</v>
      </c>
      <c r="Y434" s="17">
        <v>3.6568494733555897E-2</v>
      </c>
      <c r="Z434" s="17">
        <v>3.7596950294500102E-2</v>
      </c>
      <c r="AA434" s="17"/>
      <c r="AB434" s="17">
        <v>2.30916701982978E-2</v>
      </c>
      <c r="AC434" s="17">
        <v>4.6096342165208998E-3</v>
      </c>
      <c r="AD434" s="17">
        <v>4.44075304442067E-2</v>
      </c>
    </row>
    <row r="435" spans="2:30">
      <c r="B435" t="s">
        <v>69</v>
      </c>
      <c r="C435" s="17">
        <v>1.14451494545512E-2</v>
      </c>
      <c r="D435" s="17">
        <v>1.27941487800082E-2</v>
      </c>
      <c r="E435" s="17">
        <v>1.00168565176449E-2</v>
      </c>
      <c r="F435" s="17"/>
      <c r="G435" s="17">
        <v>0</v>
      </c>
      <c r="H435" s="17">
        <v>2.8195108972725699E-2</v>
      </c>
      <c r="I435" s="17">
        <v>2.1291515943552001E-2</v>
      </c>
      <c r="J435" s="17">
        <v>4.2414516469363502E-3</v>
      </c>
      <c r="K435" s="17">
        <v>3.00871633206734E-3</v>
      </c>
      <c r="L435" s="17"/>
      <c r="M435" s="17">
        <v>6.9629771873922896E-3</v>
      </c>
      <c r="N435" s="17">
        <v>1.21374838839736E-2</v>
      </c>
      <c r="O435" s="17">
        <v>0</v>
      </c>
      <c r="P435" s="17">
        <v>3.4278204797433598E-2</v>
      </c>
      <c r="Q435" s="17"/>
      <c r="R435" s="17">
        <v>0</v>
      </c>
      <c r="S435" s="17">
        <v>1.9144469633170399E-2</v>
      </c>
      <c r="T435" s="17">
        <v>2.6790384600115899E-3</v>
      </c>
      <c r="U435" s="17"/>
      <c r="V435" s="17">
        <v>0</v>
      </c>
      <c r="W435" s="17">
        <v>1.1515770710889399E-2</v>
      </c>
      <c r="X435" s="17">
        <v>2.0635824017240401E-2</v>
      </c>
      <c r="Y435" s="17">
        <v>2.23278248331269E-2</v>
      </c>
      <c r="Z435" s="17">
        <v>1.9867851568451602E-3</v>
      </c>
      <c r="AA435" s="17"/>
      <c r="AB435" s="17">
        <v>1.4303592274350701E-2</v>
      </c>
      <c r="AC435" s="17">
        <v>0</v>
      </c>
      <c r="AD435" s="17">
        <v>0</v>
      </c>
    </row>
    <row r="436" spans="2:30">
      <c r="B436" t="s">
        <v>75</v>
      </c>
      <c r="C436" s="17">
        <v>4.6472356639651801E-3</v>
      </c>
      <c r="D436" s="17">
        <v>5.8097538604833399E-3</v>
      </c>
      <c r="E436" s="17">
        <v>3.4163851381137202E-3</v>
      </c>
      <c r="F436" s="17"/>
      <c r="G436" s="17">
        <v>0</v>
      </c>
      <c r="H436" s="17">
        <v>0</v>
      </c>
      <c r="I436" s="17">
        <v>0</v>
      </c>
      <c r="J436" s="17">
        <v>1.49880806390213E-2</v>
      </c>
      <c r="K436" s="17">
        <v>9.1007603675455195E-3</v>
      </c>
      <c r="L436" s="17"/>
      <c r="M436" s="17">
        <v>3.5521250828940802E-3</v>
      </c>
      <c r="N436" s="17">
        <v>8.5572464124901004E-3</v>
      </c>
      <c r="O436" s="17">
        <v>6.5049367187249704E-3</v>
      </c>
      <c r="P436" s="17">
        <v>0</v>
      </c>
      <c r="Q436" s="17"/>
      <c r="R436" s="17">
        <v>0</v>
      </c>
      <c r="S436" s="17">
        <v>2.92318548102525E-3</v>
      </c>
      <c r="T436" s="17">
        <v>1.3865545030848501E-2</v>
      </c>
      <c r="U436" s="17"/>
      <c r="V436" s="17">
        <v>0</v>
      </c>
      <c r="W436" s="17">
        <v>0</v>
      </c>
      <c r="X436" s="17">
        <v>0</v>
      </c>
      <c r="Y436" s="17">
        <v>8.6649736508987597E-3</v>
      </c>
      <c r="Z436" s="17">
        <v>1.02827411662984E-2</v>
      </c>
      <c r="AA436" s="17"/>
      <c r="AB436" s="17">
        <v>4.8991828985406804E-3</v>
      </c>
      <c r="AC436" s="17">
        <v>4.9054018958133898E-3</v>
      </c>
      <c r="AD436" s="17">
        <v>0</v>
      </c>
    </row>
    <row r="437" spans="2:30"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</row>
    <row r="438" spans="2:30">
      <c r="B438" s="6" t="s">
        <v>186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</row>
    <row r="439" spans="2:30">
      <c r="B439" s="21" t="s">
        <v>15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</row>
    <row r="440" spans="2:30">
      <c r="B440" t="s">
        <v>187</v>
      </c>
      <c r="C440" s="17">
        <v>0.25376191654064301</v>
      </c>
      <c r="D440" s="17">
        <v>0.242176148673485</v>
      </c>
      <c r="E440" s="17">
        <v>0.26602869095707299</v>
      </c>
      <c r="F440" s="17"/>
      <c r="G440" s="17">
        <v>0.20950537363777899</v>
      </c>
      <c r="H440" s="17">
        <v>0.173877489769514</v>
      </c>
      <c r="I440" s="17">
        <v>0.27100446030928399</v>
      </c>
      <c r="J440" s="17">
        <v>0.23687315668049799</v>
      </c>
      <c r="K440" s="17">
        <v>0.38630998598496402</v>
      </c>
      <c r="L440" s="17"/>
      <c r="M440" s="17">
        <v>0.23593608796805901</v>
      </c>
      <c r="N440" s="17">
        <v>0.35785734490472798</v>
      </c>
      <c r="O440" s="17">
        <v>0.15338726864058599</v>
      </c>
      <c r="P440" s="17">
        <v>0.227854171275397</v>
      </c>
      <c r="Q440" s="17"/>
      <c r="R440" s="17">
        <v>0.20435463454309699</v>
      </c>
      <c r="S440" s="17">
        <v>0.215978028585567</v>
      </c>
      <c r="T440" s="17">
        <v>0.40301817768722198</v>
      </c>
      <c r="U440" s="17"/>
      <c r="V440" s="17">
        <v>0.172835774788066</v>
      </c>
      <c r="W440" s="17">
        <v>0.19777255886581699</v>
      </c>
      <c r="X440" s="17">
        <v>0.26417226783208803</v>
      </c>
      <c r="Y440" s="17">
        <v>0.20177948092085299</v>
      </c>
      <c r="Z440" s="17">
        <v>0.35077983503501597</v>
      </c>
      <c r="AA440" s="17"/>
      <c r="AB440" s="17">
        <v>0.271262908744833</v>
      </c>
      <c r="AC440" s="17">
        <v>0.16070263007732699</v>
      </c>
      <c r="AD440" s="17">
        <v>0.24969837090401201</v>
      </c>
    </row>
    <row r="441" spans="2:30">
      <c r="B441" t="s">
        <v>188</v>
      </c>
      <c r="C441" s="17">
        <v>0.225217039954375</v>
      </c>
      <c r="D441" s="17">
        <v>0.219653622964985</v>
      </c>
      <c r="E441" s="17">
        <v>0.231107472248193</v>
      </c>
      <c r="F441" s="17"/>
      <c r="G441" s="17">
        <v>0.32526290271771602</v>
      </c>
      <c r="H441" s="17">
        <v>0.23377261719440601</v>
      </c>
      <c r="I441" s="17">
        <v>0.21553627344428</v>
      </c>
      <c r="J441" s="17">
        <v>0.23469392316989501</v>
      </c>
      <c r="K441" s="17">
        <v>0.107598763529495</v>
      </c>
      <c r="L441" s="17"/>
      <c r="M441" s="17">
        <v>0.249480383675596</v>
      </c>
      <c r="N441" s="17">
        <v>0.22095466465011801</v>
      </c>
      <c r="O441" s="17">
        <v>0.21039110182772799</v>
      </c>
      <c r="P441" s="17">
        <v>0.170483129995261</v>
      </c>
      <c r="Q441" s="17"/>
      <c r="R441" s="17">
        <v>0.30586202838245202</v>
      </c>
      <c r="S441" s="17">
        <v>0.22823891663266899</v>
      </c>
      <c r="T441" s="17">
        <v>0.13610426940401901</v>
      </c>
      <c r="U441" s="17"/>
      <c r="V441" s="17">
        <v>0.297092335743322</v>
      </c>
      <c r="W441" s="17">
        <v>0.27101208243735098</v>
      </c>
      <c r="X441" s="17">
        <v>0.249995640718293</v>
      </c>
      <c r="Y441" s="17">
        <v>0.22454525715939599</v>
      </c>
      <c r="Z441" s="17">
        <v>0.14917398778174601</v>
      </c>
      <c r="AA441" s="17"/>
      <c r="AB441" s="17">
        <v>0.23207853736981601</v>
      </c>
      <c r="AC441" s="17">
        <v>0.2085812108972</v>
      </c>
      <c r="AD441" s="17">
        <v>0.16662073642192901</v>
      </c>
    </row>
    <row r="442" spans="2:30">
      <c r="B442" t="s">
        <v>189</v>
      </c>
      <c r="C442" s="17">
        <v>0.206731473932527</v>
      </c>
      <c r="D442" s="17">
        <v>0.21091810781669099</v>
      </c>
      <c r="E442" s="17">
        <v>0.20229875147424201</v>
      </c>
      <c r="F442" s="17"/>
      <c r="G442" s="17">
        <v>0.25784612750971497</v>
      </c>
      <c r="H442" s="17">
        <v>0.197468272325551</v>
      </c>
      <c r="I442" s="17">
        <v>0.17505313282784701</v>
      </c>
      <c r="J442" s="17">
        <v>0.189631706499335</v>
      </c>
      <c r="K442" s="17">
        <v>0.21127485910716801</v>
      </c>
      <c r="L442" s="17"/>
      <c r="M442" s="17">
        <v>0.17823098835161599</v>
      </c>
      <c r="N442" s="17">
        <v>0.13278232792401001</v>
      </c>
      <c r="O442" s="17">
        <v>0.44538442137422801</v>
      </c>
      <c r="P442" s="17">
        <v>0.20380730982192699</v>
      </c>
      <c r="Q442" s="17"/>
      <c r="R442" s="17">
        <v>0.233271414764469</v>
      </c>
      <c r="S442" s="17">
        <v>0.169723945520518</v>
      </c>
      <c r="T442" s="17">
        <v>0.277517881541961</v>
      </c>
      <c r="U442" s="17"/>
      <c r="V442" s="17">
        <v>0.21335115974416899</v>
      </c>
      <c r="W442" s="17">
        <v>0.240903920068577</v>
      </c>
      <c r="X442" s="17">
        <v>0.19468715181459001</v>
      </c>
      <c r="Y442" s="17">
        <v>0.16038180066625901</v>
      </c>
      <c r="Z442" s="17">
        <v>0.21840463194894999</v>
      </c>
      <c r="AA442" s="17"/>
      <c r="AB442" s="17">
        <v>0.22691516794944899</v>
      </c>
      <c r="AC442" s="17">
        <v>0.110328653131569</v>
      </c>
      <c r="AD442" s="17">
        <v>0.17068104205627099</v>
      </c>
    </row>
    <row r="443" spans="2:30">
      <c r="B443" t="s">
        <v>190</v>
      </c>
      <c r="C443" s="17">
        <v>0.20538908824024499</v>
      </c>
      <c r="D443" s="17">
        <v>0.15965621688196799</v>
      </c>
      <c r="E443" s="17">
        <v>0.25381011849045998</v>
      </c>
      <c r="F443" s="17"/>
      <c r="G443" s="17">
        <v>0.117651301722332</v>
      </c>
      <c r="H443" s="17">
        <v>0.187281329270058</v>
      </c>
      <c r="I443" s="17">
        <v>0.201997338183562</v>
      </c>
      <c r="J443" s="17">
        <v>0.19382468147958501</v>
      </c>
      <c r="K443" s="17">
        <v>0.33556271885719002</v>
      </c>
      <c r="L443" s="17"/>
      <c r="M443" s="17">
        <v>0.17095061432580999</v>
      </c>
      <c r="N443" s="17">
        <v>0.31849323135884799</v>
      </c>
      <c r="O443" s="17">
        <v>0.143062835638122</v>
      </c>
      <c r="P443" s="17">
        <v>0.18230434427021899</v>
      </c>
      <c r="Q443" s="17"/>
      <c r="R443" s="17">
        <v>0.106266886692076</v>
      </c>
      <c r="S443" s="17">
        <v>0.20177970922108601</v>
      </c>
      <c r="T443" s="17">
        <v>0.31464293793999099</v>
      </c>
      <c r="U443" s="17"/>
      <c r="V443" s="17">
        <v>8.8524004427355599E-2</v>
      </c>
      <c r="W443" s="17">
        <v>0.164930332478226</v>
      </c>
      <c r="X443" s="17">
        <v>0.17589804330796099</v>
      </c>
      <c r="Y443" s="17">
        <v>0.175871846621595</v>
      </c>
      <c r="Z443" s="17">
        <v>0.31700233115974802</v>
      </c>
      <c r="AA443" s="17"/>
      <c r="AB443" s="17">
        <v>0.224876922967155</v>
      </c>
      <c r="AC443" s="17">
        <v>0.137620079522738</v>
      </c>
      <c r="AD443" s="17">
        <v>9.7895840187495906E-2</v>
      </c>
    </row>
    <row r="444" spans="2:30">
      <c r="B444" t="s">
        <v>191</v>
      </c>
      <c r="C444" s="17">
        <v>0.17491469199885801</v>
      </c>
      <c r="D444" s="17">
        <v>0.210789827935214</v>
      </c>
      <c r="E444" s="17">
        <v>0.13693083070145201</v>
      </c>
      <c r="F444" s="17"/>
      <c r="G444" s="17">
        <v>0.15921362225764199</v>
      </c>
      <c r="H444" s="17">
        <v>0.13543420654421401</v>
      </c>
      <c r="I444" s="17">
        <v>0.15123057834203801</v>
      </c>
      <c r="J444" s="17">
        <v>0.115990771133199</v>
      </c>
      <c r="K444" s="17">
        <v>0.318382004924113</v>
      </c>
      <c r="L444" s="17"/>
      <c r="M444" s="17">
        <v>0.12964726280885899</v>
      </c>
      <c r="N444" s="17">
        <v>0.12467856115571301</v>
      </c>
      <c r="O444" s="17">
        <v>0.35296013490399403</v>
      </c>
      <c r="P444" s="17">
        <v>0.23871143008829901</v>
      </c>
      <c r="Q444" s="17"/>
      <c r="R444" s="17">
        <v>0.15069989016568799</v>
      </c>
      <c r="S444" s="17">
        <v>0.17321755926717899</v>
      </c>
      <c r="T444" s="17">
        <v>0.20375265073818299</v>
      </c>
      <c r="U444" s="17"/>
      <c r="V444" s="17">
        <v>0.157747766963486</v>
      </c>
      <c r="W444" s="17">
        <v>0.15101157954794101</v>
      </c>
      <c r="X444" s="17">
        <v>0.135689065033718</v>
      </c>
      <c r="Y444" s="17">
        <v>0.158043542990701</v>
      </c>
      <c r="Z444" s="17">
        <v>0.23683362116030601</v>
      </c>
      <c r="AA444" s="17"/>
      <c r="AB444" s="17">
        <v>0.15617204955285899</v>
      </c>
      <c r="AC444" s="17">
        <v>0.31346834775863802</v>
      </c>
      <c r="AD444" s="17">
        <v>6.7576531716564095E-2</v>
      </c>
    </row>
    <row r="445" spans="2:30">
      <c r="B445" t="s">
        <v>192</v>
      </c>
      <c r="C445" s="17">
        <v>0.11715115100786699</v>
      </c>
      <c r="D445" s="17">
        <v>0.120188079787551</v>
      </c>
      <c r="E445" s="17">
        <v>0.113935712835249</v>
      </c>
      <c r="F445" s="17"/>
      <c r="G445" s="17">
        <v>0.20265035821337099</v>
      </c>
      <c r="H445" s="17">
        <v>5.1444571706076303E-2</v>
      </c>
      <c r="I445" s="17">
        <v>9.9073707683119197E-2</v>
      </c>
      <c r="J445" s="17">
        <v>6.2679946066226497E-2</v>
      </c>
      <c r="K445" s="17">
        <v>0.16796922030348799</v>
      </c>
      <c r="L445" s="17"/>
      <c r="M445" s="17">
        <v>8.1972316768657294E-2</v>
      </c>
      <c r="N445" s="17">
        <v>0.110463474676339</v>
      </c>
      <c r="O445" s="17">
        <v>8.0443965287302105E-2</v>
      </c>
      <c r="P445" s="17">
        <v>0.26906725845287099</v>
      </c>
      <c r="Q445" s="17"/>
      <c r="R445" s="17">
        <v>0.176139049904013</v>
      </c>
      <c r="S445" s="17">
        <v>0.117547111217832</v>
      </c>
      <c r="T445" s="17">
        <v>5.6749351343218499E-2</v>
      </c>
      <c r="U445" s="17"/>
      <c r="V445" s="17">
        <v>0.10993757757318801</v>
      </c>
      <c r="W445" s="17">
        <v>0.13769434164799199</v>
      </c>
      <c r="X445" s="17">
        <v>7.1331610449654095E-2</v>
      </c>
      <c r="Y445" s="17">
        <v>0.121712726073055</v>
      </c>
      <c r="Z445" s="17">
        <v>0.133613739497324</v>
      </c>
      <c r="AA445" s="17"/>
      <c r="AB445" s="17">
        <v>8.6408128995040107E-2</v>
      </c>
      <c r="AC445" s="17">
        <v>0.25705217979539502</v>
      </c>
      <c r="AD445" s="17">
        <v>0.191980599052544</v>
      </c>
    </row>
    <row r="446" spans="2:30">
      <c r="B446" t="s">
        <v>193</v>
      </c>
      <c r="C446" s="17">
        <v>0.105459582905813</v>
      </c>
      <c r="D446" s="17">
        <v>0.14413273347368999</v>
      </c>
      <c r="E446" s="17">
        <v>6.4513240856825305E-2</v>
      </c>
      <c r="F446" s="17"/>
      <c r="G446" s="17">
        <v>1.4129318553440001E-2</v>
      </c>
      <c r="H446" s="17">
        <v>6.0367167644003003E-2</v>
      </c>
      <c r="I446" s="17">
        <v>7.9286813827527697E-2</v>
      </c>
      <c r="J446" s="17">
        <v>6.6362341519430407E-2</v>
      </c>
      <c r="K446" s="17">
        <v>0.31994982692083901</v>
      </c>
      <c r="L446" s="17"/>
      <c r="M446" s="17">
        <v>6.93131100873942E-2</v>
      </c>
      <c r="N446" s="17">
        <v>6.4833212210787097E-2</v>
      </c>
      <c r="O446" s="17">
        <v>0.25095915402014601</v>
      </c>
      <c r="P446" s="17">
        <v>0.15428853472954099</v>
      </c>
      <c r="Q446" s="17"/>
      <c r="R446" s="17">
        <v>4.0654123975137298E-2</v>
      </c>
      <c r="S446" s="17">
        <v>0.103993240683583</v>
      </c>
      <c r="T446" s="17">
        <v>0.17453533965642601</v>
      </c>
      <c r="U446" s="17"/>
      <c r="V446" s="17">
        <v>2.80994634062194E-2</v>
      </c>
      <c r="W446" s="17">
        <v>4.8320671582489802E-2</v>
      </c>
      <c r="X446" s="17">
        <v>4.75447351573378E-2</v>
      </c>
      <c r="Y446" s="17">
        <v>6.7835201957156199E-2</v>
      </c>
      <c r="Z446" s="17">
        <v>0.239962253698142</v>
      </c>
      <c r="AA446" s="17"/>
      <c r="AB446" s="17">
        <v>8.9831873994654102E-2</v>
      </c>
      <c r="AC446" s="17">
        <v>0.214597474625218</v>
      </c>
      <c r="AD446" s="17">
        <v>3.4307923657330701E-2</v>
      </c>
    </row>
    <row r="447" spans="2:30">
      <c r="B447" t="s">
        <v>194</v>
      </c>
      <c r="C447" s="17">
        <v>7.2078940629299995E-2</v>
      </c>
      <c r="D447" s="17">
        <v>6.7566487229279895E-2</v>
      </c>
      <c r="E447" s="17">
        <v>7.6856634137177998E-2</v>
      </c>
      <c r="F447" s="17"/>
      <c r="G447" s="17">
        <v>4.5806981136340998E-2</v>
      </c>
      <c r="H447" s="17">
        <v>7.2344790436923698E-2</v>
      </c>
      <c r="I447" s="17">
        <v>8.2705749952421095E-2</v>
      </c>
      <c r="J447" s="17">
        <v>0.125463846487606</v>
      </c>
      <c r="K447" s="17">
        <v>3.5467861396502598E-2</v>
      </c>
      <c r="L447" s="17"/>
      <c r="M447" s="17">
        <v>5.1486675224515603E-2</v>
      </c>
      <c r="N447" s="17">
        <v>7.2901317788705497E-2</v>
      </c>
      <c r="O447" s="17">
        <v>0.120268831719567</v>
      </c>
      <c r="P447" s="17">
        <v>9.1543221241627601E-2</v>
      </c>
      <c r="Q447" s="17"/>
      <c r="R447" s="17">
        <v>7.1562029508925998E-2</v>
      </c>
      <c r="S447" s="17">
        <v>6.7396092342844105E-2</v>
      </c>
      <c r="T447" s="17">
        <v>8.4935664280010106E-2</v>
      </c>
      <c r="U447" s="17"/>
      <c r="V447" s="17">
        <v>1.9119641044792999E-2</v>
      </c>
      <c r="W447" s="17">
        <v>8.1428284341635307E-2</v>
      </c>
      <c r="X447" s="17">
        <v>6.9560707042197897E-2</v>
      </c>
      <c r="Y447" s="17">
        <v>0.101692838365274</v>
      </c>
      <c r="Z447" s="17">
        <v>6.6678803483396595E-2</v>
      </c>
      <c r="AA447" s="17"/>
      <c r="AB447" s="17">
        <v>7.8394980499552E-2</v>
      </c>
      <c r="AC447" s="17">
        <v>2.6340061435753501E-2</v>
      </c>
      <c r="AD447" s="17">
        <v>0.10551663713064199</v>
      </c>
    </row>
    <row r="448" spans="2:30">
      <c r="B448" t="s">
        <v>195</v>
      </c>
      <c r="C448" s="17">
        <v>5.7835871695556602E-2</v>
      </c>
      <c r="D448" s="17">
        <v>7.9286112756906002E-2</v>
      </c>
      <c r="E448" s="17">
        <v>3.5124794510632697E-2</v>
      </c>
      <c r="F448" s="17"/>
      <c r="G448" s="17">
        <v>3.2739181411701901E-2</v>
      </c>
      <c r="H448" s="17">
        <v>3.8830565867274701E-2</v>
      </c>
      <c r="I448" s="17">
        <v>3.1404719979382302E-2</v>
      </c>
      <c r="J448" s="17">
        <v>2.9697232163983098E-2</v>
      </c>
      <c r="K448" s="17">
        <v>0.16149685421440499</v>
      </c>
      <c r="L448" s="17"/>
      <c r="M448" s="17">
        <v>3.6007996129709903E-2</v>
      </c>
      <c r="N448" s="17">
        <v>3.8705337149988098E-2</v>
      </c>
      <c r="O448" s="17">
        <v>2.23720799558535E-2</v>
      </c>
      <c r="P448" s="17">
        <v>0.187776879976079</v>
      </c>
      <c r="Q448" s="17"/>
      <c r="R448" s="17">
        <v>1.55311395517244E-2</v>
      </c>
      <c r="S448" s="17">
        <v>7.7935916791058504E-2</v>
      </c>
      <c r="T448" s="17">
        <v>4.7454666535637402E-2</v>
      </c>
      <c r="U448" s="17"/>
      <c r="V448" s="17">
        <v>2.2129148471822499E-2</v>
      </c>
      <c r="W448" s="17">
        <v>4.5366049817036597E-2</v>
      </c>
      <c r="X448" s="17">
        <v>2.25675167602555E-2</v>
      </c>
      <c r="Y448" s="17">
        <v>3.2581523351642903E-2</v>
      </c>
      <c r="Z448" s="17">
        <v>0.12093459685619801</v>
      </c>
      <c r="AA448" s="17"/>
      <c r="AB448" s="17">
        <v>3.9140435088522503E-2</v>
      </c>
      <c r="AC448" s="17">
        <v>0.172150920762489</v>
      </c>
      <c r="AD448" s="17">
        <v>1.9374208418302001E-2</v>
      </c>
    </row>
    <row r="449" spans="2:30">
      <c r="B449" t="s">
        <v>69</v>
      </c>
      <c r="C449" s="17">
        <v>4.6720856363033303E-2</v>
      </c>
      <c r="D449" s="17">
        <v>6.0287844468398202E-2</v>
      </c>
      <c r="E449" s="17">
        <v>3.2356406418315303E-2</v>
      </c>
      <c r="F449" s="17"/>
      <c r="G449" s="17">
        <v>3.3464915284364703E-2</v>
      </c>
      <c r="H449" s="17">
        <v>9.2184104334501499E-2</v>
      </c>
      <c r="I449" s="17">
        <v>3.9745264978687397E-2</v>
      </c>
      <c r="J449" s="17">
        <v>5.4745581956122599E-2</v>
      </c>
      <c r="K449" s="17">
        <v>1.18207112706986E-2</v>
      </c>
      <c r="L449" s="17"/>
      <c r="M449" s="17">
        <v>3.63646976769516E-2</v>
      </c>
      <c r="N449" s="17">
        <v>5.3920605434063899E-2</v>
      </c>
      <c r="O449" s="17">
        <v>6.2127822490192101E-2</v>
      </c>
      <c r="P449" s="17">
        <v>5.3261488307419398E-2</v>
      </c>
      <c r="Q449" s="17"/>
      <c r="R449" s="17">
        <v>5.3563530099375298E-2</v>
      </c>
      <c r="S449" s="17">
        <v>4.1854032530989502E-2</v>
      </c>
      <c r="T449" s="17">
        <v>5.26564032060187E-2</v>
      </c>
      <c r="U449" s="17"/>
      <c r="V449" s="17">
        <v>4.3875945544701901E-2</v>
      </c>
      <c r="W449" s="17">
        <v>6.5424077014023196E-2</v>
      </c>
      <c r="X449" s="17">
        <v>5.2391217442859003E-2</v>
      </c>
      <c r="Y449" s="17">
        <v>3.33281783036668E-2</v>
      </c>
      <c r="Z449" s="17">
        <v>3.9050189784180699E-2</v>
      </c>
      <c r="AA449" s="17"/>
      <c r="AB449" s="17">
        <v>5.12382806623677E-2</v>
      </c>
      <c r="AC449" s="17">
        <v>1.6503968700082701E-2</v>
      </c>
      <c r="AD449" s="17">
        <v>6.3465778209928603E-2</v>
      </c>
    </row>
    <row r="450" spans="2:30">
      <c r="B450" t="s">
        <v>196</v>
      </c>
      <c r="C450" s="17">
        <v>2.37028982958238E-2</v>
      </c>
      <c r="D450" s="17">
        <v>1.3704651365306001E-2</v>
      </c>
      <c r="E450" s="17">
        <v>3.4288837964449398E-2</v>
      </c>
      <c r="F450" s="17"/>
      <c r="G450" s="17">
        <v>1.6269413049532801E-2</v>
      </c>
      <c r="H450" s="17">
        <v>1.92294625536099E-2</v>
      </c>
      <c r="I450" s="17">
        <v>3.6872141700821703E-2</v>
      </c>
      <c r="J450" s="17">
        <v>2.41066340690652E-2</v>
      </c>
      <c r="K450" s="17">
        <v>2.2408291704999601E-2</v>
      </c>
      <c r="L450" s="17"/>
      <c r="M450" s="17">
        <v>2.8411802937461799E-2</v>
      </c>
      <c r="N450" s="17">
        <v>3.7726215698969598E-3</v>
      </c>
      <c r="O450" s="17">
        <v>2.1673481302717099E-2</v>
      </c>
      <c r="P450" s="17">
        <v>4.3491954922615497E-2</v>
      </c>
      <c r="Q450" s="17"/>
      <c r="R450" s="17">
        <v>1.5690745440053801E-2</v>
      </c>
      <c r="S450" s="17">
        <v>2.4774507690116899E-2</v>
      </c>
      <c r="T450" s="17">
        <v>2.8942349440662301E-2</v>
      </c>
      <c r="U450" s="17"/>
      <c r="V450" s="17">
        <v>1.4431129679654099E-2</v>
      </c>
      <c r="W450" s="17">
        <v>2.0567970875905301E-2</v>
      </c>
      <c r="X450" s="17">
        <v>2.5451669583548699E-2</v>
      </c>
      <c r="Y450" s="17">
        <v>3.3807325521039697E-2</v>
      </c>
      <c r="Z450" s="17">
        <v>2.1463756915488501E-2</v>
      </c>
      <c r="AA450" s="17"/>
      <c r="AB450" s="17">
        <v>2.52960353675621E-2</v>
      </c>
      <c r="AC450" s="17">
        <v>1.9007626124935399E-2</v>
      </c>
      <c r="AD450" s="17">
        <v>1.24890035915613E-2</v>
      </c>
    </row>
    <row r="451" spans="2:30">
      <c r="B451" t="s">
        <v>75</v>
      </c>
      <c r="C451" s="17">
        <v>1.7223895425964801E-3</v>
      </c>
      <c r="D451" s="17">
        <v>0</v>
      </c>
      <c r="E451" s="17">
        <v>3.5460204161393899E-3</v>
      </c>
      <c r="F451" s="17"/>
      <c r="G451" s="17">
        <v>0</v>
      </c>
      <c r="H451" s="17">
        <v>0</v>
      </c>
      <c r="I451" s="17">
        <v>0</v>
      </c>
      <c r="J451" s="17">
        <v>8.8986282567291592E-3</v>
      </c>
      <c r="K451" s="17">
        <v>0</v>
      </c>
      <c r="L451" s="17"/>
      <c r="M451" s="17">
        <v>0</v>
      </c>
      <c r="N451" s="17">
        <v>0</v>
      </c>
      <c r="O451" s="17">
        <v>1.28325384980851E-2</v>
      </c>
      <c r="P451" s="17">
        <v>0</v>
      </c>
      <c r="Q451" s="17"/>
      <c r="R451" s="17">
        <v>0</v>
      </c>
      <c r="S451" s="17">
        <v>0</v>
      </c>
      <c r="T451" s="17">
        <v>7.99309340591455E-3</v>
      </c>
      <c r="U451" s="17"/>
      <c r="V451" s="17">
        <v>0</v>
      </c>
      <c r="W451" s="17">
        <v>0</v>
      </c>
      <c r="X451" s="17">
        <v>0</v>
      </c>
      <c r="Y451" s="17">
        <v>0</v>
      </c>
      <c r="Z451" s="17">
        <v>5.9277086063479799E-3</v>
      </c>
      <c r="AA451" s="17"/>
      <c r="AB451" s="17">
        <v>2.1525588506062401E-3</v>
      </c>
      <c r="AC451" s="17">
        <v>0</v>
      </c>
      <c r="AD451" s="17">
        <v>0</v>
      </c>
    </row>
    <row r="452" spans="2:30">
      <c r="B452" t="s">
        <v>197</v>
      </c>
      <c r="C452" s="17">
        <v>0.22660476998389101</v>
      </c>
      <c r="D452" s="17">
        <v>0.222302745655936</v>
      </c>
      <c r="E452" s="17">
        <v>0.23115966548759101</v>
      </c>
      <c r="F452" s="17"/>
      <c r="G452" s="17">
        <v>0.24543953180644101</v>
      </c>
      <c r="H452" s="17">
        <v>0.24259212455451801</v>
      </c>
      <c r="I452" s="17">
        <v>0.20743846684482101</v>
      </c>
      <c r="J452" s="17">
        <v>0.28793196571422802</v>
      </c>
      <c r="K452" s="17">
        <v>0.147174755112355</v>
      </c>
      <c r="L452" s="17"/>
      <c r="M452" s="17">
        <v>0.34240986916827798</v>
      </c>
      <c r="N452" s="17">
        <v>0.16080134817618699</v>
      </c>
      <c r="O452" s="17">
        <v>9.1090864695414206E-2</v>
      </c>
      <c r="P452" s="17">
        <v>9.6897317134271702E-2</v>
      </c>
      <c r="Q452" s="17"/>
      <c r="R452" s="17">
        <v>0.23549205679012999</v>
      </c>
      <c r="S452" s="17">
        <v>0.25445239776787598</v>
      </c>
      <c r="T452" s="17">
        <v>0.144299426476448</v>
      </c>
      <c r="U452" s="17"/>
      <c r="V452" s="17">
        <v>0.30873961127688498</v>
      </c>
      <c r="W452" s="17">
        <v>0.22443280954655001</v>
      </c>
      <c r="X452" s="17">
        <v>0.252826089359178</v>
      </c>
      <c r="Y452" s="17">
        <v>0.27333269090641898</v>
      </c>
      <c r="Z452" s="17">
        <v>0.14946882263146799</v>
      </c>
      <c r="AA452" s="17"/>
      <c r="AB452" s="17">
        <v>0.19870869390262899</v>
      </c>
      <c r="AC452" s="17">
        <v>0.37479341693688201</v>
      </c>
      <c r="AD452" s="17">
        <v>0.23349883646377501</v>
      </c>
    </row>
    <row r="453" spans="2:30"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</row>
    <row r="454" spans="2:30">
      <c r="B454" s="6" t="s">
        <v>198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</row>
    <row r="455" spans="2:30">
      <c r="B455" s="21" t="s">
        <v>15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</row>
    <row r="456" spans="2:30">
      <c r="B456" t="s">
        <v>199</v>
      </c>
      <c r="C456" s="17">
        <v>0.180828850062492</v>
      </c>
      <c r="D456" s="17">
        <v>0.19138429702720799</v>
      </c>
      <c r="E456" s="17">
        <v>0.16965295837663999</v>
      </c>
      <c r="F456" s="17"/>
      <c r="G456" s="17">
        <v>0.19978413623480001</v>
      </c>
      <c r="H456" s="17">
        <v>0.15422656286467701</v>
      </c>
      <c r="I456" s="17">
        <v>0.16094330764445999</v>
      </c>
      <c r="J456" s="17">
        <v>0.297592803019194</v>
      </c>
      <c r="K456" s="17">
        <v>9.1572300736558504E-2</v>
      </c>
      <c r="L456" s="17"/>
      <c r="M456" s="17">
        <v>0.27299276024120001</v>
      </c>
      <c r="N456" s="17">
        <v>0.103115233078207</v>
      </c>
      <c r="O456" s="17">
        <v>0.110504557332925</v>
      </c>
      <c r="P456" s="17">
        <v>8.56967655864245E-2</v>
      </c>
      <c r="Q456" s="17"/>
      <c r="R456" s="17">
        <v>0.198451238901444</v>
      </c>
      <c r="S456" s="17">
        <v>0.190307448642036</v>
      </c>
      <c r="T456" s="17">
        <v>0.13812513550997599</v>
      </c>
      <c r="U456" s="17"/>
      <c r="V456" s="17">
        <v>0.23465987129516899</v>
      </c>
      <c r="W456" s="17">
        <v>0.16728786680663499</v>
      </c>
      <c r="X456" s="17">
        <v>0.14053601804921201</v>
      </c>
      <c r="Y456" s="17">
        <v>0.21586338748742401</v>
      </c>
      <c r="Z456" s="17">
        <v>0.17605247138586</v>
      </c>
      <c r="AA456" s="17"/>
      <c r="AB456" s="17">
        <v>0.12940008714797799</v>
      </c>
      <c r="AC456" s="17">
        <v>0.42094509045043998</v>
      </c>
      <c r="AD456" s="17">
        <v>0.28854335307747803</v>
      </c>
    </row>
    <row r="457" spans="2:30">
      <c r="B457" t="s">
        <v>200</v>
      </c>
      <c r="C457" s="17">
        <v>0.34245629351978402</v>
      </c>
      <c r="D457" s="17">
        <v>0.39882142570739498</v>
      </c>
      <c r="E457" s="17">
        <v>0.28277804263253098</v>
      </c>
      <c r="F457" s="17"/>
      <c r="G457" s="17">
        <v>0.30267960525390702</v>
      </c>
      <c r="H457" s="17">
        <v>0.306843508134647</v>
      </c>
      <c r="I457" s="17">
        <v>0.32019589679768701</v>
      </c>
      <c r="J457" s="17">
        <v>0.34187338367514303</v>
      </c>
      <c r="K457" s="17">
        <v>0.44769316129013398</v>
      </c>
      <c r="L457" s="17"/>
      <c r="M457" s="17">
        <v>0.31204680552931402</v>
      </c>
      <c r="N457" s="17">
        <v>0.28657617125123702</v>
      </c>
      <c r="O457" s="17">
        <v>0.49200745589838701</v>
      </c>
      <c r="P457" s="17">
        <v>0.39488733821190902</v>
      </c>
      <c r="Q457" s="17"/>
      <c r="R457" s="17">
        <v>0.28640195368305299</v>
      </c>
      <c r="S457" s="17">
        <v>0.35234858005176101</v>
      </c>
      <c r="T457" s="17">
        <v>0.37280258844008801</v>
      </c>
      <c r="U457" s="17"/>
      <c r="V457" s="17">
        <v>0.27294343991221398</v>
      </c>
      <c r="W457" s="17">
        <v>0.32843830488381398</v>
      </c>
      <c r="X457" s="17">
        <v>0.314466169982757</v>
      </c>
      <c r="Y457" s="17">
        <v>0.318037422517854</v>
      </c>
      <c r="Z457" s="17">
        <v>0.413314436271638</v>
      </c>
      <c r="AA457" s="17"/>
      <c r="AB457" s="17">
        <v>0.338350332239992</v>
      </c>
      <c r="AC457" s="17">
        <v>0.43530440896200001</v>
      </c>
      <c r="AD457" s="17">
        <v>0.13946858068523399</v>
      </c>
    </row>
    <row r="458" spans="2:30">
      <c r="B458" t="s">
        <v>201</v>
      </c>
      <c r="C458" s="17">
        <v>0.33059535009649899</v>
      </c>
      <c r="D458" s="17">
        <v>0.26668238392524501</v>
      </c>
      <c r="E458" s="17">
        <v>0.39826509346587502</v>
      </c>
      <c r="F458" s="17"/>
      <c r="G458" s="17">
        <v>0.29775520563577301</v>
      </c>
      <c r="H458" s="17">
        <v>0.28687716786579298</v>
      </c>
      <c r="I458" s="17">
        <v>0.40087996304208001</v>
      </c>
      <c r="J458" s="17">
        <v>0.25572114525835399</v>
      </c>
      <c r="K458" s="17">
        <v>0.41513211499473801</v>
      </c>
      <c r="L458" s="17"/>
      <c r="M458" s="17">
        <v>0.26237998480541602</v>
      </c>
      <c r="N458" s="17">
        <v>0.47462994104954898</v>
      </c>
      <c r="O458" s="17">
        <v>0.31672605594070902</v>
      </c>
      <c r="P458" s="17">
        <v>0.31828154267215503</v>
      </c>
      <c r="Q458" s="17"/>
      <c r="R458" s="17">
        <v>0.29487990717566698</v>
      </c>
      <c r="S458" s="17">
        <v>0.31166736373632897</v>
      </c>
      <c r="T458" s="17">
        <v>0.41639944953065899</v>
      </c>
      <c r="U458" s="17"/>
      <c r="V458" s="17">
        <v>0.31073966298193001</v>
      </c>
      <c r="W458" s="17">
        <v>0.275889076726265</v>
      </c>
      <c r="X458" s="17">
        <v>0.34471428869597898</v>
      </c>
      <c r="Y458" s="17">
        <v>0.357985756583939</v>
      </c>
      <c r="Z458" s="17">
        <v>0.34969249919930101</v>
      </c>
      <c r="AA458" s="17"/>
      <c r="AB458" s="17">
        <v>0.372072859507941</v>
      </c>
      <c r="AC458" s="17">
        <v>5.1565915286720401E-2</v>
      </c>
      <c r="AD458" s="17">
        <v>0.48890178711190602</v>
      </c>
    </row>
    <row r="459" spans="2:30">
      <c r="B459" t="s">
        <v>202</v>
      </c>
      <c r="C459" s="17">
        <v>8.1943784098149994E-2</v>
      </c>
      <c r="D459" s="17">
        <v>7.2150663208148294E-2</v>
      </c>
      <c r="E459" s="17">
        <v>9.2312540504103605E-2</v>
      </c>
      <c r="F459" s="17"/>
      <c r="G459" s="17">
        <v>0.10653640379950099</v>
      </c>
      <c r="H459" s="17">
        <v>9.2452180482042998E-2</v>
      </c>
      <c r="I459" s="17">
        <v>8.1953642894295395E-2</v>
      </c>
      <c r="J459" s="17">
        <v>8.4577012542980196E-2</v>
      </c>
      <c r="K459" s="17">
        <v>4.1252504382270003E-2</v>
      </c>
      <c r="L459" s="17"/>
      <c r="M459" s="17">
        <v>0.105113693720055</v>
      </c>
      <c r="N459" s="17">
        <v>6.4541507428832606E-2</v>
      </c>
      <c r="O459" s="17">
        <v>1.65105895018413E-2</v>
      </c>
      <c r="P459" s="17">
        <v>9.6854952796917596E-2</v>
      </c>
      <c r="Q459" s="17"/>
      <c r="R459" s="17">
        <v>0.103273880897967</v>
      </c>
      <c r="S459" s="17">
        <v>8.0102140935447499E-2</v>
      </c>
      <c r="T459" s="17">
        <v>6.53312651592554E-2</v>
      </c>
      <c r="U459" s="17"/>
      <c r="V459" s="17">
        <v>0.117686195709425</v>
      </c>
      <c r="W459" s="17">
        <v>7.5131699272492997E-2</v>
      </c>
      <c r="X459" s="17">
        <v>0.11193848245683199</v>
      </c>
      <c r="Y459" s="17">
        <v>7.4481193569759699E-2</v>
      </c>
      <c r="Z459" s="17">
        <v>5.8068154286634602E-2</v>
      </c>
      <c r="AA459" s="17"/>
      <c r="AB459" s="17">
        <v>8.65475698567445E-2</v>
      </c>
      <c r="AC459" s="17">
        <v>8.0912827268994E-2</v>
      </c>
      <c r="AD459" s="17">
        <v>1.3533868815977E-2</v>
      </c>
    </row>
    <row r="460" spans="2:30">
      <c r="B460" t="s">
        <v>203</v>
      </c>
      <c r="C460" s="17">
        <v>9.9999078526579106E-4</v>
      </c>
      <c r="D460" s="17">
        <v>1.9444657314968E-3</v>
      </c>
      <c r="E460" s="17">
        <v>0</v>
      </c>
      <c r="F460" s="17"/>
      <c r="G460" s="17">
        <v>4.7817463380487998E-3</v>
      </c>
      <c r="H460" s="17">
        <v>0</v>
      </c>
      <c r="I460" s="17">
        <v>0</v>
      </c>
      <c r="J460" s="17">
        <v>0</v>
      </c>
      <c r="K460" s="17">
        <v>0</v>
      </c>
      <c r="L460" s="17"/>
      <c r="M460" s="17">
        <v>2.1405593622415499E-3</v>
      </c>
      <c r="N460" s="17">
        <v>0</v>
      </c>
      <c r="O460" s="17">
        <v>0</v>
      </c>
      <c r="P460" s="17">
        <v>0</v>
      </c>
      <c r="Q460" s="17"/>
      <c r="R460" s="17">
        <v>4.6116700289558204E-3</v>
      </c>
      <c r="S460" s="17">
        <v>0</v>
      </c>
      <c r="T460" s="17">
        <v>0</v>
      </c>
      <c r="U460" s="17"/>
      <c r="V460" s="17">
        <v>0</v>
      </c>
      <c r="W460" s="17">
        <v>4.7352817199656201E-3</v>
      </c>
      <c r="X460" s="17">
        <v>0</v>
      </c>
      <c r="Y460" s="17">
        <v>0</v>
      </c>
      <c r="Z460" s="17">
        <v>0</v>
      </c>
      <c r="AA460" s="17"/>
      <c r="AB460" s="17">
        <v>0</v>
      </c>
      <c r="AC460" s="17">
        <v>0</v>
      </c>
      <c r="AD460" s="17">
        <v>1.9374208418302001E-2</v>
      </c>
    </row>
    <row r="461" spans="2:30">
      <c r="B461" t="s">
        <v>69</v>
      </c>
      <c r="C461" s="17">
        <v>6.3175731437810204E-2</v>
      </c>
      <c r="D461" s="17">
        <v>6.9016764400507594E-2</v>
      </c>
      <c r="E461" s="17">
        <v>5.6991365020850199E-2</v>
      </c>
      <c r="F461" s="17"/>
      <c r="G461" s="17">
        <v>8.8462902737970001E-2</v>
      </c>
      <c r="H461" s="17">
        <v>0.15960058065284</v>
      </c>
      <c r="I461" s="17">
        <v>3.60271896214776E-2</v>
      </c>
      <c r="J461" s="17">
        <v>2.0235655504328001E-2</v>
      </c>
      <c r="K461" s="17">
        <v>4.3499185963003202E-3</v>
      </c>
      <c r="L461" s="17"/>
      <c r="M461" s="17">
        <v>4.5326196341772297E-2</v>
      </c>
      <c r="N461" s="17">
        <v>7.1137147192173705E-2</v>
      </c>
      <c r="O461" s="17">
        <v>6.4251341326137704E-2</v>
      </c>
      <c r="P461" s="17">
        <v>0.10427940073259399</v>
      </c>
      <c r="Q461" s="17"/>
      <c r="R461" s="17">
        <v>0.11238134931291301</v>
      </c>
      <c r="S461" s="17">
        <v>6.5574466634426704E-2</v>
      </c>
      <c r="T461" s="17">
        <v>7.3415613600208698E-3</v>
      </c>
      <c r="U461" s="17"/>
      <c r="V461" s="17">
        <v>6.3970830101262005E-2</v>
      </c>
      <c r="W461" s="17">
        <v>0.14851777059082699</v>
      </c>
      <c r="X461" s="17">
        <v>8.8345040815219295E-2</v>
      </c>
      <c r="Y461" s="17">
        <v>3.3632239841022801E-2</v>
      </c>
      <c r="Z461" s="17">
        <v>2.8724388565657499E-3</v>
      </c>
      <c r="AA461" s="17"/>
      <c r="AB461" s="17">
        <v>7.3629151247345204E-2</v>
      </c>
      <c r="AC461" s="17">
        <v>1.1271758031845099E-2</v>
      </c>
      <c r="AD461" s="17">
        <v>5.0178201891103197E-2</v>
      </c>
    </row>
    <row r="462" spans="2:30"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</row>
    <row r="463" spans="2:30">
      <c r="B463" s="6" t="s">
        <v>204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</row>
    <row r="464" spans="2:30">
      <c r="B464" s="21" t="s">
        <v>15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</row>
    <row r="465" spans="2:30">
      <c r="B465" t="s">
        <v>205</v>
      </c>
      <c r="C465" s="17">
        <v>0.16420318017187399</v>
      </c>
      <c r="D465" s="17">
        <v>0.109761138650498</v>
      </c>
      <c r="E465" s="17">
        <v>0.221845301934538</v>
      </c>
      <c r="F465" s="17"/>
      <c r="G465" s="17">
        <v>0.11452238178877</v>
      </c>
      <c r="H465" s="17">
        <v>0.13057501794341</v>
      </c>
      <c r="I465" s="17">
        <v>0.15788158506658101</v>
      </c>
      <c r="J465" s="17">
        <v>0.119405337044784</v>
      </c>
      <c r="K465" s="17">
        <v>0.30605761499032202</v>
      </c>
      <c r="L465" s="17"/>
      <c r="M465" s="17">
        <v>0.11374489125083501</v>
      </c>
      <c r="N465" s="17">
        <v>0.30589584517026602</v>
      </c>
      <c r="O465" s="17">
        <v>0.12993587488262301</v>
      </c>
      <c r="P465" s="17">
        <v>0.119023418285501</v>
      </c>
      <c r="Q465" s="17"/>
      <c r="R465" s="17">
        <v>9.1984148786085906E-2</v>
      </c>
      <c r="S465" s="17">
        <v>0.14887771348538201</v>
      </c>
      <c r="T465" s="17">
        <v>0.27724978690493002</v>
      </c>
      <c r="U465" s="17"/>
      <c r="V465" s="17">
        <v>0.16468973494286701</v>
      </c>
      <c r="W465" s="17">
        <v>9.9009451295539397E-2</v>
      </c>
      <c r="X465" s="17">
        <v>0.12221564984926001</v>
      </c>
      <c r="Y465" s="17">
        <v>0.161459673922972</v>
      </c>
      <c r="Z465" s="17">
        <v>0.24234747300859999</v>
      </c>
      <c r="AA465" s="17"/>
      <c r="AB465" s="17">
        <v>0.17052479928524</v>
      </c>
      <c r="AC465" s="17">
        <v>0.145365747816985</v>
      </c>
      <c r="AD465" s="17">
        <v>0.120298943024899</v>
      </c>
    </row>
    <row r="466" spans="2:30">
      <c r="B466" t="s">
        <v>206</v>
      </c>
      <c r="C466" s="17">
        <v>0.108987779684415</v>
      </c>
      <c r="D466" s="17">
        <v>0.126887831697647</v>
      </c>
      <c r="E466" s="17">
        <v>9.0035570162668901E-2</v>
      </c>
      <c r="F466" s="17"/>
      <c r="G466" s="17">
        <v>0.117680303108418</v>
      </c>
      <c r="H466" s="17">
        <v>7.0449863780032498E-2</v>
      </c>
      <c r="I466" s="17">
        <v>0.13792429420986699</v>
      </c>
      <c r="J466" s="17">
        <v>0.14309530948326599</v>
      </c>
      <c r="K466" s="17">
        <v>7.6009187261873598E-2</v>
      </c>
      <c r="L466" s="17"/>
      <c r="M466" s="17">
        <v>0.11910481308908701</v>
      </c>
      <c r="N466" s="17">
        <v>8.7184727931622005E-2</v>
      </c>
      <c r="O466" s="17">
        <v>0.10427628841197301</v>
      </c>
      <c r="P466" s="17">
        <v>0.117530711178534</v>
      </c>
      <c r="Q466" s="17"/>
      <c r="R466" s="17">
        <v>0.11477965735434099</v>
      </c>
      <c r="S466" s="17">
        <v>0.114252682874315</v>
      </c>
      <c r="T466" s="17">
        <v>8.9289559001043906E-2</v>
      </c>
      <c r="U466" s="17"/>
      <c r="V466" s="17">
        <v>0.11358043533894301</v>
      </c>
      <c r="W466" s="17">
        <v>9.3023639162956598E-2</v>
      </c>
      <c r="X466" s="17">
        <v>0.111962691518808</v>
      </c>
      <c r="Y466" s="17">
        <v>0.13639738188273001</v>
      </c>
      <c r="Z466" s="17">
        <v>9.8798821982418905E-2</v>
      </c>
      <c r="AA466" s="17"/>
      <c r="AB466" s="17">
        <v>0.106360831994552</v>
      </c>
      <c r="AC466" s="17">
        <v>9.5635329388722101E-2</v>
      </c>
      <c r="AD466" s="17">
        <v>0.18805777794385301</v>
      </c>
    </row>
    <row r="467" spans="2:30">
      <c r="B467" t="s">
        <v>207</v>
      </c>
      <c r="C467" s="17">
        <v>0.70390264978893502</v>
      </c>
      <c r="D467" s="17">
        <v>0.73517010589748799</v>
      </c>
      <c r="E467" s="17">
        <v>0.67079730579645502</v>
      </c>
      <c r="F467" s="17"/>
      <c r="G467" s="17">
        <v>0.755189020963699</v>
      </c>
      <c r="H467" s="17">
        <v>0.75947201831941702</v>
      </c>
      <c r="I467" s="17">
        <v>0.675051804092062</v>
      </c>
      <c r="J467" s="17">
        <v>0.71599129823129004</v>
      </c>
      <c r="K467" s="17">
        <v>0.60663209427791698</v>
      </c>
      <c r="L467" s="17"/>
      <c r="M467" s="17">
        <v>0.74603014522091105</v>
      </c>
      <c r="N467" s="17">
        <v>0.59117189013522398</v>
      </c>
      <c r="O467" s="17">
        <v>0.74235610011227704</v>
      </c>
      <c r="P467" s="17">
        <v>0.723818330340116</v>
      </c>
      <c r="Q467" s="17"/>
      <c r="R467" s="17">
        <v>0.76922909862809397</v>
      </c>
      <c r="S467" s="17">
        <v>0.709508343540035</v>
      </c>
      <c r="T467" s="17">
        <v>0.62339786069814696</v>
      </c>
      <c r="U467" s="17"/>
      <c r="V467" s="17">
        <v>0.70482189148113195</v>
      </c>
      <c r="W467" s="17">
        <v>0.78303579652196398</v>
      </c>
      <c r="X467" s="17">
        <v>0.73883985825049703</v>
      </c>
      <c r="Y467" s="17">
        <v>0.65903353547062404</v>
      </c>
      <c r="Z467" s="17">
        <v>0.65139109898306902</v>
      </c>
      <c r="AA467" s="17"/>
      <c r="AB467" s="17">
        <v>0.69610585508274303</v>
      </c>
      <c r="AC467" s="17">
        <v>0.75026037963940895</v>
      </c>
      <c r="AD467" s="17">
        <v>0.691643279031247</v>
      </c>
    </row>
    <row r="468" spans="2:30">
      <c r="B468" t="s">
        <v>69</v>
      </c>
      <c r="C468" s="17">
        <v>2.2906390354776301E-2</v>
      </c>
      <c r="D468" s="17">
        <v>2.8180923754366601E-2</v>
      </c>
      <c r="E468" s="17">
        <v>1.7321822106338199E-2</v>
      </c>
      <c r="F468" s="17"/>
      <c r="G468" s="17">
        <v>1.2608294139112399E-2</v>
      </c>
      <c r="H468" s="17">
        <v>3.9503099957140297E-2</v>
      </c>
      <c r="I468" s="17">
        <v>2.9142316631490198E-2</v>
      </c>
      <c r="J468" s="17">
        <v>2.1508055240660202E-2</v>
      </c>
      <c r="K468" s="17">
        <v>1.1301103469887899E-2</v>
      </c>
      <c r="L468" s="17"/>
      <c r="M468" s="17">
        <v>2.1120150439166999E-2</v>
      </c>
      <c r="N468" s="17">
        <v>1.5747536762888498E-2</v>
      </c>
      <c r="O468" s="17">
        <v>2.34317365931274E-2</v>
      </c>
      <c r="P468" s="17">
        <v>3.9627540195849797E-2</v>
      </c>
      <c r="Q468" s="17"/>
      <c r="R468" s="17">
        <v>2.4007095231478998E-2</v>
      </c>
      <c r="S468" s="17">
        <v>2.7361260100268701E-2</v>
      </c>
      <c r="T468" s="17">
        <v>1.00627933958789E-2</v>
      </c>
      <c r="U468" s="17"/>
      <c r="V468" s="17">
        <v>1.69079382370576E-2</v>
      </c>
      <c r="W468" s="17">
        <v>2.4931113019539802E-2</v>
      </c>
      <c r="X468" s="17">
        <v>2.6981800381434901E-2</v>
      </c>
      <c r="Y468" s="17">
        <v>4.3109408723672998E-2</v>
      </c>
      <c r="Z468" s="17">
        <v>7.4626060259116696E-3</v>
      </c>
      <c r="AA468" s="17"/>
      <c r="AB468" s="17">
        <v>2.7008513637465901E-2</v>
      </c>
      <c r="AC468" s="17">
        <v>8.7385431548845406E-3</v>
      </c>
      <c r="AD468" s="17">
        <v>0</v>
      </c>
    </row>
    <row r="469" spans="2:30"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</row>
    <row r="470" spans="2:30">
      <c r="B470" s="6" t="s">
        <v>208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</row>
    <row r="471" spans="2:30">
      <c r="B471" s="21" t="s">
        <v>15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</row>
    <row r="472" spans="2:30">
      <c r="B472" t="s">
        <v>209</v>
      </c>
      <c r="C472" s="17">
        <v>0.49155427013558201</v>
      </c>
      <c r="D472" s="17">
        <v>0.54310479490164998</v>
      </c>
      <c r="E472" s="17">
        <v>0.43697362726369099</v>
      </c>
      <c r="F472" s="17"/>
      <c r="G472" s="17">
        <v>0.45560408518952999</v>
      </c>
      <c r="H472" s="17">
        <v>0.47886487181710902</v>
      </c>
      <c r="I472" s="17">
        <v>0.491913312394822</v>
      </c>
      <c r="J472" s="17">
        <v>0.59682988597685005</v>
      </c>
      <c r="K472" s="17">
        <v>0.43771191679691202</v>
      </c>
      <c r="L472" s="17"/>
      <c r="M472" s="17">
        <v>0.56245045825183304</v>
      </c>
      <c r="N472" s="17">
        <v>0.40464982173095498</v>
      </c>
      <c r="O472" s="17">
        <v>0.521855625274804</v>
      </c>
      <c r="P472" s="17">
        <v>0.387845851958245</v>
      </c>
      <c r="Q472" s="17"/>
      <c r="R472" s="17">
        <v>0.46292718907728497</v>
      </c>
      <c r="S472" s="17">
        <v>0.49696676004151202</v>
      </c>
      <c r="T472" s="17">
        <v>0.50610254922056797</v>
      </c>
      <c r="U472" s="17"/>
      <c r="V472" s="17">
        <v>0.44563520683623697</v>
      </c>
      <c r="W472" s="17">
        <v>0.46744145995604103</v>
      </c>
      <c r="X472" s="17">
        <v>0.49948109160729298</v>
      </c>
      <c r="Y472" s="17">
        <v>0.544212556181767</v>
      </c>
      <c r="Z472" s="17">
        <v>0.48549107127920998</v>
      </c>
      <c r="AA472" s="17"/>
      <c r="AB472" s="17">
        <v>0.473104078606774</v>
      </c>
      <c r="AC472" s="17">
        <v>0.55427948905796798</v>
      </c>
      <c r="AD472" s="17">
        <v>0.59744608950437705</v>
      </c>
    </row>
    <row r="473" spans="2:30">
      <c r="B473" t="s">
        <v>210</v>
      </c>
      <c r="C473" s="17">
        <v>0.37271667376069101</v>
      </c>
      <c r="D473" s="17">
        <v>0.32330246119621397</v>
      </c>
      <c r="E473" s="17">
        <v>0.42503543290071</v>
      </c>
      <c r="F473" s="17"/>
      <c r="G473" s="17">
        <v>0.38977693692323001</v>
      </c>
      <c r="H473" s="17">
        <v>0.34730497062750898</v>
      </c>
      <c r="I473" s="17">
        <v>0.36254205367692899</v>
      </c>
      <c r="J473" s="17">
        <v>0.29244460373216702</v>
      </c>
      <c r="K473" s="17">
        <v>0.47286832795588501</v>
      </c>
      <c r="L473" s="17"/>
      <c r="M473" s="17">
        <v>0.29745985643061501</v>
      </c>
      <c r="N473" s="17">
        <v>0.45156111534545901</v>
      </c>
      <c r="O473" s="17">
        <v>0.35010810263858699</v>
      </c>
      <c r="P473" s="17">
        <v>0.49620479796574202</v>
      </c>
      <c r="Q473" s="17"/>
      <c r="R473" s="17">
        <v>0.393195472333907</v>
      </c>
      <c r="S473" s="17">
        <v>0.35625418554959098</v>
      </c>
      <c r="T473" s="17">
        <v>0.39547817014680903</v>
      </c>
      <c r="U473" s="17"/>
      <c r="V473" s="17">
        <v>0.385765565442105</v>
      </c>
      <c r="W473" s="17">
        <v>0.36073480153638698</v>
      </c>
      <c r="X473" s="17">
        <v>0.347919534491065</v>
      </c>
      <c r="Y473" s="17">
        <v>0.33226694599061801</v>
      </c>
      <c r="Z473" s="17">
        <v>0.42056647545114001</v>
      </c>
      <c r="AA473" s="17"/>
      <c r="AB473" s="17">
        <v>0.37260116727943199</v>
      </c>
      <c r="AC473" s="17">
        <v>0.39611396820113498</v>
      </c>
      <c r="AD473" s="17">
        <v>0.30731509007417901</v>
      </c>
    </row>
    <row r="474" spans="2:30">
      <c r="B474" t="s">
        <v>69</v>
      </c>
      <c r="C474" s="17">
        <v>0.13572905610372599</v>
      </c>
      <c r="D474" s="17">
        <v>0.13359274390213599</v>
      </c>
      <c r="E474" s="17">
        <v>0.13799093983559901</v>
      </c>
      <c r="F474" s="17"/>
      <c r="G474" s="17">
        <v>0.15461897788723999</v>
      </c>
      <c r="H474" s="17">
        <v>0.173830157555381</v>
      </c>
      <c r="I474" s="17">
        <v>0.14554463392824901</v>
      </c>
      <c r="J474" s="17">
        <v>0.110725510290983</v>
      </c>
      <c r="K474" s="17">
        <v>8.9419755247202901E-2</v>
      </c>
      <c r="L474" s="17"/>
      <c r="M474" s="17">
        <v>0.140089685317551</v>
      </c>
      <c r="N474" s="17">
        <v>0.14378906292358701</v>
      </c>
      <c r="O474" s="17">
        <v>0.12803627208661</v>
      </c>
      <c r="P474" s="17">
        <v>0.11594935007601299</v>
      </c>
      <c r="Q474" s="17"/>
      <c r="R474" s="17">
        <v>0.143877338588808</v>
      </c>
      <c r="S474" s="17">
        <v>0.14677905440889699</v>
      </c>
      <c r="T474" s="17">
        <v>9.8419280632622105E-2</v>
      </c>
      <c r="U474" s="17"/>
      <c r="V474" s="17">
        <v>0.168599227721658</v>
      </c>
      <c r="W474" s="17">
        <v>0.17182373850757099</v>
      </c>
      <c r="X474" s="17">
        <v>0.15259937390164199</v>
      </c>
      <c r="Y474" s="17">
        <v>0.123520497827615</v>
      </c>
      <c r="Z474" s="17">
        <v>9.3942453269649798E-2</v>
      </c>
      <c r="AA474" s="17"/>
      <c r="AB474" s="17">
        <v>0.15429475411379401</v>
      </c>
      <c r="AC474" s="17">
        <v>4.9606542740897E-2</v>
      </c>
      <c r="AD474" s="17">
        <v>9.5238820421443202E-2</v>
      </c>
    </row>
    <row r="475" spans="2:30"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</row>
    <row r="476" spans="2:30">
      <c r="B476" s="6" t="s">
        <v>211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</row>
    <row r="477" spans="2:30">
      <c r="B477" s="21" t="s">
        <v>15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</row>
    <row r="478" spans="2:30">
      <c r="B478" t="s">
        <v>212</v>
      </c>
      <c r="C478" s="17">
        <v>0.20944294917022099</v>
      </c>
      <c r="D478" s="17">
        <v>0.26044906181980199</v>
      </c>
      <c r="E478" s="17">
        <v>0.15543871872943499</v>
      </c>
      <c r="F478" s="17"/>
      <c r="G478" s="17">
        <v>0.226254477974771</v>
      </c>
      <c r="H478" s="17">
        <v>0.19826134767012801</v>
      </c>
      <c r="I478" s="17">
        <v>0.17236799402655301</v>
      </c>
      <c r="J478" s="17">
        <v>0.30325767452264801</v>
      </c>
      <c r="K478" s="17">
        <v>0.14717586059750001</v>
      </c>
      <c r="L478" s="17"/>
      <c r="M478" s="17">
        <v>0.29273333349709502</v>
      </c>
      <c r="N478" s="17">
        <v>0.204556375535315</v>
      </c>
      <c r="O478" s="17">
        <v>7.8698655901524306E-2</v>
      </c>
      <c r="P478" s="17">
        <v>7.6404389892542501E-2</v>
      </c>
      <c r="Q478" s="17"/>
      <c r="R478" s="17">
        <v>0.23217636996788399</v>
      </c>
      <c r="S478" s="17">
        <v>0.218031323030729</v>
      </c>
      <c r="T478" s="17">
        <v>0.16394129739083399</v>
      </c>
      <c r="U478" s="17"/>
      <c r="V478" s="17">
        <v>0.25586950952638798</v>
      </c>
      <c r="W478" s="17">
        <v>0.22032454613766</v>
      </c>
      <c r="X478" s="17">
        <v>0.16492151586474299</v>
      </c>
      <c r="Y478" s="17">
        <v>0.25276033052382102</v>
      </c>
      <c r="Z478" s="17">
        <v>0.187070889367004</v>
      </c>
      <c r="AA478" s="17"/>
      <c r="AB478" s="17">
        <v>0.19015053093957901</v>
      </c>
      <c r="AC478" s="17">
        <v>0.32561564978122898</v>
      </c>
      <c r="AD478" s="17">
        <v>0.17490125395223299</v>
      </c>
    </row>
    <row r="479" spans="2:30">
      <c r="B479" t="s">
        <v>213</v>
      </c>
      <c r="C479" s="17">
        <v>0.40044099869612498</v>
      </c>
      <c r="D479" s="17">
        <v>0.44351980654777801</v>
      </c>
      <c r="E479" s="17">
        <v>0.35483003668617802</v>
      </c>
      <c r="F479" s="17"/>
      <c r="G479" s="17">
        <v>0.48134622656638898</v>
      </c>
      <c r="H479" s="17">
        <v>0.46397898223497902</v>
      </c>
      <c r="I479" s="17">
        <v>0.40336588392241202</v>
      </c>
      <c r="J479" s="17">
        <v>0.34189312467871202</v>
      </c>
      <c r="K479" s="17">
        <v>0.30042052281549803</v>
      </c>
      <c r="L479" s="17"/>
      <c r="M479" s="17">
        <v>0.397701841862171</v>
      </c>
      <c r="N479" s="17">
        <v>0.28513771536537502</v>
      </c>
      <c r="O479" s="17">
        <v>0.60605348792920999</v>
      </c>
      <c r="P479" s="17">
        <v>0.41480928421334401</v>
      </c>
      <c r="Q479" s="17"/>
      <c r="R479" s="17">
        <v>0.49801910435287999</v>
      </c>
      <c r="S479" s="17">
        <v>0.38994612473410001</v>
      </c>
      <c r="T479" s="17">
        <v>0.32989739904160298</v>
      </c>
      <c r="U479" s="17"/>
      <c r="V479" s="17">
        <v>0.51913666354158094</v>
      </c>
      <c r="W479" s="17">
        <v>0.45768358745795301</v>
      </c>
      <c r="X479" s="17">
        <v>0.446424981804382</v>
      </c>
      <c r="Y479" s="17">
        <v>0.37909259362098102</v>
      </c>
      <c r="Z479" s="17">
        <v>0.298049543119984</v>
      </c>
      <c r="AA479" s="17"/>
      <c r="AB479" s="17">
        <v>0.41297738284166302</v>
      </c>
      <c r="AC479" s="17">
        <v>0.30252464382121402</v>
      </c>
      <c r="AD479" s="17">
        <v>0.48729025075266102</v>
      </c>
    </row>
    <row r="480" spans="2:30">
      <c r="B480" t="s">
        <v>214</v>
      </c>
      <c r="C480" s="17">
        <v>0.192151568070247</v>
      </c>
      <c r="D480" s="17">
        <v>0.179116119385137</v>
      </c>
      <c r="E480" s="17">
        <v>0.205953234931749</v>
      </c>
      <c r="F480" s="17"/>
      <c r="G480" s="17">
        <v>0.139562217636686</v>
      </c>
      <c r="H480" s="17">
        <v>0.212798207890876</v>
      </c>
      <c r="I480" s="17">
        <v>0.225440724463255</v>
      </c>
      <c r="J480" s="17">
        <v>0.19671188782455901</v>
      </c>
      <c r="K480" s="17">
        <v>0.18802620879913201</v>
      </c>
      <c r="L480" s="17"/>
      <c r="M480" s="17">
        <v>0.16292580654191599</v>
      </c>
      <c r="N480" s="17">
        <v>0.127468822825449</v>
      </c>
      <c r="O480" s="17">
        <v>0.19900023563674599</v>
      </c>
      <c r="P480" s="17">
        <v>0.38172645923818699</v>
      </c>
      <c r="Q480" s="17"/>
      <c r="R480" s="17">
        <v>0.13514081434324601</v>
      </c>
      <c r="S480" s="17">
        <v>0.22833999782188499</v>
      </c>
      <c r="T480" s="17">
        <v>0.15418534769038</v>
      </c>
      <c r="U480" s="17"/>
      <c r="V480" s="17">
        <v>0.100546074441741</v>
      </c>
      <c r="W480" s="17">
        <v>0.175907699644474</v>
      </c>
      <c r="X480" s="17">
        <v>0.27565291671507097</v>
      </c>
      <c r="Y480" s="17">
        <v>0.13123613312737201</v>
      </c>
      <c r="Z480" s="17">
        <v>0.21932607017866701</v>
      </c>
      <c r="AA480" s="17"/>
      <c r="AB480" s="17">
        <v>0.172576786310629</v>
      </c>
      <c r="AC480" s="17">
        <v>0.299068600757456</v>
      </c>
      <c r="AD480" s="17">
        <v>0.188567620419992</v>
      </c>
    </row>
    <row r="481" spans="2:30">
      <c r="B481" t="s">
        <v>215</v>
      </c>
      <c r="C481" s="17">
        <v>0.14713269156602099</v>
      </c>
      <c r="D481" s="17">
        <v>6.1135763018420199E-2</v>
      </c>
      <c r="E481" s="17">
        <v>0.23818448330696099</v>
      </c>
      <c r="F481" s="17"/>
      <c r="G481" s="17">
        <v>9.9244075803929896E-2</v>
      </c>
      <c r="H481" s="17">
        <v>8.1270492864548696E-2</v>
      </c>
      <c r="I481" s="17">
        <v>0.152809225647728</v>
      </c>
      <c r="J481" s="17">
        <v>0.115882033445526</v>
      </c>
      <c r="K481" s="17">
        <v>0.29524475966330699</v>
      </c>
      <c r="L481" s="17"/>
      <c r="M481" s="17">
        <v>9.0621405736121E-2</v>
      </c>
      <c r="N481" s="17">
        <v>0.33474750811425402</v>
      </c>
      <c r="O481" s="17">
        <v>6.8310797212809499E-2</v>
      </c>
      <c r="P481" s="17">
        <v>8.5181706411351102E-2</v>
      </c>
      <c r="Q481" s="17"/>
      <c r="R481" s="17">
        <v>9.1757486405358704E-2</v>
      </c>
      <c r="S481" s="17">
        <v>0.114068677778527</v>
      </c>
      <c r="T481" s="17">
        <v>0.28996028324417999</v>
      </c>
      <c r="U481" s="17"/>
      <c r="V481" s="17">
        <v>7.7050229442135895E-2</v>
      </c>
      <c r="W481" s="17">
        <v>9.7799518058919593E-2</v>
      </c>
      <c r="X481" s="17">
        <v>7.8406427647548196E-2</v>
      </c>
      <c r="Y481" s="17">
        <v>0.19668370067809399</v>
      </c>
      <c r="Z481" s="17">
        <v>0.22337281273449999</v>
      </c>
      <c r="AA481" s="17"/>
      <c r="AB481" s="17">
        <v>0.16505210436329601</v>
      </c>
      <c r="AC481" s="17">
        <v>5.4378279285796499E-2</v>
      </c>
      <c r="AD481" s="17">
        <v>0.13570700605913799</v>
      </c>
    </row>
    <row r="482" spans="2:30">
      <c r="B482" t="s">
        <v>216</v>
      </c>
      <c r="C482" s="17">
        <v>4.5427122633856697E-2</v>
      </c>
      <c r="D482" s="17">
        <v>5.36600626515919E-2</v>
      </c>
      <c r="E482" s="17">
        <v>3.6710253873880799E-2</v>
      </c>
      <c r="F482" s="17"/>
      <c r="G482" s="17">
        <v>5.3593002018223299E-2</v>
      </c>
      <c r="H482" s="17">
        <v>3.8371472157594198E-2</v>
      </c>
      <c r="I482" s="17">
        <v>4.6016171940052003E-2</v>
      </c>
      <c r="J482" s="17">
        <v>4.2255279528554401E-2</v>
      </c>
      <c r="K482" s="17">
        <v>4.66447463973029E-2</v>
      </c>
      <c r="L482" s="17"/>
      <c r="M482" s="17">
        <v>4.59437785379141E-2</v>
      </c>
      <c r="N482" s="17">
        <v>4.5262904379004598E-2</v>
      </c>
      <c r="O482" s="17">
        <v>4.7936823319710303E-2</v>
      </c>
      <c r="P482" s="17">
        <v>4.1878160244575802E-2</v>
      </c>
      <c r="Q482" s="17"/>
      <c r="R482" s="17">
        <v>4.2906224930630898E-2</v>
      </c>
      <c r="S482" s="17">
        <v>4.2554250141701201E-2</v>
      </c>
      <c r="T482" s="17">
        <v>5.5532202762109399E-2</v>
      </c>
      <c r="U482" s="17"/>
      <c r="V482" s="17">
        <v>4.7397523048153797E-2</v>
      </c>
      <c r="W482" s="17">
        <v>4.3123876105210603E-2</v>
      </c>
      <c r="X482" s="17">
        <v>3.4594157968256101E-2</v>
      </c>
      <c r="Y482" s="17">
        <v>4.0227242049731798E-2</v>
      </c>
      <c r="Z482" s="17">
        <v>5.7330953209709601E-2</v>
      </c>
      <c r="AA482" s="17"/>
      <c r="AB482" s="17">
        <v>5.24887014761986E-2</v>
      </c>
      <c r="AC482" s="17">
        <v>1.8412826354304999E-2</v>
      </c>
      <c r="AD482" s="17">
        <v>1.3533868815977E-2</v>
      </c>
    </row>
    <row r="483" spans="2:30">
      <c r="B483" t="s">
        <v>69</v>
      </c>
      <c r="C483" s="17">
        <v>5.4046698635288899E-3</v>
      </c>
      <c r="D483" s="17">
        <v>2.11918657727083E-3</v>
      </c>
      <c r="E483" s="17">
        <v>8.8832724717967295E-3</v>
      </c>
      <c r="F483" s="17"/>
      <c r="G483" s="17">
        <v>0</v>
      </c>
      <c r="H483" s="17">
        <v>5.3194971818745903E-3</v>
      </c>
      <c r="I483" s="17">
        <v>0</v>
      </c>
      <c r="J483" s="17">
        <v>0</v>
      </c>
      <c r="K483" s="17">
        <v>2.2487901727259299E-2</v>
      </c>
      <c r="L483" s="17"/>
      <c r="M483" s="17">
        <v>1.0073833824783E-2</v>
      </c>
      <c r="N483" s="17">
        <v>2.82667378060171E-3</v>
      </c>
      <c r="O483" s="17">
        <v>0</v>
      </c>
      <c r="P483" s="17">
        <v>0</v>
      </c>
      <c r="Q483" s="17"/>
      <c r="R483" s="17">
        <v>0</v>
      </c>
      <c r="S483" s="17">
        <v>7.0596264930575603E-3</v>
      </c>
      <c r="T483" s="17">
        <v>6.4834698708932598E-3</v>
      </c>
      <c r="U483" s="17"/>
      <c r="V483" s="17">
        <v>0</v>
      </c>
      <c r="W483" s="17">
        <v>5.1607725957825996E-3</v>
      </c>
      <c r="X483" s="17">
        <v>0</v>
      </c>
      <c r="Y483" s="17">
        <v>0</v>
      </c>
      <c r="Z483" s="17">
        <v>1.48497313901347E-2</v>
      </c>
      <c r="AA483" s="17"/>
      <c r="AB483" s="17">
        <v>6.7544940686332898E-3</v>
      </c>
      <c r="AC483" s="17">
        <v>0</v>
      </c>
      <c r="AD483" s="17">
        <v>0</v>
      </c>
    </row>
    <row r="484" spans="2:30"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</row>
    <row r="485" spans="2:30">
      <c r="B485" s="6" t="s">
        <v>217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</row>
    <row r="486" spans="2:30">
      <c r="B486" s="21" t="s">
        <v>15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</row>
    <row r="487" spans="2:30">
      <c r="B487" t="s">
        <v>218</v>
      </c>
      <c r="C487" s="17">
        <v>0.217959362848271</v>
      </c>
      <c r="D487" s="17">
        <v>0.240789568484778</v>
      </c>
      <c r="E487" s="17">
        <v>0.193787207352421</v>
      </c>
      <c r="F487" s="17"/>
      <c r="G487" s="17">
        <v>0.223654764075748</v>
      </c>
      <c r="H487" s="17">
        <v>0.24951912519260599</v>
      </c>
      <c r="I487" s="17">
        <v>0.220219295209307</v>
      </c>
      <c r="J487" s="17">
        <v>0.279543751981081</v>
      </c>
      <c r="K487" s="17">
        <v>0.11356598541637</v>
      </c>
      <c r="L487" s="17"/>
      <c r="M487" s="17">
        <v>0.30073484158464903</v>
      </c>
      <c r="N487" s="17">
        <v>0.210149453995819</v>
      </c>
      <c r="O487" s="17">
        <v>7.8360930723369498E-2</v>
      </c>
      <c r="P487" s="17">
        <v>9.9122266553007696E-2</v>
      </c>
      <c r="Q487" s="17"/>
      <c r="R487" s="17">
        <v>0.25230231897399102</v>
      </c>
      <c r="S487" s="17">
        <v>0.232201070374875</v>
      </c>
      <c r="T487" s="17">
        <v>0.14588197807422701</v>
      </c>
      <c r="U487" s="17"/>
      <c r="V487" s="17">
        <v>0.28165687750189899</v>
      </c>
      <c r="W487" s="17">
        <v>0.23581179570289601</v>
      </c>
      <c r="X487" s="17">
        <v>0.191134436987553</v>
      </c>
      <c r="Y487" s="17">
        <v>0.25643426500504402</v>
      </c>
      <c r="Z487" s="17">
        <v>0.17518469724157501</v>
      </c>
      <c r="AA487" s="17"/>
      <c r="AB487" s="17">
        <v>0.195013529777638</v>
      </c>
      <c r="AC487" s="17">
        <v>0.34378540427076099</v>
      </c>
      <c r="AD487" s="17">
        <v>0.21233265104080801</v>
      </c>
    </row>
    <row r="488" spans="2:30">
      <c r="B488" t="s">
        <v>219</v>
      </c>
      <c r="C488" s="17">
        <v>0.399202060243802</v>
      </c>
      <c r="D488" s="17">
        <v>0.41310228742502297</v>
      </c>
      <c r="E488" s="17">
        <v>0.384484783570883</v>
      </c>
      <c r="F488" s="17"/>
      <c r="G488" s="17">
        <v>0.40294759323275903</v>
      </c>
      <c r="H488" s="17">
        <v>0.321693978186887</v>
      </c>
      <c r="I488" s="17">
        <v>0.39727963173208602</v>
      </c>
      <c r="J488" s="17">
        <v>0.310996292753278</v>
      </c>
      <c r="K488" s="17">
        <v>0.56887024304478995</v>
      </c>
      <c r="L488" s="17"/>
      <c r="M488" s="17">
        <v>0.369220507652118</v>
      </c>
      <c r="N488" s="17">
        <v>0.445694760383468</v>
      </c>
      <c r="O488" s="17">
        <v>0.50960209490314001</v>
      </c>
      <c r="P488" s="17">
        <v>0.31800070696037802</v>
      </c>
      <c r="Q488" s="17"/>
      <c r="R488" s="17">
        <v>0.378318956309943</v>
      </c>
      <c r="S488" s="17">
        <v>0.34439218248736497</v>
      </c>
      <c r="T488" s="17">
        <v>0.56460836458160002</v>
      </c>
      <c r="U488" s="17"/>
      <c r="V488" s="17">
        <v>0.30858692786441</v>
      </c>
      <c r="W488" s="17">
        <v>0.35859554455096398</v>
      </c>
      <c r="X488" s="17">
        <v>0.47767717593762798</v>
      </c>
      <c r="Y488" s="17">
        <v>0.31339825983367903</v>
      </c>
      <c r="Z488" s="17">
        <v>0.46361536621673399</v>
      </c>
      <c r="AA488" s="17"/>
      <c r="AB488" s="17">
        <v>0.40631358461564199</v>
      </c>
      <c r="AC488" s="17">
        <v>0.34182341510339298</v>
      </c>
      <c r="AD488" s="17">
        <v>0.45373470694592599</v>
      </c>
    </row>
    <row r="489" spans="2:30">
      <c r="B489" t="s">
        <v>220</v>
      </c>
      <c r="C489" s="17">
        <v>0.24718701968349199</v>
      </c>
      <c r="D489" s="17">
        <v>0.21860359898776199</v>
      </c>
      <c r="E489" s="17">
        <v>0.27745056179349598</v>
      </c>
      <c r="F489" s="17"/>
      <c r="G489" s="17">
        <v>0.234065590937304</v>
      </c>
      <c r="H489" s="17">
        <v>0.29708361811274597</v>
      </c>
      <c r="I489" s="17">
        <v>0.31429309667373101</v>
      </c>
      <c r="J489" s="17">
        <v>0.27991593658351199</v>
      </c>
      <c r="K489" s="17">
        <v>0.105047569566329</v>
      </c>
      <c r="L489" s="17"/>
      <c r="M489" s="17">
        <v>0.213557953230716</v>
      </c>
      <c r="N489" s="17">
        <v>0.24125795470087699</v>
      </c>
      <c r="O489" s="17">
        <v>0.338990627709082</v>
      </c>
      <c r="P489" s="17">
        <v>0.27922581711591798</v>
      </c>
      <c r="Q489" s="17"/>
      <c r="R489" s="17">
        <v>0.23500241076673301</v>
      </c>
      <c r="S489" s="17">
        <v>0.27644491155453399</v>
      </c>
      <c r="T489" s="17">
        <v>0.18237080236578099</v>
      </c>
      <c r="U489" s="17"/>
      <c r="V489" s="17">
        <v>0.25023890748014499</v>
      </c>
      <c r="W489" s="17">
        <v>0.27146397694876001</v>
      </c>
      <c r="X489" s="17">
        <v>0.24550581447755501</v>
      </c>
      <c r="Y489" s="17">
        <v>0.32112542709953001</v>
      </c>
      <c r="Z489" s="17">
        <v>0.18087270620983001</v>
      </c>
      <c r="AA489" s="17"/>
      <c r="AB489" s="17">
        <v>0.26983925876784098</v>
      </c>
      <c r="AC489" s="17">
        <v>0.111927974003684</v>
      </c>
      <c r="AD489" s="17">
        <v>0.28445485385409502</v>
      </c>
    </row>
    <row r="490" spans="2:30">
      <c r="B490" t="s">
        <v>221</v>
      </c>
      <c r="C490" s="17">
        <v>7.7419623654886693E-2</v>
      </c>
      <c r="D490" s="17">
        <v>7.7658640036850093E-2</v>
      </c>
      <c r="E490" s="17">
        <v>7.7166557990789697E-2</v>
      </c>
      <c r="F490" s="17"/>
      <c r="G490" s="17">
        <v>4.49025258609628E-2</v>
      </c>
      <c r="H490" s="17">
        <v>7.9368831070871407E-2</v>
      </c>
      <c r="I490" s="17">
        <v>2.2280215724123399E-2</v>
      </c>
      <c r="J490" s="17">
        <v>8.6183622794839904E-2</v>
      </c>
      <c r="K490" s="17">
        <v>0.15957597522828099</v>
      </c>
      <c r="L490" s="17"/>
      <c r="M490" s="17">
        <v>4.9306142213762401E-2</v>
      </c>
      <c r="N490" s="17">
        <v>5.0304670521601598E-2</v>
      </c>
      <c r="O490" s="17">
        <v>4.0104175601883597E-2</v>
      </c>
      <c r="P490" s="17">
        <v>0.24140962270070301</v>
      </c>
      <c r="Q490" s="17"/>
      <c r="R490" s="17">
        <v>4.3305440752826198E-2</v>
      </c>
      <c r="S490" s="17">
        <v>9.6102192861449998E-2</v>
      </c>
      <c r="T490" s="17">
        <v>6.2530605333419406E-2</v>
      </c>
      <c r="U490" s="17"/>
      <c r="V490" s="17">
        <v>1.81062640603529E-2</v>
      </c>
      <c r="W490" s="17">
        <v>7.2396391819730996E-2</v>
      </c>
      <c r="X490" s="17">
        <v>5.5596448300271002E-2</v>
      </c>
      <c r="Y490" s="17">
        <v>6.7259920167343404E-2</v>
      </c>
      <c r="Z490" s="17">
        <v>0.124372695688008</v>
      </c>
      <c r="AA490" s="17"/>
      <c r="AB490" s="17">
        <v>5.99797095139223E-2</v>
      </c>
      <c r="AC490" s="17">
        <v>0.19372466346727801</v>
      </c>
      <c r="AD490" s="17">
        <v>1.3779262420808101E-2</v>
      </c>
    </row>
    <row r="491" spans="2:30">
      <c r="B491" t="s">
        <v>222</v>
      </c>
      <c r="C491" s="17">
        <v>3.3257624273220099E-2</v>
      </c>
      <c r="D491" s="17">
        <v>2.6986924099259301E-2</v>
      </c>
      <c r="E491" s="17">
        <v>3.9896913558921901E-2</v>
      </c>
      <c r="F491" s="17"/>
      <c r="G491" s="17">
        <v>5.38529754988736E-2</v>
      </c>
      <c r="H491" s="17">
        <v>1.8385890094447601E-2</v>
      </c>
      <c r="I491" s="17">
        <v>3.05963748397261E-2</v>
      </c>
      <c r="J491" s="17">
        <v>3.29887217186597E-2</v>
      </c>
      <c r="K491" s="17">
        <v>2.97430636900958E-2</v>
      </c>
      <c r="L491" s="17"/>
      <c r="M491" s="17">
        <v>3.9360865941232101E-2</v>
      </c>
      <c r="N491" s="17">
        <v>3.2289118580393399E-2</v>
      </c>
      <c r="O491" s="17">
        <v>2.89628102579426E-2</v>
      </c>
      <c r="P491" s="17">
        <v>1.98216760914313E-2</v>
      </c>
      <c r="Q491" s="17"/>
      <c r="R491" s="17">
        <v>5.1937542379044001E-2</v>
      </c>
      <c r="S491" s="17">
        <v>2.8050887014875198E-2</v>
      </c>
      <c r="T491" s="17">
        <v>2.81769947960374E-2</v>
      </c>
      <c r="U491" s="17"/>
      <c r="V491" s="17">
        <v>6.5794285619546006E-2</v>
      </c>
      <c r="W491" s="17">
        <v>3.4992641563648799E-2</v>
      </c>
      <c r="X491" s="17">
        <v>1.3474074929836899E-2</v>
      </c>
      <c r="Y491" s="17">
        <v>3.3590962540516398E-2</v>
      </c>
      <c r="Z491" s="17">
        <v>3.3727487909849002E-2</v>
      </c>
      <c r="AA491" s="17"/>
      <c r="AB491" s="17">
        <v>3.9944983370237497E-2</v>
      </c>
      <c r="AC491" s="17">
        <v>8.7385431548845406E-3</v>
      </c>
      <c r="AD491" s="17">
        <v>0</v>
      </c>
    </row>
    <row r="492" spans="2:30">
      <c r="B492" t="s">
        <v>69</v>
      </c>
      <c r="C492" s="17">
        <v>2.4974309296327699E-2</v>
      </c>
      <c r="D492" s="17">
        <v>2.2858980966327099E-2</v>
      </c>
      <c r="E492" s="17">
        <v>2.7213975733488001E-2</v>
      </c>
      <c r="F492" s="17"/>
      <c r="G492" s="17">
        <v>4.0576550394352602E-2</v>
      </c>
      <c r="H492" s="17">
        <v>3.3948557342442502E-2</v>
      </c>
      <c r="I492" s="17">
        <v>1.5331385821026E-2</v>
      </c>
      <c r="J492" s="17">
        <v>1.037167416863E-2</v>
      </c>
      <c r="K492" s="17">
        <v>2.31971630541342E-2</v>
      </c>
      <c r="L492" s="17"/>
      <c r="M492" s="17">
        <v>2.7819689377522501E-2</v>
      </c>
      <c r="N492" s="17">
        <v>2.03040418178408E-2</v>
      </c>
      <c r="O492" s="17">
        <v>3.9793608045832901E-3</v>
      </c>
      <c r="P492" s="17">
        <v>4.2419910578562203E-2</v>
      </c>
      <c r="Q492" s="17"/>
      <c r="R492" s="17">
        <v>3.9133330817462099E-2</v>
      </c>
      <c r="S492" s="17">
        <v>2.2808755706901499E-2</v>
      </c>
      <c r="T492" s="17">
        <v>1.6431254848935099E-2</v>
      </c>
      <c r="U492" s="17"/>
      <c r="V492" s="17">
        <v>7.5616737473647694E-2</v>
      </c>
      <c r="W492" s="17">
        <v>2.6739649414000401E-2</v>
      </c>
      <c r="X492" s="17">
        <v>1.6612049367156399E-2</v>
      </c>
      <c r="Y492" s="17">
        <v>8.1911653538876295E-3</v>
      </c>
      <c r="Z492" s="17">
        <v>2.22270467340045E-2</v>
      </c>
      <c r="AA492" s="17"/>
      <c r="AB492" s="17">
        <v>2.8908933954719499E-2</v>
      </c>
      <c r="AC492" s="17">
        <v>0</v>
      </c>
      <c r="AD492" s="17">
        <v>3.5698525738363199E-2</v>
      </c>
    </row>
    <row r="493" spans="2:30"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</row>
    <row r="494" spans="2:30">
      <c r="B494" s="6" t="s">
        <v>223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</row>
    <row r="495" spans="2:30">
      <c r="B495" s="21" t="s">
        <v>15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</row>
    <row r="496" spans="2:30">
      <c r="B496" t="s">
        <v>224</v>
      </c>
      <c r="C496" s="17">
        <v>0.20759615325932801</v>
      </c>
      <c r="D496" s="17">
        <v>0.168679748856398</v>
      </c>
      <c r="E496" s="17">
        <v>0.24880004750120799</v>
      </c>
      <c r="F496" s="17"/>
      <c r="G496" s="17">
        <v>0.23572596337264701</v>
      </c>
      <c r="H496" s="17">
        <v>0.19259421860166401</v>
      </c>
      <c r="I496" s="17">
        <v>0.26932474127049999</v>
      </c>
      <c r="J496" s="17">
        <v>0.21940753815187899</v>
      </c>
      <c r="K496" s="17">
        <v>0.116515364641185</v>
      </c>
      <c r="L496" s="17"/>
      <c r="M496" s="17">
        <v>0.21373438409891499</v>
      </c>
      <c r="N496" s="17">
        <v>0.18374053735868401</v>
      </c>
      <c r="O496" s="17">
        <v>0.21056943223493699</v>
      </c>
      <c r="P496" s="17">
        <v>0.22494848624476599</v>
      </c>
      <c r="Q496" s="17"/>
      <c r="R496" s="17">
        <v>0.206151681939928</v>
      </c>
      <c r="S496" s="17">
        <v>0.229912461887914</v>
      </c>
      <c r="T496" s="17">
        <v>0.15025929708462299</v>
      </c>
      <c r="U496" s="17"/>
      <c r="V496" s="17">
        <v>0.16562961691283401</v>
      </c>
      <c r="W496" s="17">
        <v>0.24904150945539399</v>
      </c>
      <c r="X496" s="17">
        <v>0.17938194308619401</v>
      </c>
      <c r="Y496" s="17">
        <v>0.28442416013334798</v>
      </c>
      <c r="Z496" s="17">
        <v>0.161599987630339</v>
      </c>
      <c r="AA496" s="17"/>
      <c r="AB496" s="17">
        <v>0.19279649283150299</v>
      </c>
      <c r="AC496" s="17">
        <v>0.232738173249527</v>
      </c>
      <c r="AD496" s="17">
        <v>0.36482652195853199</v>
      </c>
    </row>
    <row r="497" spans="2:30">
      <c r="B497" t="s">
        <v>225</v>
      </c>
      <c r="C497" s="17">
        <v>0.754358404752417</v>
      </c>
      <c r="D497" s="17">
        <v>0.79238600900804401</v>
      </c>
      <c r="E497" s="17">
        <v>0.71409555395567403</v>
      </c>
      <c r="F497" s="17"/>
      <c r="G497" s="17">
        <v>0.68944729121147297</v>
      </c>
      <c r="H497" s="17">
        <v>0.75667178732229601</v>
      </c>
      <c r="I497" s="17">
        <v>0.67568025122518705</v>
      </c>
      <c r="J497" s="17">
        <v>0.78059246184812103</v>
      </c>
      <c r="K497" s="17">
        <v>0.87841464737423203</v>
      </c>
      <c r="L497" s="17"/>
      <c r="M497" s="17">
        <v>0.75561318304440805</v>
      </c>
      <c r="N497" s="17">
        <v>0.772916752716166</v>
      </c>
      <c r="O497" s="17">
        <v>0.76280985915302002</v>
      </c>
      <c r="P497" s="17">
        <v>0.71272673576714196</v>
      </c>
      <c r="Q497" s="17"/>
      <c r="R497" s="17">
        <v>0.721682997107575</v>
      </c>
      <c r="S497" s="17">
        <v>0.73234704072618095</v>
      </c>
      <c r="T497" s="17">
        <v>0.84522625512323002</v>
      </c>
      <c r="U497" s="17"/>
      <c r="V497" s="17">
        <v>0.79522969522351195</v>
      </c>
      <c r="W497" s="17">
        <v>0.68578854137980605</v>
      </c>
      <c r="X497" s="17">
        <v>0.76285166745021304</v>
      </c>
      <c r="Y497" s="17">
        <v>0.67615676279119197</v>
      </c>
      <c r="Z497" s="17">
        <v>0.835052080640174</v>
      </c>
      <c r="AA497" s="17"/>
      <c r="AB497" s="17">
        <v>0.76328010630399901</v>
      </c>
      <c r="AC497" s="17">
        <v>0.74769895597650304</v>
      </c>
      <c r="AD497" s="17">
        <v>0.63517347804146795</v>
      </c>
    </row>
    <row r="498" spans="2:30">
      <c r="B498" t="s">
        <v>69</v>
      </c>
      <c r="C498" s="17">
        <v>3.8045441988254602E-2</v>
      </c>
      <c r="D498" s="17">
        <v>3.8934242135557802E-2</v>
      </c>
      <c r="E498" s="17">
        <v>3.7104398543118401E-2</v>
      </c>
      <c r="F498" s="17"/>
      <c r="G498" s="17">
        <v>7.4826745415879706E-2</v>
      </c>
      <c r="H498" s="17">
        <v>5.0733994076040401E-2</v>
      </c>
      <c r="I498" s="17">
        <v>5.4995007504313201E-2</v>
      </c>
      <c r="J498" s="17">
        <v>0</v>
      </c>
      <c r="K498" s="17">
        <v>5.0699879845834102E-3</v>
      </c>
      <c r="L498" s="17"/>
      <c r="M498" s="17">
        <v>3.0652432856676501E-2</v>
      </c>
      <c r="N498" s="17">
        <v>4.33427099251502E-2</v>
      </c>
      <c r="O498" s="17">
        <v>2.66207086120431E-2</v>
      </c>
      <c r="P498" s="17">
        <v>6.2324777988091898E-2</v>
      </c>
      <c r="Q498" s="17"/>
      <c r="R498" s="17">
        <v>7.2165320952497294E-2</v>
      </c>
      <c r="S498" s="17">
        <v>3.7740497385905299E-2</v>
      </c>
      <c r="T498" s="17">
        <v>4.5144477921461998E-3</v>
      </c>
      <c r="U498" s="17"/>
      <c r="V498" s="17">
        <v>3.9140687863653399E-2</v>
      </c>
      <c r="W498" s="17">
        <v>6.5169949164799706E-2</v>
      </c>
      <c r="X498" s="17">
        <v>5.7766389463593498E-2</v>
      </c>
      <c r="Y498" s="17">
        <v>3.94190770754606E-2</v>
      </c>
      <c r="Z498" s="17">
        <v>3.34793172948687E-3</v>
      </c>
      <c r="AA498" s="17"/>
      <c r="AB498" s="17">
        <v>4.39234008644976E-2</v>
      </c>
      <c r="AC498" s="17">
        <v>1.95628707739697E-2</v>
      </c>
      <c r="AD498" s="17">
        <v>0</v>
      </c>
    </row>
    <row r="499" spans="2:30"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</row>
    <row r="500" spans="2:30">
      <c r="B500" s="6" t="s">
        <v>226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</row>
    <row r="501" spans="2:30">
      <c r="B501" s="21" t="s">
        <v>15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</row>
    <row r="502" spans="2:30">
      <c r="B502" t="s">
        <v>224</v>
      </c>
      <c r="C502" s="17">
        <v>0.55286406258432497</v>
      </c>
      <c r="D502" s="17">
        <v>0.62243192962361005</v>
      </c>
      <c r="E502" s="17">
        <v>0.47920702565868301</v>
      </c>
      <c r="F502" s="17"/>
      <c r="G502" s="17">
        <v>0.58550069440785701</v>
      </c>
      <c r="H502" s="17">
        <v>0.59025872662994505</v>
      </c>
      <c r="I502" s="17">
        <v>0.54134574775688604</v>
      </c>
      <c r="J502" s="17">
        <v>0.63188315692080999</v>
      </c>
      <c r="K502" s="17">
        <v>0.40969126692324298</v>
      </c>
      <c r="L502" s="17"/>
      <c r="M502" s="17">
        <v>0.65876683927571</v>
      </c>
      <c r="N502" s="17">
        <v>0.43517855445371301</v>
      </c>
      <c r="O502" s="17">
        <v>0.42292510758763702</v>
      </c>
      <c r="P502" s="17">
        <v>0.53338900666407896</v>
      </c>
      <c r="Q502" s="17"/>
      <c r="R502" s="17">
        <v>0.627287764982012</v>
      </c>
      <c r="S502" s="17">
        <v>0.59726204618168499</v>
      </c>
      <c r="T502" s="17">
        <v>0.36100986706946703</v>
      </c>
      <c r="U502" s="17"/>
      <c r="V502" s="17">
        <v>0.63726018035329801</v>
      </c>
      <c r="W502" s="17">
        <v>0.56387332130189605</v>
      </c>
      <c r="X502" s="17">
        <v>0.57414781626788802</v>
      </c>
      <c r="Y502" s="17">
        <v>0.571084869602145</v>
      </c>
      <c r="Z502" s="17">
        <v>0.487544243432109</v>
      </c>
      <c r="AA502" s="17"/>
      <c r="AB502" s="17">
        <v>0.49290482831098398</v>
      </c>
      <c r="AC502" s="17">
        <v>0.85087185097025797</v>
      </c>
      <c r="AD502" s="17">
        <v>0.62657032314224004</v>
      </c>
    </row>
    <row r="503" spans="2:30">
      <c r="B503" t="s">
        <v>225</v>
      </c>
      <c r="C503" s="17">
        <v>0.36645969475330298</v>
      </c>
      <c r="D503" s="17">
        <v>0.28412429281037799</v>
      </c>
      <c r="E503" s="17">
        <v>0.45363473689988598</v>
      </c>
      <c r="F503" s="17"/>
      <c r="G503" s="17">
        <v>0.33337071078381397</v>
      </c>
      <c r="H503" s="17">
        <v>0.29998499305401399</v>
      </c>
      <c r="I503" s="17">
        <v>0.33003121617445003</v>
      </c>
      <c r="J503" s="17">
        <v>0.30959003110446898</v>
      </c>
      <c r="K503" s="17">
        <v>0.568951706716048</v>
      </c>
      <c r="L503" s="17"/>
      <c r="M503" s="17">
        <v>0.26669933238312898</v>
      </c>
      <c r="N503" s="17">
        <v>0.47719238801834102</v>
      </c>
      <c r="O503" s="17">
        <v>0.53190386508502696</v>
      </c>
      <c r="P503" s="17">
        <v>0.346877349157379</v>
      </c>
      <c r="Q503" s="17"/>
      <c r="R503" s="17">
        <v>0.29778075602401799</v>
      </c>
      <c r="S503" s="17">
        <v>0.309569672301932</v>
      </c>
      <c r="T503" s="17">
        <v>0.58544222524646805</v>
      </c>
      <c r="U503" s="17"/>
      <c r="V503" s="17">
        <v>0.28919802412921503</v>
      </c>
      <c r="W503" s="17">
        <v>0.34722859656217597</v>
      </c>
      <c r="X503" s="17">
        <v>0.29007903029253701</v>
      </c>
      <c r="Y503" s="17">
        <v>0.34948223182110699</v>
      </c>
      <c r="Z503" s="17">
        <v>0.47257906286483398</v>
      </c>
      <c r="AA503" s="17"/>
      <c r="AB503" s="17">
        <v>0.41574569907470499</v>
      </c>
      <c r="AC503" s="17">
        <v>0.133417304745893</v>
      </c>
      <c r="AD503" s="17">
        <v>0.27164885556177398</v>
      </c>
    </row>
    <row r="504" spans="2:30">
      <c r="B504" t="s">
        <v>69</v>
      </c>
      <c r="C504" s="17">
        <v>8.0676242662371805E-2</v>
      </c>
      <c r="D504" s="17">
        <v>9.3443777566011202E-2</v>
      </c>
      <c r="E504" s="17">
        <v>6.7158237441430901E-2</v>
      </c>
      <c r="F504" s="17"/>
      <c r="G504" s="17">
        <v>8.1128594808328999E-2</v>
      </c>
      <c r="H504" s="17">
        <v>0.109756280316041</v>
      </c>
      <c r="I504" s="17">
        <v>0.12862303606866399</v>
      </c>
      <c r="J504" s="17">
        <v>5.8526811974720899E-2</v>
      </c>
      <c r="K504" s="17">
        <v>2.1357026360708901E-2</v>
      </c>
      <c r="L504" s="17"/>
      <c r="M504" s="17">
        <v>7.4533828341161096E-2</v>
      </c>
      <c r="N504" s="17">
        <v>8.76290575279461E-2</v>
      </c>
      <c r="O504" s="17">
        <v>4.5171027327336702E-2</v>
      </c>
      <c r="P504" s="17">
        <v>0.119733644178542</v>
      </c>
      <c r="Q504" s="17"/>
      <c r="R504" s="17">
        <v>7.4931478993970402E-2</v>
      </c>
      <c r="S504" s="17">
        <v>9.31682815163829E-2</v>
      </c>
      <c r="T504" s="17">
        <v>5.3547907684065199E-2</v>
      </c>
      <c r="U504" s="17"/>
      <c r="V504" s="17">
        <v>7.3541795517487102E-2</v>
      </c>
      <c r="W504" s="17">
        <v>8.8898082135927897E-2</v>
      </c>
      <c r="X504" s="17">
        <v>0.135773153439575</v>
      </c>
      <c r="Y504" s="17">
        <v>7.9432898576747707E-2</v>
      </c>
      <c r="Z504" s="17">
        <v>3.98766937030565E-2</v>
      </c>
      <c r="AA504" s="17"/>
      <c r="AB504" s="17">
        <v>9.13494726143112E-2</v>
      </c>
      <c r="AC504" s="17">
        <v>1.5710844283849799E-2</v>
      </c>
      <c r="AD504" s="17">
        <v>0.10178082129598599</v>
      </c>
    </row>
    <row r="505" spans="2:30"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</row>
    <row r="506" spans="2:30">
      <c r="B506" s="6" t="s">
        <v>227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</row>
    <row r="507" spans="2:30">
      <c r="B507" s="21" t="s">
        <v>15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</row>
    <row r="508" spans="2:30">
      <c r="B508" t="s">
        <v>224</v>
      </c>
      <c r="C508" s="17">
        <v>0.25847692265217898</v>
      </c>
      <c r="D508" s="17">
        <v>0.30163767443167799</v>
      </c>
      <c r="E508" s="17">
        <v>0.212779200084867</v>
      </c>
      <c r="F508" s="17"/>
      <c r="G508" s="17">
        <v>0.20215770494062801</v>
      </c>
      <c r="H508" s="17">
        <v>0.20286001966196801</v>
      </c>
      <c r="I508" s="17">
        <v>0.35878022068153798</v>
      </c>
      <c r="J508" s="17">
        <v>0.30410491564026998</v>
      </c>
      <c r="K508" s="17">
        <v>0.228370982367057</v>
      </c>
      <c r="L508" s="17"/>
      <c r="M508" s="17">
        <v>0.21657456325249999</v>
      </c>
      <c r="N508" s="17">
        <v>0.191289289340241</v>
      </c>
      <c r="O508" s="17">
        <v>0.518409768371631</v>
      </c>
      <c r="P508" s="17">
        <v>0.26699719072561001</v>
      </c>
      <c r="Q508" s="17"/>
      <c r="R508" s="17">
        <v>0.20850367581766599</v>
      </c>
      <c r="S508" s="17">
        <v>0.27678736248529401</v>
      </c>
      <c r="T508" s="17">
        <v>0.26052699584838002</v>
      </c>
      <c r="U508" s="17"/>
      <c r="V508" s="17">
        <v>0.172041400446315</v>
      </c>
      <c r="W508" s="17">
        <v>0.21901482457604601</v>
      </c>
      <c r="X508" s="17">
        <v>0.23294797359289099</v>
      </c>
      <c r="Y508" s="17">
        <v>0.40982115417391302</v>
      </c>
      <c r="Z508" s="17">
        <v>0.236400399042801</v>
      </c>
      <c r="AA508" s="17"/>
      <c r="AB508" s="17">
        <v>0.259868915310911</v>
      </c>
      <c r="AC508" s="17">
        <v>0.25819173866909301</v>
      </c>
      <c r="AD508" s="17">
        <v>0.23771641843041</v>
      </c>
    </row>
    <row r="509" spans="2:30">
      <c r="B509" t="s">
        <v>225</v>
      </c>
      <c r="C509" s="17">
        <v>0.69199756471764595</v>
      </c>
      <c r="D509" s="17">
        <v>0.65559635637749203</v>
      </c>
      <c r="E509" s="17">
        <v>0.73053842073288899</v>
      </c>
      <c r="F509" s="17"/>
      <c r="G509" s="17">
        <v>0.73525562394806698</v>
      </c>
      <c r="H509" s="17">
        <v>0.72774323139802399</v>
      </c>
      <c r="I509" s="17">
        <v>0.600706988668679</v>
      </c>
      <c r="J509" s="17">
        <v>0.65832028869086501</v>
      </c>
      <c r="K509" s="17">
        <v>0.73608055205537404</v>
      </c>
      <c r="L509" s="17"/>
      <c r="M509" s="17">
        <v>0.73781452927940006</v>
      </c>
      <c r="N509" s="17">
        <v>0.75062697289561298</v>
      </c>
      <c r="O509" s="17">
        <v>0.42596619121866802</v>
      </c>
      <c r="P509" s="17">
        <v>0.69076982188548797</v>
      </c>
      <c r="Q509" s="17"/>
      <c r="R509" s="17">
        <v>0.743288226374622</v>
      </c>
      <c r="S509" s="17">
        <v>0.66888601557513205</v>
      </c>
      <c r="T509" s="17">
        <v>0.70126990784642995</v>
      </c>
      <c r="U509" s="17"/>
      <c r="V509" s="17">
        <v>0.71864433501845404</v>
      </c>
      <c r="W509" s="17">
        <v>0.74977477741586895</v>
      </c>
      <c r="X509" s="17">
        <v>0.704641139426462</v>
      </c>
      <c r="Y509" s="17">
        <v>0.55372602168810803</v>
      </c>
      <c r="Z509" s="17">
        <v>0.72272408035081703</v>
      </c>
      <c r="AA509" s="17"/>
      <c r="AB509" s="17">
        <v>0.68762015581769498</v>
      </c>
      <c r="AC509" s="17">
        <v>0.71102160022546101</v>
      </c>
      <c r="AD509" s="17">
        <v>0.70522561828890595</v>
      </c>
    </row>
    <row r="510" spans="2:30">
      <c r="B510" t="s">
        <v>69</v>
      </c>
      <c r="C510" s="17">
        <v>4.9525512630174698E-2</v>
      </c>
      <c r="D510" s="17">
        <v>4.27659691908302E-2</v>
      </c>
      <c r="E510" s="17">
        <v>5.6682379182244301E-2</v>
      </c>
      <c r="F510" s="17"/>
      <c r="G510" s="17">
        <v>6.2586671111305406E-2</v>
      </c>
      <c r="H510" s="17">
        <v>6.9396748940007705E-2</v>
      </c>
      <c r="I510" s="17">
        <v>4.0512790649782998E-2</v>
      </c>
      <c r="J510" s="17">
        <v>3.7574795668864298E-2</v>
      </c>
      <c r="K510" s="17">
        <v>3.5548465577568501E-2</v>
      </c>
      <c r="L510" s="17"/>
      <c r="M510" s="17">
        <v>4.5610907468100398E-2</v>
      </c>
      <c r="N510" s="17">
        <v>5.8083737764146701E-2</v>
      </c>
      <c r="O510" s="17">
        <v>5.5624040409701599E-2</v>
      </c>
      <c r="P510" s="17">
        <v>4.2232987388902098E-2</v>
      </c>
      <c r="Q510" s="17"/>
      <c r="R510" s="17">
        <v>4.8208097807711098E-2</v>
      </c>
      <c r="S510" s="17">
        <v>5.4326621939573702E-2</v>
      </c>
      <c r="T510" s="17">
        <v>3.8203096305190698E-2</v>
      </c>
      <c r="U510" s="17"/>
      <c r="V510" s="17">
        <v>0.10931426453522999</v>
      </c>
      <c r="W510" s="17">
        <v>3.1210398008085199E-2</v>
      </c>
      <c r="X510" s="17">
        <v>6.2410886980646799E-2</v>
      </c>
      <c r="Y510" s="17">
        <v>3.6452824137979102E-2</v>
      </c>
      <c r="Z510" s="17">
        <v>4.08755206063822E-2</v>
      </c>
      <c r="AA510" s="17"/>
      <c r="AB510" s="17">
        <v>5.2510928871393803E-2</v>
      </c>
      <c r="AC510" s="17">
        <v>3.0786661105445999E-2</v>
      </c>
      <c r="AD510" s="17">
        <v>5.7057963280683598E-2</v>
      </c>
    </row>
    <row r="511" spans="2:30"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</row>
    <row r="512" spans="2:30">
      <c r="B512" s="6" t="s">
        <v>228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</row>
    <row r="513" spans="2:30">
      <c r="B513" s="21" t="s">
        <v>15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</row>
    <row r="514" spans="2:30">
      <c r="B514" t="s">
        <v>224</v>
      </c>
      <c r="C514" s="17">
        <v>0.76326338622746503</v>
      </c>
      <c r="D514" s="17">
        <v>0.77210906807124602</v>
      </c>
      <c r="E514" s="17">
        <v>0.75389775893531497</v>
      </c>
      <c r="F514" s="17"/>
      <c r="G514" s="17">
        <v>0.82698725040155296</v>
      </c>
      <c r="H514" s="17">
        <v>0.78388963064148598</v>
      </c>
      <c r="I514" s="17">
        <v>0.708862664726151</v>
      </c>
      <c r="J514" s="17">
        <v>0.749235697424109</v>
      </c>
      <c r="K514" s="17">
        <v>0.74280126493912702</v>
      </c>
      <c r="L514" s="17"/>
      <c r="M514" s="17">
        <v>0.82296229631377704</v>
      </c>
      <c r="N514" s="17">
        <v>0.80824108945435702</v>
      </c>
      <c r="O514" s="17">
        <v>0.56012564110903096</v>
      </c>
      <c r="P514" s="17">
        <v>0.68577294156595803</v>
      </c>
      <c r="Q514" s="17"/>
      <c r="R514" s="17">
        <v>0.83645248560285701</v>
      </c>
      <c r="S514" s="17">
        <v>0.74384760748193701</v>
      </c>
      <c r="T514" s="17">
        <v>0.74076345455533399</v>
      </c>
      <c r="U514" s="17"/>
      <c r="V514" s="17">
        <v>0.79403488988709903</v>
      </c>
      <c r="W514" s="17">
        <v>0.86650137161517604</v>
      </c>
      <c r="X514" s="17">
        <v>0.69878737545823499</v>
      </c>
      <c r="Y514" s="17">
        <v>0.70583884871825098</v>
      </c>
      <c r="Z514" s="17">
        <v>0.75967596871482501</v>
      </c>
      <c r="AA514" s="17"/>
      <c r="AB514" s="17">
        <v>0.74209503952923095</v>
      </c>
      <c r="AC514" s="17">
        <v>0.89117526480033704</v>
      </c>
      <c r="AD514" s="17">
        <v>0.72409093179152695</v>
      </c>
    </row>
    <row r="515" spans="2:30">
      <c r="B515" t="s">
        <v>225</v>
      </c>
      <c r="C515" s="17">
        <v>0.166389501693578</v>
      </c>
      <c r="D515" s="17">
        <v>0.17585489368495699</v>
      </c>
      <c r="E515" s="17">
        <v>0.15636773795269701</v>
      </c>
      <c r="F515" s="17"/>
      <c r="G515" s="17">
        <v>9.6525401922500198E-2</v>
      </c>
      <c r="H515" s="17">
        <v>0.121716897172535</v>
      </c>
      <c r="I515" s="17">
        <v>0.20846943018783001</v>
      </c>
      <c r="J515" s="17">
        <v>0.18394837311950099</v>
      </c>
      <c r="K515" s="17">
        <v>0.228536937672875</v>
      </c>
      <c r="L515" s="17"/>
      <c r="M515" s="17">
        <v>0.11604772801779201</v>
      </c>
      <c r="N515" s="17">
        <v>0.128714400228569</v>
      </c>
      <c r="O515" s="17">
        <v>0.34951383285395998</v>
      </c>
      <c r="P515" s="17">
        <v>0.22084373149188</v>
      </c>
      <c r="Q515" s="17"/>
      <c r="R515" s="17">
        <v>9.3092203477391305E-2</v>
      </c>
      <c r="S515" s="17">
        <v>0.173042936655253</v>
      </c>
      <c r="T515" s="17">
        <v>0.222619615768785</v>
      </c>
      <c r="U515" s="17"/>
      <c r="V515" s="17">
        <v>8.91506940342814E-2</v>
      </c>
      <c r="W515" s="17">
        <v>7.4802856412132704E-2</v>
      </c>
      <c r="X515" s="17">
        <v>0.20443808062062799</v>
      </c>
      <c r="Y515" s="17">
        <v>0.24780205853465001</v>
      </c>
      <c r="Z515" s="17">
        <v>0.18085011104888099</v>
      </c>
      <c r="AA515" s="17"/>
      <c r="AB515" s="17">
        <v>0.18607266735471401</v>
      </c>
      <c r="AC515" s="17">
        <v>4.5180258465716598E-2</v>
      </c>
      <c r="AD515" s="17">
        <v>0.20933751692589</v>
      </c>
    </row>
    <row r="516" spans="2:30">
      <c r="B516" t="s">
        <v>69</v>
      </c>
      <c r="C516" s="17">
        <v>7.0347112078957094E-2</v>
      </c>
      <c r="D516" s="17">
        <v>5.2036038243796601E-2</v>
      </c>
      <c r="E516" s="17">
        <v>8.9734503111988606E-2</v>
      </c>
      <c r="F516" s="17"/>
      <c r="G516" s="17">
        <v>7.6487347675946796E-2</v>
      </c>
      <c r="H516" s="17">
        <v>9.4393472185979502E-2</v>
      </c>
      <c r="I516" s="17">
        <v>8.2667905086018803E-2</v>
      </c>
      <c r="J516" s="17">
        <v>6.6815929456389297E-2</v>
      </c>
      <c r="K516" s="17">
        <v>2.8661797387998601E-2</v>
      </c>
      <c r="L516" s="17"/>
      <c r="M516" s="17">
        <v>6.0989975668431097E-2</v>
      </c>
      <c r="N516" s="17">
        <v>6.3044510317074406E-2</v>
      </c>
      <c r="O516" s="17">
        <v>9.0360526037008407E-2</v>
      </c>
      <c r="P516" s="17">
        <v>9.3383326942161296E-2</v>
      </c>
      <c r="Q516" s="17"/>
      <c r="R516" s="17">
        <v>7.0455310919752004E-2</v>
      </c>
      <c r="S516" s="17">
        <v>8.3109455862809906E-2</v>
      </c>
      <c r="T516" s="17">
        <v>3.6616929675881302E-2</v>
      </c>
      <c r="U516" s="17"/>
      <c r="V516" s="17">
        <v>0.11681441607862</v>
      </c>
      <c r="W516" s="17">
        <v>5.8695771972691199E-2</v>
      </c>
      <c r="X516" s="17">
        <v>9.6774543921137199E-2</v>
      </c>
      <c r="Y516" s="17">
        <v>4.63590927470992E-2</v>
      </c>
      <c r="Z516" s="17">
        <v>5.9473920236294102E-2</v>
      </c>
      <c r="AA516" s="17"/>
      <c r="AB516" s="17">
        <v>7.1832293116054796E-2</v>
      </c>
      <c r="AC516" s="17">
        <v>6.3644476733945798E-2</v>
      </c>
      <c r="AD516" s="17">
        <v>6.6571551282583394E-2</v>
      </c>
    </row>
    <row r="517" spans="2:30"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</row>
    <row r="518" spans="2:30">
      <c r="B518" s="6" t="s">
        <v>229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</row>
    <row r="519" spans="2:30">
      <c r="B519" s="21" t="s">
        <v>15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</row>
    <row r="520" spans="2:30">
      <c r="B520" t="s">
        <v>224</v>
      </c>
      <c r="C520" s="17">
        <v>0.33042853646213799</v>
      </c>
      <c r="D520" s="17">
        <v>0.26676916927106598</v>
      </c>
      <c r="E520" s="17">
        <v>0.39782977441022499</v>
      </c>
      <c r="F520" s="17"/>
      <c r="G520" s="17">
        <v>0.38931880502959998</v>
      </c>
      <c r="H520" s="17">
        <v>0.16404411248963899</v>
      </c>
      <c r="I520" s="17">
        <v>0.29261058551576402</v>
      </c>
      <c r="J520" s="17">
        <v>0.193152941936583</v>
      </c>
      <c r="K520" s="17">
        <v>0.62191544625028605</v>
      </c>
      <c r="L520" s="17"/>
      <c r="M520" s="17">
        <v>0.244561784507729</v>
      </c>
      <c r="N520" s="17">
        <v>0.44971451985517302</v>
      </c>
      <c r="O520" s="17">
        <v>0.42030299165057</v>
      </c>
      <c r="P520" s="17">
        <v>0.321003140076493</v>
      </c>
      <c r="Q520" s="17"/>
      <c r="R520" s="17">
        <v>0.35230407255160201</v>
      </c>
      <c r="S520" s="17">
        <v>0.25637249303397502</v>
      </c>
      <c r="T520" s="17">
        <v>0.50350981264154804</v>
      </c>
      <c r="U520" s="17"/>
      <c r="V520" s="17">
        <v>0.34425439944733399</v>
      </c>
      <c r="W520" s="17">
        <v>0.25442496741579201</v>
      </c>
      <c r="X520" s="17">
        <v>0.23070094127610499</v>
      </c>
      <c r="Y520" s="17">
        <v>0.28452451003815199</v>
      </c>
      <c r="Z520" s="17">
        <v>0.480107718432493</v>
      </c>
      <c r="AA520" s="17"/>
      <c r="AB520" s="17">
        <v>0.32013282062683801</v>
      </c>
      <c r="AC520" s="17">
        <v>0.43517305646486598</v>
      </c>
      <c r="AD520" s="17">
        <v>0.189234027360278</v>
      </c>
    </row>
    <row r="521" spans="2:30">
      <c r="B521" t="s">
        <v>225</v>
      </c>
      <c r="C521" s="17">
        <v>0.64126695629828301</v>
      </c>
      <c r="D521" s="17">
        <v>0.70089348419748398</v>
      </c>
      <c r="E521" s="17">
        <v>0.578135606234911</v>
      </c>
      <c r="F521" s="17"/>
      <c r="G521" s="17">
        <v>0.55963646179825299</v>
      </c>
      <c r="H521" s="17">
        <v>0.80936175795565202</v>
      </c>
      <c r="I521" s="17">
        <v>0.66605826349889297</v>
      </c>
      <c r="J521" s="17">
        <v>0.79748059193848997</v>
      </c>
      <c r="K521" s="17">
        <v>0.367251407649201</v>
      </c>
      <c r="L521" s="17"/>
      <c r="M521" s="17">
        <v>0.73078251015675599</v>
      </c>
      <c r="N521" s="17">
        <v>0.52414611150838397</v>
      </c>
      <c r="O521" s="17">
        <v>0.55004597281283196</v>
      </c>
      <c r="P521" s="17">
        <v>0.63710127320802801</v>
      </c>
      <c r="Q521" s="17"/>
      <c r="R521" s="17">
        <v>0.598466744329057</v>
      </c>
      <c r="S521" s="17">
        <v>0.71623318527303603</v>
      </c>
      <c r="T521" s="17">
        <v>0.48684407524848899</v>
      </c>
      <c r="U521" s="17"/>
      <c r="V521" s="17">
        <v>0.59626173687084905</v>
      </c>
      <c r="W521" s="17">
        <v>0.71059791282615303</v>
      </c>
      <c r="X521" s="17">
        <v>0.73746587969365995</v>
      </c>
      <c r="Y521" s="17">
        <v>0.68327254858395403</v>
      </c>
      <c r="Z521" s="17">
        <v>0.51273868797510402</v>
      </c>
      <c r="AA521" s="17"/>
      <c r="AB521" s="17">
        <v>0.64943222671151801</v>
      </c>
      <c r="AC521" s="17">
        <v>0.54891767349786202</v>
      </c>
      <c r="AD521" s="17">
        <v>0.77989231101149203</v>
      </c>
    </row>
    <row r="522" spans="2:30">
      <c r="B522" t="s">
        <v>69</v>
      </c>
      <c r="C522" s="17">
        <v>2.8304507239579099E-2</v>
      </c>
      <c r="D522" s="17">
        <v>3.2337346531449603E-2</v>
      </c>
      <c r="E522" s="17">
        <v>2.4034619354864499E-2</v>
      </c>
      <c r="F522" s="17"/>
      <c r="G522" s="17">
        <v>5.1044733172147402E-2</v>
      </c>
      <c r="H522" s="17">
        <v>2.6594129554708201E-2</v>
      </c>
      <c r="I522" s="17">
        <v>4.1331150985343498E-2</v>
      </c>
      <c r="J522" s="17">
        <v>9.3664661249272599E-3</v>
      </c>
      <c r="K522" s="17">
        <v>1.08331461005131E-2</v>
      </c>
      <c r="L522" s="17"/>
      <c r="M522" s="17">
        <v>2.4655705335515098E-2</v>
      </c>
      <c r="N522" s="17">
        <v>2.6139368636443599E-2</v>
      </c>
      <c r="O522" s="17">
        <v>2.9651035536598199E-2</v>
      </c>
      <c r="P522" s="17">
        <v>4.1895586715478599E-2</v>
      </c>
      <c r="Q522" s="17"/>
      <c r="R522" s="17">
        <v>4.9229183119340297E-2</v>
      </c>
      <c r="S522" s="17">
        <v>2.7394321692988999E-2</v>
      </c>
      <c r="T522" s="17">
        <v>9.6461121099632799E-3</v>
      </c>
      <c r="U522" s="17"/>
      <c r="V522" s="17">
        <v>5.9483863681816997E-2</v>
      </c>
      <c r="W522" s="17">
        <v>3.4977119758054502E-2</v>
      </c>
      <c r="X522" s="17">
        <v>3.1833179030235102E-2</v>
      </c>
      <c r="Y522" s="17">
        <v>3.2202941377894E-2</v>
      </c>
      <c r="Z522" s="17">
        <v>7.1535935924027204E-3</v>
      </c>
      <c r="AA522" s="17"/>
      <c r="AB522" s="17">
        <v>3.0434952661644098E-2</v>
      </c>
      <c r="AC522" s="17">
        <v>1.5909270037272501E-2</v>
      </c>
      <c r="AD522" s="17">
        <v>3.0873661628229701E-2</v>
      </c>
    </row>
    <row r="523" spans="2:30"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</row>
    <row r="524" spans="2:30">
      <c r="B524" s="6" t="s">
        <v>230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</row>
    <row r="525" spans="2:30">
      <c r="B525" s="21" t="s">
        <v>15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</row>
    <row r="526" spans="2:30">
      <c r="B526" t="s">
        <v>224</v>
      </c>
      <c r="C526" s="17">
        <v>0.36277691553117097</v>
      </c>
      <c r="D526" s="17">
        <v>0.44191740453690997</v>
      </c>
      <c r="E526" s="17">
        <v>0.27898458195685999</v>
      </c>
      <c r="F526" s="17"/>
      <c r="G526" s="17">
        <v>0.451608470062557</v>
      </c>
      <c r="H526" s="17">
        <v>0.32911259398901599</v>
      </c>
      <c r="I526" s="17">
        <v>0.35207154839389199</v>
      </c>
      <c r="J526" s="17">
        <v>0.35168687385901698</v>
      </c>
      <c r="K526" s="17">
        <v>0.32428115727263501</v>
      </c>
      <c r="L526" s="17"/>
      <c r="M526" s="17">
        <v>0.41609951473231699</v>
      </c>
      <c r="N526" s="17">
        <v>0.26265106962847401</v>
      </c>
      <c r="O526" s="17">
        <v>0.21873271239105299</v>
      </c>
      <c r="P526" s="17">
        <v>0.48929996453136598</v>
      </c>
      <c r="Q526" s="17"/>
      <c r="R526" s="17">
        <v>0.442791728103682</v>
      </c>
      <c r="S526" s="17">
        <v>0.37773578999017898</v>
      </c>
      <c r="T526" s="17">
        <v>0.24285128191562499</v>
      </c>
      <c r="U526" s="17"/>
      <c r="V526" s="17">
        <v>0.43440822133005202</v>
      </c>
      <c r="W526" s="17">
        <v>0.35892416537418698</v>
      </c>
      <c r="X526" s="17">
        <v>0.39332373491377098</v>
      </c>
      <c r="Y526" s="17">
        <v>0.33535600552221301</v>
      </c>
      <c r="Z526" s="17">
        <v>0.33653359934316801</v>
      </c>
      <c r="AA526" s="17"/>
      <c r="AB526" s="17">
        <v>0.33167119319525001</v>
      </c>
      <c r="AC526" s="17">
        <v>0.52173458125094196</v>
      </c>
      <c r="AD526" s="17">
        <v>0.38850240374025702</v>
      </c>
    </row>
    <row r="527" spans="2:30">
      <c r="B527" t="s">
        <v>225</v>
      </c>
      <c r="C527" s="17">
        <v>0.58777251612391002</v>
      </c>
      <c r="D527" s="17">
        <v>0.50988239471682295</v>
      </c>
      <c r="E527" s="17">
        <v>0.67024098601942494</v>
      </c>
      <c r="F527" s="17"/>
      <c r="G527" s="17">
        <v>0.482924424209843</v>
      </c>
      <c r="H527" s="17">
        <v>0.60480199479030405</v>
      </c>
      <c r="I527" s="17">
        <v>0.60615408897675904</v>
      </c>
      <c r="J527" s="17">
        <v>0.59997355144478604</v>
      </c>
      <c r="K527" s="17">
        <v>0.65234261357208601</v>
      </c>
      <c r="L527" s="17"/>
      <c r="M527" s="17">
        <v>0.53660107574975402</v>
      </c>
      <c r="N527" s="17">
        <v>0.688025510639662</v>
      </c>
      <c r="O527" s="17">
        <v>0.69982532771222705</v>
      </c>
      <c r="P527" s="17">
        <v>0.48275273275738001</v>
      </c>
      <c r="Q527" s="17"/>
      <c r="R527" s="17">
        <v>0.494069688620977</v>
      </c>
      <c r="S527" s="17">
        <v>0.56975102658584398</v>
      </c>
      <c r="T527" s="17">
        <v>0.72954040033790601</v>
      </c>
      <c r="U527" s="17"/>
      <c r="V527" s="17">
        <v>0.47398034206367901</v>
      </c>
      <c r="W527" s="17">
        <v>0.58529715155519402</v>
      </c>
      <c r="X527" s="17">
        <v>0.54945676061452797</v>
      </c>
      <c r="Y527" s="17">
        <v>0.62113231678376601</v>
      </c>
      <c r="Z527" s="17">
        <v>0.63534872248505403</v>
      </c>
      <c r="AA527" s="17"/>
      <c r="AB527" s="17">
        <v>0.616322885641583</v>
      </c>
      <c r="AC527" s="17">
        <v>0.45812225650319699</v>
      </c>
      <c r="AD527" s="17">
        <v>0.51749675717350596</v>
      </c>
    </row>
    <row r="528" spans="2:30">
      <c r="B528" t="s">
        <v>69</v>
      </c>
      <c r="C528" s="17">
        <v>4.9450568344919399E-2</v>
      </c>
      <c r="D528" s="17">
        <v>4.8200200746267401E-2</v>
      </c>
      <c r="E528" s="17">
        <v>5.0774432023714303E-2</v>
      </c>
      <c r="F528" s="17"/>
      <c r="G528" s="17">
        <v>6.54671057275997E-2</v>
      </c>
      <c r="H528" s="17">
        <v>6.6085411220679693E-2</v>
      </c>
      <c r="I528" s="17">
        <v>4.17743626293497E-2</v>
      </c>
      <c r="J528" s="17">
        <v>4.8339574696196701E-2</v>
      </c>
      <c r="K528" s="17">
        <v>2.33762291552784E-2</v>
      </c>
      <c r="L528" s="17"/>
      <c r="M528" s="17">
        <v>4.7299409517928798E-2</v>
      </c>
      <c r="N528" s="17">
        <v>4.9323419731864299E-2</v>
      </c>
      <c r="O528" s="17">
        <v>8.1441959896719804E-2</v>
      </c>
      <c r="P528" s="17">
        <v>2.7947302711254299E-2</v>
      </c>
      <c r="Q528" s="17"/>
      <c r="R528" s="17">
        <v>6.3138583275341595E-2</v>
      </c>
      <c r="S528" s="17">
        <v>5.2513183423977303E-2</v>
      </c>
      <c r="T528" s="17">
        <v>2.76083177464687E-2</v>
      </c>
      <c r="U528" s="17"/>
      <c r="V528" s="17">
        <v>9.16114366062694E-2</v>
      </c>
      <c r="W528" s="17">
        <v>5.5778683070619103E-2</v>
      </c>
      <c r="X528" s="17">
        <v>5.7219504471701002E-2</v>
      </c>
      <c r="Y528" s="17">
        <v>4.35116776940217E-2</v>
      </c>
      <c r="Z528" s="17">
        <v>2.8117678171778199E-2</v>
      </c>
      <c r="AA528" s="17"/>
      <c r="AB528" s="17">
        <v>5.2005921163166199E-2</v>
      </c>
      <c r="AC528" s="17">
        <v>2.01431622458603E-2</v>
      </c>
      <c r="AD528" s="17">
        <v>9.4000839086236507E-2</v>
      </c>
    </row>
    <row r="529" spans="2:30"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</row>
    <row r="530" spans="2:30">
      <c r="B530" s="6" t="s">
        <v>231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</row>
    <row r="531" spans="2:30">
      <c r="B531" s="21" t="s">
        <v>15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</row>
    <row r="532" spans="2:30">
      <c r="B532" t="s">
        <v>224</v>
      </c>
      <c r="C532" s="17">
        <v>0.77621924835023404</v>
      </c>
      <c r="D532" s="17">
        <v>0.83026871669803004</v>
      </c>
      <c r="E532" s="17">
        <v>0.71899277504673698</v>
      </c>
      <c r="F532" s="17"/>
      <c r="G532" s="17">
        <v>0.812231889290848</v>
      </c>
      <c r="H532" s="17">
        <v>0.87391200561663596</v>
      </c>
      <c r="I532" s="17">
        <v>0.81813509089838798</v>
      </c>
      <c r="J532" s="17">
        <v>0.84537249994131203</v>
      </c>
      <c r="K532" s="17">
        <v>0.51907945367726505</v>
      </c>
      <c r="L532" s="17"/>
      <c r="M532" s="17">
        <v>0.882430294244821</v>
      </c>
      <c r="N532" s="17">
        <v>0.63121697524600096</v>
      </c>
      <c r="O532" s="17">
        <v>0.654227374391401</v>
      </c>
      <c r="P532" s="17">
        <v>0.79331424364158398</v>
      </c>
      <c r="Q532" s="17"/>
      <c r="R532" s="17">
        <v>0.83745756234329505</v>
      </c>
      <c r="S532" s="17">
        <v>0.842646716484728</v>
      </c>
      <c r="T532" s="17">
        <v>0.539598526618425</v>
      </c>
      <c r="U532" s="17"/>
      <c r="V532" s="17">
        <v>0.82559709127893899</v>
      </c>
      <c r="W532" s="17">
        <v>0.86465838501644599</v>
      </c>
      <c r="X532" s="17">
        <v>0.86169345993902202</v>
      </c>
      <c r="Y532" s="17">
        <v>0.785806119978114</v>
      </c>
      <c r="Z532" s="17">
        <v>0.62845379171752602</v>
      </c>
      <c r="AA532" s="17"/>
      <c r="AB532" s="17">
        <v>0.75353094535865495</v>
      </c>
      <c r="AC532" s="17">
        <v>0.878948432073695</v>
      </c>
      <c r="AD532" s="17">
        <v>0.83292959361152297</v>
      </c>
    </row>
    <row r="533" spans="2:30">
      <c r="B533" t="s">
        <v>225</v>
      </c>
      <c r="C533" s="17">
        <v>0.17518196613718601</v>
      </c>
      <c r="D533" s="17">
        <v>0.12900431474926399</v>
      </c>
      <c r="E533" s="17">
        <v>0.22407392039961699</v>
      </c>
      <c r="F533" s="17"/>
      <c r="G533" s="17">
        <v>0.10112934702052501</v>
      </c>
      <c r="H533" s="17">
        <v>6.4459565268456795E-2</v>
      </c>
      <c r="I533" s="17">
        <v>0.132090783764089</v>
      </c>
      <c r="J533" s="17">
        <v>0.12760240247913701</v>
      </c>
      <c r="K533" s="17">
        <v>0.46716069576463498</v>
      </c>
      <c r="L533" s="17"/>
      <c r="M533" s="17">
        <v>9.8233635842943798E-2</v>
      </c>
      <c r="N533" s="17">
        <v>0.29381266517246202</v>
      </c>
      <c r="O533" s="17">
        <v>0.273571861296317</v>
      </c>
      <c r="P533" s="17">
        <v>0.131778364771858</v>
      </c>
      <c r="Q533" s="17"/>
      <c r="R533" s="17">
        <v>8.2941919851963697E-2</v>
      </c>
      <c r="S533" s="17">
        <v>0.111725740102102</v>
      </c>
      <c r="T533" s="17">
        <v>0.43517180302985298</v>
      </c>
      <c r="U533" s="17"/>
      <c r="V533" s="17">
        <v>9.4802041576618395E-2</v>
      </c>
      <c r="W533" s="17">
        <v>7.7057224433669996E-2</v>
      </c>
      <c r="X533" s="17">
        <v>7.2458201364168598E-2</v>
      </c>
      <c r="Y533" s="17">
        <v>0.171973432796026</v>
      </c>
      <c r="Z533" s="17">
        <v>0.34897000919916399</v>
      </c>
      <c r="AA533" s="17"/>
      <c r="AB533" s="17">
        <v>0.190751272677985</v>
      </c>
      <c r="AC533" s="17">
        <v>0.112952342498363</v>
      </c>
      <c r="AD533" s="17">
        <v>0.112528083080057</v>
      </c>
    </row>
    <row r="534" spans="2:30">
      <c r="B534" t="s">
        <v>69</v>
      </c>
      <c r="C534" s="17">
        <v>4.8598785512579498E-2</v>
      </c>
      <c r="D534" s="17">
        <v>4.07269685527058E-2</v>
      </c>
      <c r="E534" s="17">
        <v>5.6933304553646098E-2</v>
      </c>
      <c r="F534" s="17"/>
      <c r="G534" s="17">
        <v>8.6638763688626996E-2</v>
      </c>
      <c r="H534" s="17">
        <v>6.1628429114907297E-2</v>
      </c>
      <c r="I534" s="17">
        <v>4.9774125337522797E-2</v>
      </c>
      <c r="J534" s="17">
        <v>2.7025097579550999E-2</v>
      </c>
      <c r="K534" s="17">
        <v>1.3759850558100899E-2</v>
      </c>
      <c r="L534" s="17"/>
      <c r="M534" s="17">
        <v>1.9336069912235299E-2</v>
      </c>
      <c r="N534" s="17">
        <v>7.4970359581537693E-2</v>
      </c>
      <c r="O534" s="17">
        <v>7.2200764312282201E-2</v>
      </c>
      <c r="P534" s="17">
        <v>7.4907391586558195E-2</v>
      </c>
      <c r="Q534" s="17"/>
      <c r="R534" s="17">
        <v>7.9600517804741297E-2</v>
      </c>
      <c r="S534" s="17">
        <v>4.5627543413170803E-2</v>
      </c>
      <c r="T534" s="17">
        <v>2.5229670351722501E-2</v>
      </c>
      <c r="U534" s="17"/>
      <c r="V534" s="17">
        <v>7.9600867144442894E-2</v>
      </c>
      <c r="W534" s="17">
        <v>5.8284390549884303E-2</v>
      </c>
      <c r="X534" s="17">
        <v>6.5848338696809505E-2</v>
      </c>
      <c r="Y534" s="17">
        <v>4.22204472258602E-2</v>
      </c>
      <c r="Z534" s="17">
        <v>2.2576199083309299E-2</v>
      </c>
      <c r="AA534" s="17"/>
      <c r="AB534" s="17">
        <v>5.5717781963359803E-2</v>
      </c>
      <c r="AC534" s="17">
        <v>8.0992254279414894E-3</v>
      </c>
      <c r="AD534" s="17">
        <v>5.4542323308420501E-2</v>
      </c>
    </row>
    <row r="535" spans="2:30"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</row>
    <row r="536" spans="2:30">
      <c r="B536" s="6" t="s">
        <v>232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</row>
    <row r="537" spans="2:30">
      <c r="B537" s="21" t="s">
        <v>15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</row>
    <row r="538" spans="2:30">
      <c r="B538" t="s">
        <v>224</v>
      </c>
      <c r="C538" s="17">
        <v>0.79474029638362798</v>
      </c>
      <c r="D538" s="17">
        <v>0.75017219477375896</v>
      </c>
      <c r="E538" s="17">
        <v>0.84192809221083198</v>
      </c>
      <c r="F538" s="17"/>
      <c r="G538" s="17">
        <v>0.86821217684313101</v>
      </c>
      <c r="H538" s="17">
        <v>0.86437229093271795</v>
      </c>
      <c r="I538" s="17">
        <v>0.79040529364457801</v>
      </c>
      <c r="J538" s="17">
        <v>0.821299504276785</v>
      </c>
      <c r="K538" s="17">
        <v>0.61804948445053198</v>
      </c>
      <c r="L538" s="17"/>
      <c r="M538" s="17">
        <v>0.84025442592396304</v>
      </c>
      <c r="N538" s="17">
        <v>0.89168317106883999</v>
      </c>
      <c r="O538" s="17">
        <v>0.60625340427881003</v>
      </c>
      <c r="P538" s="17">
        <v>0.66324126377897796</v>
      </c>
      <c r="Q538" s="17"/>
      <c r="R538" s="17">
        <v>0.87616945755873199</v>
      </c>
      <c r="S538" s="17">
        <v>0.79396360264394195</v>
      </c>
      <c r="T538" s="17">
        <v>0.71484543302028603</v>
      </c>
      <c r="U538" s="17"/>
      <c r="V538" s="17">
        <v>0.86825579943715003</v>
      </c>
      <c r="W538" s="17">
        <v>0.85853462219103605</v>
      </c>
      <c r="X538" s="17">
        <v>0.81254935731325695</v>
      </c>
      <c r="Y538" s="17">
        <v>0.81882862829318304</v>
      </c>
      <c r="Z538" s="17">
        <v>0.69353826270937902</v>
      </c>
      <c r="AA538" s="17"/>
      <c r="AB538" s="17">
        <v>0.80265180474989695</v>
      </c>
      <c r="AC538" s="17">
        <v>0.71972557603458998</v>
      </c>
      <c r="AD538" s="17">
        <v>0.88751831052955499</v>
      </c>
    </row>
    <row r="539" spans="2:30">
      <c r="B539" t="s">
        <v>225</v>
      </c>
      <c r="C539" s="17">
        <v>0.16442396189818301</v>
      </c>
      <c r="D539" s="17">
        <v>0.19483665507039499</v>
      </c>
      <c r="E539" s="17">
        <v>0.132223623446972</v>
      </c>
      <c r="F539" s="17"/>
      <c r="G539" s="17">
        <v>8.4157613145993598E-2</v>
      </c>
      <c r="H539" s="17">
        <v>7.5143201636301296E-2</v>
      </c>
      <c r="I539" s="17">
        <v>0.15416061106061699</v>
      </c>
      <c r="J539" s="17">
        <v>0.146388416735656</v>
      </c>
      <c r="K539" s="17">
        <v>0.37616196328845097</v>
      </c>
      <c r="L539" s="17"/>
      <c r="M539" s="17">
        <v>0.115915873497192</v>
      </c>
      <c r="N539" s="17">
        <v>7.6338543239895806E-2</v>
      </c>
      <c r="O539" s="17">
        <v>0.35026109301102798</v>
      </c>
      <c r="P539" s="17">
        <v>0.29305424910767502</v>
      </c>
      <c r="Q539" s="17"/>
      <c r="R539" s="17">
        <v>8.1205983611507507E-2</v>
      </c>
      <c r="S539" s="17">
        <v>0.15545357444159699</v>
      </c>
      <c r="T539" s="17">
        <v>0.27179673824956602</v>
      </c>
      <c r="U539" s="17"/>
      <c r="V539" s="17">
        <v>8.3672685408010497E-2</v>
      </c>
      <c r="W539" s="17">
        <v>9.1527721082487204E-2</v>
      </c>
      <c r="X539" s="17">
        <v>0.1054706039527</v>
      </c>
      <c r="Y539" s="17">
        <v>0.15072808847425401</v>
      </c>
      <c r="Z539" s="17">
        <v>0.29655552047258299</v>
      </c>
      <c r="AA539" s="17"/>
      <c r="AB539" s="17">
        <v>0.149967146281546</v>
      </c>
      <c r="AC539" s="17">
        <v>0.26055212709731101</v>
      </c>
      <c r="AD539" s="17">
        <v>0.112481689470445</v>
      </c>
    </row>
    <row r="540" spans="2:30">
      <c r="B540" t="s">
        <v>69</v>
      </c>
      <c r="C540" s="17">
        <v>4.0835741718189197E-2</v>
      </c>
      <c r="D540" s="17">
        <v>5.4991150155846102E-2</v>
      </c>
      <c r="E540" s="17">
        <v>2.5848284342196302E-2</v>
      </c>
      <c r="F540" s="17"/>
      <c r="G540" s="17">
        <v>4.7630210010875702E-2</v>
      </c>
      <c r="H540" s="17">
        <v>6.0484507430980702E-2</v>
      </c>
      <c r="I540" s="17">
        <v>5.5434095294804697E-2</v>
      </c>
      <c r="J540" s="17">
        <v>3.2312078987559299E-2</v>
      </c>
      <c r="K540" s="17">
        <v>5.7885522610171096E-3</v>
      </c>
      <c r="L540" s="17"/>
      <c r="M540" s="17">
        <v>4.3829700578845901E-2</v>
      </c>
      <c r="N540" s="17">
        <v>3.1978285691263798E-2</v>
      </c>
      <c r="O540" s="17">
        <v>4.3485502710161703E-2</v>
      </c>
      <c r="P540" s="17">
        <v>4.3704487113346999E-2</v>
      </c>
      <c r="Q540" s="17"/>
      <c r="R540" s="17">
        <v>4.26245588297606E-2</v>
      </c>
      <c r="S540" s="17">
        <v>5.0582822914461298E-2</v>
      </c>
      <c r="T540" s="17">
        <v>1.3357828730147301E-2</v>
      </c>
      <c r="U540" s="17"/>
      <c r="V540" s="17">
        <v>4.80715151548394E-2</v>
      </c>
      <c r="W540" s="17">
        <v>4.9937656726476799E-2</v>
      </c>
      <c r="X540" s="17">
        <v>8.1980038734042998E-2</v>
      </c>
      <c r="Y540" s="17">
        <v>3.0443283232563002E-2</v>
      </c>
      <c r="Z540" s="17">
        <v>9.9062168180376001E-3</v>
      </c>
      <c r="AA540" s="17"/>
      <c r="AB540" s="17">
        <v>4.7381048968557E-2</v>
      </c>
      <c r="AC540" s="17">
        <v>1.97222968680985E-2</v>
      </c>
      <c r="AD540" s="17">
        <v>0</v>
      </c>
    </row>
    <row r="541" spans="2:30"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</row>
    <row r="542" spans="2:30">
      <c r="B542" s="6" t="s">
        <v>233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</row>
    <row r="543" spans="2:30">
      <c r="B543" s="21" t="s">
        <v>15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</row>
    <row r="544" spans="2:30">
      <c r="B544" t="s">
        <v>224</v>
      </c>
      <c r="C544" s="17">
        <v>0.71557639171641096</v>
      </c>
      <c r="D544" s="17">
        <v>0.74367961172112895</v>
      </c>
      <c r="E544" s="17">
        <v>0.68582127629152601</v>
      </c>
      <c r="F544" s="17"/>
      <c r="G544" s="17">
        <v>0.85552928864802102</v>
      </c>
      <c r="H544" s="17">
        <v>0.78169439149643305</v>
      </c>
      <c r="I544" s="17">
        <v>0.72691213926963105</v>
      </c>
      <c r="J544" s="17">
        <v>0.62784809956681698</v>
      </c>
      <c r="K544" s="17">
        <v>0.56908825530098595</v>
      </c>
      <c r="L544" s="17"/>
      <c r="M544" s="17">
        <v>0.77162430102002899</v>
      </c>
      <c r="N544" s="17">
        <v>0.59763894053271605</v>
      </c>
      <c r="O544" s="17">
        <v>0.70715491278613796</v>
      </c>
      <c r="P544" s="17">
        <v>0.74258940937794804</v>
      </c>
      <c r="Q544" s="17"/>
      <c r="R544" s="17">
        <v>0.83325104421604002</v>
      </c>
      <c r="S544" s="17">
        <v>0.73747508590927402</v>
      </c>
      <c r="T544" s="17">
        <v>0.53947183979189395</v>
      </c>
      <c r="U544" s="17"/>
      <c r="V544" s="17">
        <v>0.81427390508813802</v>
      </c>
      <c r="W544" s="17">
        <v>0.85773630700271197</v>
      </c>
      <c r="X544" s="17">
        <v>0.77194068789749304</v>
      </c>
      <c r="Y544" s="17">
        <v>0.64604490715347895</v>
      </c>
      <c r="Z544" s="17">
        <v>0.58326096747265599</v>
      </c>
      <c r="AA544" s="17"/>
      <c r="AB544" s="17">
        <v>0.70014655572945195</v>
      </c>
      <c r="AC544" s="17">
        <v>0.82298520269085196</v>
      </c>
      <c r="AD544" s="17">
        <v>0.64632275473275702</v>
      </c>
    </row>
    <row r="545" spans="2:30">
      <c r="B545" t="s">
        <v>225</v>
      </c>
      <c r="C545" s="17">
        <v>0.24246193727814</v>
      </c>
      <c r="D545" s="17">
        <v>0.19538369331329999</v>
      </c>
      <c r="E545" s="17">
        <v>0.29230742056936199</v>
      </c>
      <c r="F545" s="17"/>
      <c r="G545" s="17">
        <v>9.7565928240829602E-2</v>
      </c>
      <c r="H545" s="17">
        <v>0.15825410728442699</v>
      </c>
      <c r="I545" s="17">
        <v>0.220249499145275</v>
      </c>
      <c r="J545" s="17">
        <v>0.34173156730946302</v>
      </c>
      <c r="K545" s="17">
        <v>0.413380410687191</v>
      </c>
      <c r="L545" s="17"/>
      <c r="M545" s="17">
        <v>0.19478194332721899</v>
      </c>
      <c r="N545" s="17">
        <v>0.35597506138233698</v>
      </c>
      <c r="O545" s="17">
        <v>0.238742103288207</v>
      </c>
      <c r="P545" s="17">
        <v>0.20761868717840501</v>
      </c>
      <c r="Q545" s="17"/>
      <c r="R545" s="17">
        <v>9.4981405897420601E-2</v>
      </c>
      <c r="S545" s="17">
        <v>0.226804606504555</v>
      </c>
      <c r="T545" s="17">
        <v>0.43211737922568999</v>
      </c>
      <c r="U545" s="17"/>
      <c r="V545" s="17">
        <v>0.13076071080451501</v>
      </c>
      <c r="W545" s="17">
        <v>8.6170643893642804E-2</v>
      </c>
      <c r="X545" s="17">
        <v>0.17971205757679801</v>
      </c>
      <c r="Y545" s="17">
        <v>0.309739721662534</v>
      </c>
      <c r="Z545" s="17">
        <v>0.39566948881127501</v>
      </c>
      <c r="AA545" s="17"/>
      <c r="AB545" s="17">
        <v>0.249920175398125</v>
      </c>
      <c r="AC545" s="17">
        <v>0.16891557188120701</v>
      </c>
      <c r="AD545" s="17">
        <v>0.338050000656548</v>
      </c>
    </row>
    <row r="546" spans="2:30">
      <c r="B546" t="s">
        <v>69</v>
      </c>
      <c r="C546" s="17">
        <v>4.1961671005448703E-2</v>
      </c>
      <c r="D546" s="17">
        <v>6.0936694965570998E-2</v>
      </c>
      <c r="E546" s="17">
        <v>2.1871303139111599E-2</v>
      </c>
      <c r="F546" s="17"/>
      <c r="G546" s="17">
        <v>4.6904783111149699E-2</v>
      </c>
      <c r="H546" s="17">
        <v>6.0051501219139998E-2</v>
      </c>
      <c r="I546" s="17">
        <v>5.2838361585094397E-2</v>
      </c>
      <c r="J546" s="17">
        <v>3.042033312372E-2</v>
      </c>
      <c r="K546" s="17">
        <v>1.7531334011822299E-2</v>
      </c>
      <c r="L546" s="17"/>
      <c r="M546" s="17">
        <v>3.3593755652751897E-2</v>
      </c>
      <c r="N546" s="17">
        <v>4.6385998084945999E-2</v>
      </c>
      <c r="O546" s="17">
        <v>5.4102983925654997E-2</v>
      </c>
      <c r="P546" s="17">
        <v>4.9791903443646798E-2</v>
      </c>
      <c r="Q546" s="17"/>
      <c r="R546" s="17">
        <v>7.1767549886539495E-2</v>
      </c>
      <c r="S546" s="17">
        <v>3.5720307586170098E-2</v>
      </c>
      <c r="T546" s="17">
        <v>2.8410780982415999E-2</v>
      </c>
      <c r="U546" s="17"/>
      <c r="V546" s="17">
        <v>5.4965384107347699E-2</v>
      </c>
      <c r="W546" s="17">
        <v>5.60930491036453E-2</v>
      </c>
      <c r="X546" s="17">
        <v>4.8347254525709198E-2</v>
      </c>
      <c r="Y546" s="17">
        <v>4.4215371183987398E-2</v>
      </c>
      <c r="Z546" s="17">
        <v>2.1069543716068399E-2</v>
      </c>
      <c r="AA546" s="17"/>
      <c r="AB546" s="17">
        <v>4.9933268872422998E-2</v>
      </c>
      <c r="AC546" s="17">
        <v>8.0992254279414894E-3</v>
      </c>
      <c r="AD546" s="17">
        <v>1.5627244610695E-2</v>
      </c>
    </row>
    <row r="547" spans="2:30"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</row>
    <row r="548" spans="2:30">
      <c r="B548" s="6" t="s">
        <v>234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</row>
    <row r="549" spans="2:30">
      <c r="B549" s="21" t="s">
        <v>15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</row>
    <row r="550" spans="2:30">
      <c r="B550" t="s">
        <v>224</v>
      </c>
      <c r="C550" s="17">
        <v>0.48723081989532402</v>
      </c>
      <c r="D550" s="17">
        <v>0.56167698625782603</v>
      </c>
      <c r="E550" s="17">
        <v>0.40840873926952698</v>
      </c>
      <c r="F550" s="17"/>
      <c r="G550" s="17">
        <v>0.63462967972710105</v>
      </c>
      <c r="H550" s="17">
        <v>0.49469481796833198</v>
      </c>
      <c r="I550" s="17">
        <v>0.475020395565592</v>
      </c>
      <c r="J550" s="17">
        <v>0.45015245544278798</v>
      </c>
      <c r="K550" s="17">
        <v>0.368775062455171</v>
      </c>
      <c r="L550" s="17"/>
      <c r="M550" s="17">
        <v>0.59730080261729901</v>
      </c>
      <c r="N550" s="17">
        <v>0.38592176991627303</v>
      </c>
      <c r="O550" s="17">
        <v>0.243178449091734</v>
      </c>
      <c r="P550" s="17">
        <v>0.52929465914174101</v>
      </c>
      <c r="Q550" s="17"/>
      <c r="R550" s="17">
        <v>0.63620542382306</v>
      </c>
      <c r="S550" s="17">
        <v>0.50713121157678898</v>
      </c>
      <c r="T550" s="17">
        <v>0.28489393301806698</v>
      </c>
      <c r="U550" s="17"/>
      <c r="V550" s="17">
        <v>0.66848927574045802</v>
      </c>
      <c r="W550" s="17">
        <v>0.56075111180394599</v>
      </c>
      <c r="X550" s="17">
        <v>0.52422990970744998</v>
      </c>
      <c r="Y550" s="17">
        <v>0.42545090730514801</v>
      </c>
      <c r="Z550" s="17">
        <v>0.383249158099218</v>
      </c>
      <c r="AA550" s="17"/>
      <c r="AB550" s="17">
        <v>0.43988134105568599</v>
      </c>
      <c r="AC550" s="17">
        <v>0.71296531010171604</v>
      </c>
      <c r="AD550" s="17">
        <v>0.57300728499072695</v>
      </c>
    </row>
    <row r="551" spans="2:30">
      <c r="B551" t="s">
        <v>225</v>
      </c>
      <c r="C551" s="17">
        <v>0.42658145407216802</v>
      </c>
      <c r="D551" s="17">
        <v>0.35880014988933701</v>
      </c>
      <c r="E551" s="17">
        <v>0.49834691473008302</v>
      </c>
      <c r="F551" s="17"/>
      <c r="G551" s="17">
        <v>0.289243076970854</v>
      </c>
      <c r="H551" s="17">
        <v>0.38314628896993502</v>
      </c>
      <c r="I551" s="17">
        <v>0.42084846301169898</v>
      </c>
      <c r="J551" s="17">
        <v>0.449993043441409</v>
      </c>
      <c r="K551" s="17">
        <v>0.60502425008205596</v>
      </c>
      <c r="L551" s="17"/>
      <c r="M551" s="17">
        <v>0.31453159670597602</v>
      </c>
      <c r="N551" s="17">
        <v>0.55979446499885299</v>
      </c>
      <c r="O551" s="17">
        <v>0.61146129773872904</v>
      </c>
      <c r="P551" s="17">
        <v>0.39100512187755698</v>
      </c>
      <c r="Q551" s="17"/>
      <c r="R551" s="17">
        <v>0.27678179261109098</v>
      </c>
      <c r="S551" s="17">
        <v>0.39709265381894698</v>
      </c>
      <c r="T551" s="17">
        <v>0.65500842703906603</v>
      </c>
      <c r="U551" s="17"/>
      <c r="V551" s="17">
        <v>0.260490593013187</v>
      </c>
      <c r="W551" s="17">
        <v>0.31139931258682901</v>
      </c>
      <c r="X551" s="17">
        <v>0.37467432272664802</v>
      </c>
      <c r="Y551" s="17">
        <v>0.48941806902534801</v>
      </c>
      <c r="Z551" s="17">
        <v>0.56499968479497797</v>
      </c>
      <c r="AA551" s="17"/>
      <c r="AB551" s="17">
        <v>0.470281227549815</v>
      </c>
      <c r="AC551" s="17">
        <v>0.23178350231535799</v>
      </c>
      <c r="AD551" s="17">
        <v>0.30854148498995099</v>
      </c>
    </row>
    <row r="552" spans="2:30">
      <c r="B552" t="s">
        <v>69</v>
      </c>
      <c r="C552" s="17">
        <v>8.61877260325081E-2</v>
      </c>
      <c r="D552" s="17">
        <v>7.95228638528368E-2</v>
      </c>
      <c r="E552" s="17">
        <v>9.3244346000389805E-2</v>
      </c>
      <c r="F552" s="17"/>
      <c r="G552" s="17">
        <v>7.6127243302045206E-2</v>
      </c>
      <c r="H552" s="17">
        <v>0.122158893061733</v>
      </c>
      <c r="I552" s="17">
        <v>0.104131141422709</v>
      </c>
      <c r="J552" s="17">
        <v>9.9854501115803407E-2</v>
      </c>
      <c r="K552" s="17">
        <v>2.6200687462773001E-2</v>
      </c>
      <c r="L552" s="17"/>
      <c r="M552" s="17">
        <v>8.8167600676725105E-2</v>
      </c>
      <c r="N552" s="17">
        <v>5.4283765084874501E-2</v>
      </c>
      <c r="O552" s="17">
        <v>0.14536025316953599</v>
      </c>
      <c r="P552" s="17">
        <v>7.97002189807023E-2</v>
      </c>
      <c r="Q552" s="17"/>
      <c r="R552" s="17">
        <v>8.7012783565848698E-2</v>
      </c>
      <c r="S552" s="17">
        <v>9.5776134604263097E-2</v>
      </c>
      <c r="T552" s="17">
        <v>6.0097639942867202E-2</v>
      </c>
      <c r="U552" s="17"/>
      <c r="V552" s="17">
        <v>7.1020131246355395E-2</v>
      </c>
      <c r="W552" s="17">
        <v>0.127849575609225</v>
      </c>
      <c r="X552" s="17">
        <v>0.10109576756590199</v>
      </c>
      <c r="Y552" s="17">
        <v>8.5131023669504105E-2</v>
      </c>
      <c r="Z552" s="17">
        <v>5.1751157105803601E-2</v>
      </c>
      <c r="AA552" s="17"/>
      <c r="AB552" s="17">
        <v>8.9837431394499206E-2</v>
      </c>
      <c r="AC552" s="17">
        <v>5.5251187582925798E-2</v>
      </c>
      <c r="AD552" s="17">
        <v>0.11845123001932201</v>
      </c>
    </row>
    <row r="553" spans="2:30"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</row>
    <row r="554" spans="2:30">
      <c r="B554" s="6" t="s">
        <v>235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</row>
    <row r="555" spans="2:30">
      <c r="B555" s="21" t="s">
        <v>15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</row>
    <row r="556" spans="2:30">
      <c r="B556" t="s">
        <v>224</v>
      </c>
      <c r="C556" s="17">
        <v>0.77135536480209899</v>
      </c>
      <c r="D556" s="17">
        <v>0.77888862512772405</v>
      </c>
      <c r="E556" s="17">
        <v>0.76337930261146403</v>
      </c>
      <c r="F556" s="17"/>
      <c r="G556" s="17">
        <v>0.802362313381624</v>
      </c>
      <c r="H556" s="17">
        <v>0.77956062303893103</v>
      </c>
      <c r="I556" s="17">
        <v>0.76566124973045202</v>
      </c>
      <c r="J556" s="17">
        <v>0.77521088093250701</v>
      </c>
      <c r="K556" s="17">
        <v>0.73086158251397204</v>
      </c>
      <c r="L556" s="17"/>
      <c r="M556" s="17">
        <v>0.82044009165793996</v>
      </c>
      <c r="N556" s="17">
        <v>0.82103491477424095</v>
      </c>
      <c r="O556" s="17">
        <v>0.77401833226090599</v>
      </c>
      <c r="P556" s="17">
        <v>0.53658709689745199</v>
      </c>
      <c r="Q556" s="17"/>
      <c r="R556" s="17">
        <v>0.79754460503693902</v>
      </c>
      <c r="S556" s="17">
        <v>0.74686514018142403</v>
      </c>
      <c r="T556" s="17">
        <v>0.80951891083717797</v>
      </c>
      <c r="U556" s="17"/>
      <c r="V556" s="17">
        <v>0.838644073139027</v>
      </c>
      <c r="W556" s="17">
        <v>0.79372397182087295</v>
      </c>
      <c r="X556" s="17">
        <v>0.80502025734636995</v>
      </c>
      <c r="Y556" s="17">
        <v>0.69567185054823999</v>
      </c>
      <c r="Z556" s="17">
        <v>0.75727251587383004</v>
      </c>
      <c r="AA556" s="17"/>
      <c r="AB556" s="17">
        <v>0.76795600630008798</v>
      </c>
      <c r="AC556" s="17">
        <v>0.76787788579127203</v>
      </c>
      <c r="AD556" s="17">
        <v>0.83404083938121099</v>
      </c>
    </row>
    <row r="557" spans="2:30">
      <c r="B557" t="s">
        <v>225</v>
      </c>
      <c r="C557" s="17">
        <v>0.16919688607820099</v>
      </c>
      <c r="D557" s="17">
        <v>0.180126982795208</v>
      </c>
      <c r="E557" s="17">
        <v>0.15762432288561701</v>
      </c>
      <c r="F557" s="17"/>
      <c r="G557" s="17">
        <v>0.114978805509828</v>
      </c>
      <c r="H557" s="17">
        <v>0.13848483755364699</v>
      </c>
      <c r="I557" s="17">
        <v>0.16904103801825399</v>
      </c>
      <c r="J557" s="17">
        <v>0.18225120399893799</v>
      </c>
      <c r="K557" s="17">
        <v>0.24807797482043401</v>
      </c>
      <c r="L557" s="17"/>
      <c r="M557" s="17">
        <v>0.14424962017561099</v>
      </c>
      <c r="N557" s="17">
        <v>0.118316876642875</v>
      </c>
      <c r="O557" s="17">
        <v>0.12324336644301</v>
      </c>
      <c r="P557" s="17">
        <v>0.36984420460927198</v>
      </c>
      <c r="Q557" s="17"/>
      <c r="R557" s="17">
        <v>0.110889259665577</v>
      </c>
      <c r="S557" s="17">
        <v>0.19747083198837501</v>
      </c>
      <c r="T557" s="17">
        <v>0.153385721032477</v>
      </c>
      <c r="U557" s="17"/>
      <c r="V557" s="17">
        <v>0.10116852056676</v>
      </c>
      <c r="W557" s="17">
        <v>0.12503249986791901</v>
      </c>
      <c r="X557" s="17">
        <v>0.13618958892394001</v>
      </c>
      <c r="Y557" s="17">
        <v>0.22017151423870401</v>
      </c>
      <c r="Z557" s="17">
        <v>0.215217417402918</v>
      </c>
      <c r="AA557" s="17"/>
      <c r="AB557" s="17">
        <v>0.16042366972730801</v>
      </c>
      <c r="AC557" s="17">
        <v>0.22239677901135699</v>
      </c>
      <c r="AD557" s="17">
        <v>0.152425291802813</v>
      </c>
    </row>
    <row r="558" spans="2:30">
      <c r="B558" t="s">
        <v>69</v>
      </c>
      <c r="C558" s="17">
        <v>5.9447749119700299E-2</v>
      </c>
      <c r="D558" s="17">
        <v>4.0984392077067403E-2</v>
      </c>
      <c r="E558" s="17">
        <v>7.8996374502918396E-2</v>
      </c>
      <c r="F558" s="17"/>
      <c r="G558" s="17">
        <v>8.2658881108548798E-2</v>
      </c>
      <c r="H558" s="17">
        <v>8.1954539407421798E-2</v>
      </c>
      <c r="I558" s="17">
        <v>6.5297712251294604E-2</v>
      </c>
      <c r="J558" s="17">
        <v>4.2537915068554602E-2</v>
      </c>
      <c r="K558" s="17">
        <v>2.1060442665593801E-2</v>
      </c>
      <c r="L558" s="17"/>
      <c r="M558" s="17">
        <v>3.53102881664486E-2</v>
      </c>
      <c r="N558" s="17">
        <v>6.0648208582883702E-2</v>
      </c>
      <c r="O558" s="17">
        <v>0.10273830129608399</v>
      </c>
      <c r="P558" s="17">
        <v>9.3568698493275801E-2</v>
      </c>
      <c r="Q558" s="17"/>
      <c r="R558" s="17">
        <v>9.1566135297484405E-2</v>
      </c>
      <c r="S558" s="17">
        <v>5.5664027830200601E-2</v>
      </c>
      <c r="T558" s="17">
        <v>3.7095368130344801E-2</v>
      </c>
      <c r="U558" s="17"/>
      <c r="V558" s="17">
        <v>6.0187406294213298E-2</v>
      </c>
      <c r="W558" s="17">
        <v>8.1243528311208305E-2</v>
      </c>
      <c r="X558" s="17">
        <v>5.8790153729690001E-2</v>
      </c>
      <c r="Y558" s="17">
        <v>8.4156635213056302E-2</v>
      </c>
      <c r="Z558" s="17">
        <v>2.7510066723251601E-2</v>
      </c>
      <c r="AA558" s="17"/>
      <c r="AB558" s="17">
        <v>7.1620323972604497E-2</v>
      </c>
      <c r="AC558" s="17">
        <v>9.7253351973708105E-3</v>
      </c>
      <c r="AD558" s="17">
        <v>1.3533868815977E-2</v>
      </c>
    </row>
    <row r="559" spans="2:30"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</row>
    <row r="560" spans="2:30">
      <c r="B560" s="6" t="s">
        <v>236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</row>
    <row r="561" spans="2:30">
      <c r="B561" s="21" t="s">
        <v>15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</row>
    <row r="562" spans="2:30">
      <c r="B562" t="s">
        <v>224</v>
      </c>
      <c r="C562" s="17">
        <v>0.69539555349193105</v>
      </c>
      <c r="D562" s="17">
        <v>0.71926382249045595</v>
      </c>
      <c r="E562" s="17">
        <v>0.67012431770741698</v>
      </c>
      <c r="F562" s="17"/>
      <c r="G562" s="17">
        <v>0.79191834294324304</v>
      </c>
      <c r="H562" s="17">
        <v>0.71761201952223697</v>
      </c>
      <c r="I562" s="17">
        <v>0.716533448181779</v>
      </c>
      <c r="J562" s="17">
        <v>0.72450924223689395</v>
      </c>
      <c r="K562" s="17">
        <v>0.51500638313728397</v>
      </c>
      <c r="L562" s="17"/>
      <c r="M562" s="17">
        <v>0.811975469017163</v>
      </c>
      <c r="N562" s="17">
        <v>0.58565106062819094</v>
      </c>
      <c r="O562" s="17">
        <v>0.70880840906791698</v>
      </c>
      <c r="P562" s="17">
        <v>0.50303055168936095</v>
      </c>
      <c r="Q562" s="17"/>
      <c r="R562" s="17">
        <v>0.81111551195725795</v>
      </c>
      <c r="S562" s="17">
        <v>0.69423102500854905</v>
      </c>
      <c r="T562" s="17">
        <v>0.58201607026315205</v>
      </c>
      <c r="U562" s="17"/>
      <c r="V562" s="17">
        <v>0.80711837004398501</v>
      </c>
      <c r="W562" s="17">
        <v>0.78047631331877498</v>
      </c>
      <c r="X562" s="17">
        <v>0.72196557478767198</v>
      </c>
      <c r="Y562" s="17">
        <v>0.68963335330027298</v>
      </c>
      <c r="Z562" s="17">
        <v>0.57849163346538601</v>
      </c>
      <c r="AA562" s="17"/>
      <c r="AB562" s="17">
        <v>0.68878418107474004</v>
      </c>
      <c r="AC562" s="17">
        <v>0.72732775853619902</v>
      </c>
      <c r="AD562" s="17">
        <v>0.70618621494170597</v>
      </c>
    </row>
    <row r="563" spans="2:30">
      <c r="B563" t="s">
        <v>225</v>
      </c>
      <c r="C563" s="17">
        <v>0.22900957927882801</v>
      </c>
      <c r="D563" s="17">
        <v>0.19404938366183599</v>
      </c>
      <c r="E563" s="17">
        <v>0.26602472045074799</v>
      </c>
      <c r="F563" s="17"/>
      <c r="G563" s="17">
        <v>0.109892720839847</v>
      </c>
      <c r="H563" s="17">
        <v>0.17805553170418301</v>
      </c>
      <c r="I563" s="17">
        <v>0.19461939452555799</v>
      </c>
      <c r="J563" s="17">
        <v>0.22619066151070399</v>
      </c>
      <c r="K563" s="17">
        <v>0.452036995819798</v>
      </c>
      <c r="L563" s="17"/>
      <c r="M563" s="17">
        <v>0.12340077979363299</v>
      </c>
      <c r="N563" s="17">
        <v>0.36159022708565502</v>
      </c>
      <c r="O563" s="17">
        <v>0.215663745044026</v>
      </c>
      <c r="P563" s="17">
        <v>0.35023005801630602</v>
      </c>
      <c r="Q563" s="17"/>
      <c r="R563" s="17">
        <v>0.102344741054474</v>
      </c>
      <c r="S563" s="17">
        <v>0.22235778543079901</v>
      </c>
      <c r="T563" s="17">
        <v>0.373994170832811</v>
      </c>
      <c r="U563" s="17"/>
      <c r="V563" s="17">
        <v>0.11993854528855399</v>
      </c>
      <c r="W563" s="17">
        <v>0.12583079570802</v>
      </c>
      <c r="X563" s="17">
        <v>0.173482782468418</v>
      </c>
      <c r="Y563" s="17">
        <v>0.23118376426633599</v>
      </c>
      <c r="Z563" s="17">
        <v>0.38056182037311198</v>
      </c>
      <c r="AA563" s="17"/>
      <c r="AB563" s="17">
        <v>0.22578553606767801</v>
      </c>
      <c r="AC563" s="17">
        <v>0.24674845541054699</v>
      </c>
      <c r="AD563" s="17">
        <v>0.228048189515935</v>
      </c>
    </row>
    <row r="564" spans="2:30">
      <c r="B564" t="s">
        <v>69</v>
      </c>
      <c r="C564" s="17">
        <v>7.5594867229240706E-2</v>
      </c>
      <c r="D564" s="17">
        <v>8.6686793847708707E-2</v>
      </c>
      <c r="E564" s="17">
        <v>6.3850961841834697E-2</v>
      </c>
      <c r="F564" s="17"/>
      <c r="G564" s="17">
        <v>9.8188936216908995E-2</v>
      </c>
      <c r="H564" s="17">
        <v>0.10433244877358</v>
      </c>
      <c r="I564" s="17">
        <v>8.8847157292662904E-2</v>
      </c>
      <c r="J564" s="17">
        <v>4.9300096252401199E-2</v>
      </c>
      <c r="K564" s="17">
        <v>3.2956621042918702E-2</v>
      </c>
      <c r="L564" s="17"/>
      <c r="M564" s="17">
        <v>6.4623751189203604E-2</v>
      </c>
      <c r="N564" s="17">
        <v>5.27587122861541E-2</v>
      </c>
      <c r="O564" s="17">
        <v>7.5527845888056805E-2</v>
      </c>
      <c r="P564" s="17">
        <v>0.146739390294332</v>
      </c>
      <c r="Q564" s="17"/>
      <c r="R564" s="17">
        <v>8.6539746988268301E-2</v>
      </c>
      <c r="S564" s="17">
        <v>8.3411189560652202E-2</v>
      </c>
      <c r="T564" s="17">
        <v>4.3989758904037501E-2</v>
      </c>
      <c r="U564" s="17"/>
      <c r="V564" s="17">
        <v>7.2943084667460897E-2</v>
      </c>
      <c r="W564" s="17">
        <v>9.36928909732056E-2</v>
      </c>
      <c r="X564" s="17">
        <v>0.10455164274391</v>
      </c>
      <c r="Y564" s="17">
        <v>7.9182882433391E-2</v>
      </c>
      <c r="Z564" s="17">
        <v>4.0946546161502201E-2</v>
      </c>
      <c r="AA564" s="17"/>
      <c r="AB564" s="17">
        <v>8.5430282857582501E-2</v>
      </c>
      <c r="AC564" s="17">
        <v>2.5923786053253801E-2</v>
      </c>
      <c r="AD564" s="17">
        <v>6.5765595542358696E-2</v>
      </c>
    </row>
    <row r="565" spans="2:30"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</row>
    <row r="566" spans="2:30">
      <c r="B566" s="6" t="s">
        <v>237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</row>
    <row r="567" spans="2:30">
      <c r="B567" s="21" t="s">
        <v>15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</row>
    <row r="568" spans="2:30">
      <c r="B568" t="s">
        <v>238</v>
      </c>
      <c r="C568" s="17">
        <v>0.22886290011962099</v>
      </c>
      <c r="D568" s="17">
        <v>0.211330185850132</v>
      </c>
      <c r="E568" s="17">
        <v>0.24742617993996199</v>
      </c>
      <c r="F568" s="17"/>
      <c r="G568" s="17">
        <v>0.295114575871116</v>
      </c>
      <c r="H568" s="17">
        <v>0.28413394385994301</v>
      </c>
      <c r="I568" s="17">
        <v>0.21746951147350499</v>
      </c>
      <c r="J568" s="17">
        <v>0.207239491569437</v>
      </c>
      <c r="K568" s="17">
        <v>0.131359383794627</v>
      </c>
      <c r="L568" s="17"/>
      <c r="M568" s="17">
        <v>0.20771610668919599</v>
      </c>
      <c r="N568" s="17">
        <v>0.26400906668718799</v>
      </c>
      <c r="O568" s="17">
        <v>0.132744571128767</v>
      </c>
      <c r="P568" s="17">
        <v>0.321902038062093</v>
      </c>
      <c r="Q568" s="17"/>
      <c r="R568" s="17">
        <v>0.319241877305112</v>
      </c>
      <c r="S568" s="17">
        <v>0.22837712681808001</v>
      </c>
      <c r="T568" s="17">
        <v>0.139195560290541</v>
      </c>
      <c r="U568" s="17"/>
      <c r="V568" s="17">
        <v>0.31756707261766398</v>
      </c>
      <c r="W568" s="17">
        <v>0.30696413102924203</v>
      </c>
      <c r="X568" s="17">
        <v>0.226568665767334</v>
      </c>
      <c r="Y568" s="17">
        <v>0.24230382045327001</v>
      </c>
      <c r="Z568" s="17">
        <v>0.13273105431377699</v>
      </c>
      <c r="AA568" s="17"/>
      <c r="AB568" s="17">
        <v>0.228018686010212</v>
      </c>
      <c r="AC568" s="17">
        <v>0.22686088186084499</v>
      </c>
      <c r="AD568" s="17">
        <v>0.24769979301710601</v>
      </c>
    </row>
    <row r="569" spans="2:30">
      <c r="B569" t="s">
        <v>239</v>
      </c>
      <c r="C569" s="17">
        <v>0.17184125435784101</v>
      </c>
      <c r="D569" s="17">
        <v>0.18600025862892999</v>
      </c>
      <c r="E569" s="17">
        <v>0.156849989786844</v>
      </c>
      <c r="F569" s="17"/>
      <c r="G569" s="17">
        <v>0.19075764634783901</v>
      </c>
      <c r="H569" s="17">
        <v>0.14891658105387001</v>
      </c>
      <c r="I569" s="17">
        <v>0.16017181141727599</v>
      </c>
      <c r="J569" s="17">
        <v>0.21194745152900801</v>
      </c>
      <c r="K569" s="17">
        <v>0.14744229552105201</v>
      </c>
      <c r="L569" s="17"/>
      <c r="M569" s="17">
        <v>0.176649767481982</v>
      </c>
      <c r="N569" s="17">
        <v>8.8799599077547697E-2</v>
      </c>
      <c r="O569" s="17">
        <v>0.207687814018574</v>
      </c>
      <c r="P569" s="17">
        <v>0.26071851689297798</v>
      </c>
      <c r="Q569" s="17"/>
      <c r="R569" s="17">
        <v>0.177438790251472</v>
      </c>
      <c r="S569" s="17">
        <v>0.196942030582022</v>
      </c>
      <c r="T569" s="17">
        <v>0.100082685561423</v>
      </c>
      <c r="U569" s="17"/>
      <c r="V569" s="17">
        <v>0.20219505007823499</v>
      </c>
      <c r="W569" s="17">
        <v>0.18477526784798401</v>
      </c>
      <c r="X569" s="17">
        <v>0.13095518833033001</v>
      </c>
      <c r="Y569" s="17">
        <v>0.197064096612663</v>
      </c>
      <c r="Z569" s="17">
        <v>0.16319803260773599</v>
      </c>
      <c r="AA569" s="17"/>
      <c r="AB569" s="17">
        <v>0.142566330405412</v>
      </c>
      <c r="AC569" s="17">
        <v>0.32863367924416897</v>
      </c>
      <c r="AD569" s="17">
        <v>0.17540275014632101</v>
      </c>
    </row>
    <row r="570" spans="2:30">
      <c r="B570" t="s">
        <v>240</v>
      </c>
      <c r="C570" s="17">
        <v>0.19866642430884299</v>
      </c>
      <c r="D570" s="17">
        <v>0.25661951128262001</v>
      </c>
      <c r="E570" s="17">
        <v>0.137306879322765</v>
      </c>
      <c r="F570" s="17"/>
      <c r="G570" s="17">
        <v>0.209710282777054</v>
      </c>
      <c r="H570" s="17">
        <v>0.185730677544241</v>
      </c>
      <c r="I570" s="17">
        <v>0.19803226553865999</v>
      </c>
      <c r="J570" s="17">
        <v>0.17956479778775</v>
      </c>
      <c r="K570" s="17">
        <v>0.22037408687896101</v>
      </c>
      <c r="L570" s="17"/>
      <c r="M570" s="17">
        <v>0.19278708471835301</v>
      </c>
      <c r="N570" s="17">
        <v>0.15452836427751401</v>
      </c>
      <c r="O570" s="17">
        <v>0.36340251935587198</v>
      </c>
      <c r="P570" s="17">
        <v>0.142843122385646</v>
      </c>
      <c r="Q570" s="17"/>
      <c r="R570" s="17">
        <v>0.20643079574234099</v>
      </c>
      <c r="S570" s="17">
        <v>0.19147264562341301</v>
      </c>
      <c r="T570" s="17">
        <v>0.209804643579316</v>
      </c>
      <c r="U570" s="17"/>
      <c r="V570" s="17">
        <v>0.192846931491892</v>
      </c>
      <c r="W570" s="17">
        <v>0.19699132374543701</v>
      </c>
      <c r="X570" s="17">
        <v>0.21670842901634199</v>
      </c>
      <c r="Y570" s="17">
        <v>0.18765588397132299</v>
      </c>
      <c r="Z570" s="17">
        <v>0.19672958541377</v>
      </c>
      <c r="AA570" s="17"/>
      <c r="AB570" s="17">
        <v>0.21220114144667701</v>
      </c>
      <c r="AC570" s="17">
        <v>0.14935533817226099</v>
      </c>
      <c r="AD570" s="17">
        <v>0.130454558922039</v>
      </c>
    </row>
    <row r="571" spans="2:30">
      <c r="B571" t="s">
        <v>241</v>
      </c>
      <c r="C571" s="17">
        <v>0.15006833634445599</v>
      </c>
      <c r="D571" s="17">
        <v>0.13419779743916399</v>
      </c>
      <c r="E571" s="17">
        <v>0.16687173883366499</v>
      </c>
      <c r="F571" s="17"/>
      <c r="G571" s="17">
        <v>0.17592244172775201</v>
      </c>
      <c r="H571" s="17">
        <v>0.191876856408562</v>
      </c>
      <c r="I571" s="17">
        <v>0.123599562414967</v>
      </c>
      <c r="J571" s="17">
        <v>0.13189620280268</v>
      </c>
      <c r="K571" s="17">
        <v>0.12324677581900299</v>
      </c>
      <c r="L571" s="17"/>
      <c r="M571" s="17">
        <v>0.21728542024954101</v>
      </c>
      <c r="N571" s="17">
        <v>7.8528192394041393E-2</v>
      </c>
      <c r="O571" s="17">
        <v>0.13610757030364201</v>
      </c>
      <c r="P571" s="17">
        <v>7.1857974827119794E-2</v>
      </c>
      <c r="Q571" s="17"/>
      <c r="R571" s="17">
        <v>0.17842997451831299</v>
      </c>
      <c r="S571" s="17">
        <v>0.15696232882834099</v>
      </c>
      <c r="T571" s="17">
        <v>0.103366793028219</v>
      </c>
      <c r="U571" s="17"/>
      <c r="V571" s="17">
        <v>0.15561722848998599</v>
      </c>
      <c r="W571" s="17">
        <v>0.186593047098878</v>
      </c>
      <c r="X571" s="17">
        <v>0.165044902036697</v>
      </c>
      <c r="Y571" s="17">
        <v>0.115142618747713</v>
      </c>
      <c r="Z571" s="17">
        <v>0.134143283822165</v>
      </c>
      <c r="AA571" s="17"/>
      <c r="AB571" s="17">
        <v>0.140233358462552</v>
      </c>
      <c r="AC571" s="17">
        <v>0.17122581880632001</v>
      </c>
      <c r="AD571" s="17">
        <v>0.24177603246483201</v>
      </c>
    </row>
    <row r="572" spans="2:30">
      <c r="B572" t="s">
        <v>242</v>
      </c>
      <c r="C572" s="17">
        <v>0.20802511435892099</v>
      </c>
      <c r="D572" s="17">
        <v>0.165198335724624</v>
      </c>
      <c r="E572" s="17">
        <v>0.25336923298040098</v>
      </c>
      <c r="F572" s="17"/>
      <c r="G572" s="17">
        <v>0.1071233163658</v>
      </c>
      <c r="H572" s="17">
        <v>0.15290925102735101</v>
      </c>
      <c r="I572" s="17">
        <v>0.22314149376780501</v>
      </c>
      <c r="J572" s="17">
        <v>0.22130533862942001</v>
      </c>
      <c r="K572" s="17">
        <v>0.34765358257061202</v>
      </c>
      <c r="L572" s="17"/>
      <c r="M572" s="17">
        <v>0.16557867070125301</v>
      </c>
      <c r="N572" s="17">
        <v>0.386373745479209</v>
      </c>
      <c r="O572" s="17">
        <v>0.104828929081656</v>
      </c>
      <c r="P572" s="17">
        <v>0.13941274920021601</v>
      </c>
      <c r="Q572" s="17"/>
      <c r="R572" s="17">
        <v>0.103313173171812</v>
      </c>
      <c r="S572" s="17">
        <v>0.174919429591854</v>
      </c>
      <c r="T572" s="17">
        <v>0.400609334288964</v>
      </c>
      <c r="U572" s="17"/>
      <c r="V572" s="17">
        <v>0.105621990290405</v>
      </c>
      <c r="W572" s="17">
        <v>0.115843009669022</v>
      </c>
      <c r="X572" s="17">
        <v>0.20265530154401101</v>
      </c>
      <c r="Y572" s="17">
        <v>0.189761152573235</v>
      </c>
      <c r="Z572" s="17">
        <v>0.32784439758378597</v>
      </c>
      <c r="AA572" s="17"/>
      <c r="AB572" s="17">
        <v>0.230183340500794</v>
      </c>
      <c r="AC572" s="17">
        <v>0.100314097491677</v>
      </c>
      <c r="AD572" s="17">
        <v>0.17383913777829599</v>
      </c>
    </row>
    <row r="573" spans="2:30">
      <c r="B573" t="s">
        <v>243</v>
      </c>
      <c r="C573" s="17">
        <v>3.8137461988213502E-2</v>
      </c>
      <c r="D573" s="17">
        <v>4.1450241475035898E-2</v>
      </c>
      <c r="E573" s="17">
        <v>3.4629958720223501E-2</v>
      </c>
      <c r="F573" s="17"/>
      <c r="G573" s="17">
        <v>1.1335585577916999E-2</v>
      </c>
      <c r="H573" s="17">
        <v>3.6432690106032999E-2</v>
      </c>
      <c r="I573" s="17">
        <v>7.7585355387787602E-2</v>
      </c>
      <c r="J573" s="17">
        <v>3.9148089424976197E-2</v>
      </c>
      <c r="K573" s="17">
        <v>2.6915159083678399E-2</v>
      </c>
      <c r="L573" s="17"/>
      <c r="M573" s="17">
        <v>3.7776861570191902E-2</v>
      </c>
      <c r="N573" s="17">
        <v>2.5425008960173801E-2</v>
      </c>
      <c r="O573" s="17">
        <v>3.8416696808821003E-2</v>
      </c>
      <c r="P573" s="17">
        <v>5.9739882602188703E-2</v>
      </c>
      <c r="Q573" s="17"/>
      <c r="R573" s="17">
        <v>5.4662017362128897E-3</v>
      </c>
      <c r="S573" s="17">
        <v>5.1326438556290502E-2</v>
      </c>
      <c r="T573" s="17">
        <v>3.62688513856112E-2</v>
      </c>
      <c r="U573" s="17"/>
      <c r="V573" s="17">
        <v>1.1271735113410701E-2</v>
      </c>
      <c r="W573" s="17">
        <v>6.3040277557504902E-3</v>
      </c>
      <c r="X573" s="17">
        <v>5.8067513305286499E-2</v>
      </c>
      <c r="Y573" s="17">
        <v>6.8072427641796093E-2</v>
      </c>
      <c r="Z573" s="17">
        <v>3.7439152495573703E-2</v>
      </c>
      <c r="AA573" s="17"/>
      <c r="AB573" s="17">
        <v>4.1300100714114003E-2</v>
      </c>
      <c r="AC573" s="17">
        <v>2.3610184424727301E-2</v>
      </c>
      <c r="AD573" s="17">
        <v>3.0827727671406902E-2</v>
      </c>
    </row>
    <row r="574" spans="2:30">
      <c r="B574" t="s">
        <v>69</v>
      </c>
      <c r="C574" s="17">
        <v>4.3985085221046596E-3</v>
      </c>
      <c r="D574" s="17">
        <v>5.2036695994941099E-3</v>
      </c>
      <c r="E574" s="17">
        <v>3.5460204161393899E-3</v>
      </c>
      <c r="F574" s="17"/>
      <c r="G574" s="17">
        <v>1.0036151332523099E-2</v>
      </c>
      <c r="H574" s="17">
        <v>0</v>
      </c>
      <c r="I574" s="17">
        <v>0</v>
      </c>
      <c r="J574" s="17">
        <v>8.8986282567291592E-3</v>
      </c>
      <c r="K574" s="17">
        <v>3.00871633206734E-3</v>
      </c>
      <c r="L574" s="17"/>
      <c r="M574" s="17">
        <v>2.2060885894836001E-3</v>
      </c>
      <c r="N574" s="17">
        <v>2.3360231243258599E-3</v>
      </c>
      <c r="O574" s="17">
        <v>1.6811899302668399E-2</v>
      </c>
      <c r="P574" s="17">
        <v>3.5257160297583298E-3</v>
      </c>
      <c r="Q574" s="17"/>
      <c r="R574" s="17">
        <v>9.6791872747369508E-3</v>
      </c>
      <c r="S574" s="17">
        <v>0</v>
      </c>
      <c r="T574" s="17">
        <v>1.06721318659261E-2</v>
      </c>
      <c r="U574" s="17"/>
      <c r="V574" s="17">
        <v>1.48799919184078E-2</v>
      </c>
      <c r="W574" s="17">
        <v>2.5291928536858E-3</v>
      </c>
      <c r="X574" s="17">
        <v>0</v>
      </c>
      <c r="Y574" s="17">
        <v>0</v>
      </c>
      <c r="Z574" s="17">
        <v>7.9144937631931301E-3</v>
      </c>
      <c r="AA574" s="17"/>
      <c r="AB574" s="17">
        <v>5.4970424602383498E-3</v>
      </c>
      <c r="AC574" s="17">
        <v>0</v>
      </c>
      <c r="AD574" s="17">
        <v>0</v>
      </c>
    </row>
    <row r="575" spans="2:30"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</row>
    <row r="576" spans="2:30">
      <c r="B576" s="6" t="s">
        <v>244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</row>
    <row r="577" spans="2:30">
      <c r="B577" s="21" t="s">
        <v>15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</row>
    <row r="578" spans="2:30">
      <c r="B578" t="s">
        <v>245</v>
      </c>
      <c r="C578" s="17">
        <v>0.37761452699165499</v>
      </c>
      <c r="D578" s="17">
        <v>0.378890800160472</v>
      </c>
      <c r="E578" s="17">
        <v>0.376263235024206</v>
      </c>
      <c r="F578" s="17"/>
      <c r="G578" s="17">
        <v>0.37009702232637198</v>
      </c>
      <c r="H578" s="17">
        <v>0.43080766427943701</v>
      </c>
      <c r="I578" s="17">
        <v>0.38712488978217702</v>
      </c>
      <c r="J578" s="17">
        <v>0.50254953160798999</v>
      </c>
      <c r="K578" s="17">
        <v>0.193037187143662</v>
      </c>
      <c r="L578" s="17"/>
      <c r="M578" s="17">
        <v>0.49119295225855703</v>
      </c>
      <c r="N578" s="17">
        <v>0.296349268089523</v>
      </c>
      <c r="O578" s="17">
        <v>0.30484454643858</v>
      </c>
      <c r="P578" s="17">
        <v>0.22440537668427901</v>
      </c>
      <c r="Q578" s="17"/>
      <c r="R578" s="17">
        <v>0.36876001486090298</v>
      </c>
      <c r="S578" s="17">
        <v>0.42700827262740199</v>
      </c>
      <c r="T578" s="17">
        <v>0.25640109601686101</v>
      </c>
      <c r="U578" s="17"/>
      <c r="V578" s="17">
        <v>0.389998084646206</v>
      </c>
      <c r="W578" s="17">
        <v>0.407181452105704</v>
      </c>
      <c r="X578" s="17">
        <v>0.40661069772269698</v>
      </c>
      <c r="Y578" s="17">
        <v>0.42124783381417302</v>
      </c>
      <c r="Z578" s="17">
        <v>0.30276869094803599</v>
      </c>
      <c r="AA578" s="17"/>
      <c r="AB578" s="17">
        <v>0.32271604557032602</v>
      </c>
      <c r="AC578" s="17">
        <v>0.64513045214602005</v>
      </c>
      <c r="AD578" s="17">
        <v>0.46043238202564102</v>
      </c>
    </row>
    <row r="579" spans="2:30">
      <c r="B579" t="s">
        <v>246</v>
      </c>
      <c r="C579" s="17">
        <v>0.43734292156690402</v>
      </c>
      <c r="D579" s="17">
        <v>0.47193940233199</v>
      </c>
      <c r="E579" s="17">
        <v>0.40071287425250002</v>
      </c>
      <c r="F579" s="17"/>
      <c r="G579" s="17">
        <v>0.498975197936811</v>
      </c>
      <c r="H579" s="17">
        <v>0.448703505569435</v>
      </c>
      <c r="I579" s="17">
        <v>0.46393049193158797</v>
      </c>
      <c r="J579" s="17">
        <v>0.37545388422933101</v>
      </c>
      <c r="K579" s="17">
        <v>0.39267798816245297</v>
      </c>
      <c r="L579" s="17"/>
      <c r="M579" s="17">
        <v>0.40626617125344899</v>
      </c>
      <c r="N579" s="17">
        <v>0.39281233119713599</v>
      </c>
      <c r="O579" s="17">
        <v>0.55038112193290101</v>
      </c>
      <c r="P579" s="17">
        <v>0.50566768749176305</v>
      </c>
      <c r="Q579" s="17"/>
      <c r="R579" s="17">
        <v>0.50104599710083297</v>
      </c>
      <c r="S579" s="17">
        <v>0.40971919638452198</v>
      </c>
      <c r="T579" s="17">
        <v>0.44601177266083297</v>
      </c>
      <c r="U579" s="17"/>
      <c r="V579" s="17">
        <v>0.51200296529699896</v>
      </c>
      <c r="W579" s="17">
        <v>0.48482496847450801</v>
      </c>
      <c r="X579" s="17">
        <v>0.41864575451359898</v>
      </c>
      <c r="Y579" s="17">
        <v>0.42915124517604503</v>
      </c>
      <c r="Z579" s="17">
        <v>0.39418515937704701</v>
      </c>
      <c r="AA579" s="17"/>
      <c r="AB579" s="17">
        <v>0.48776523974708802</v>
      </c>
      <c r="AC579" s="17">
        <v>0.18562909701785801</v>
      </c>
      <c r="AD579" s="17">
        <v>0.378536804948017</v>
      </c>
    </row>
    <row r="580" spans="2:30">
      <c r="B580" t="s">
        <v>247</v>
      </c>
      <c r="C580" s="17">
        <v>0.14394456156424901</v>
      </c>
      <c r="D580" s="17">
        <v>0.114499770656216</v>
      </c>
      <c r="E580" s="17">
        <v>0.17512010486437701</v>
      </c>
      <c r="F580" s="17"/>
      <c r="G580" s="17">
        <v>6.9608600895586001E-2</v>
      </c>
      <c r="H580" s="17">
        <v>6.0403072041169403E-2</v>
      </c>
      <c r="I580" s="17">
        <v>0.104776342772343</v>
      </c>
      <c r="J580" s="17">
        <v>0.105800680464248</v>
      </c>
      <c r="K580" s="17">
        <v>0.39358982034602802</v>
      </c>
      <c r="L580" s="17"/>
      <c r="M580" s="17">
        <v>6.7603140130595096E-2</v>
      </c>
      <c r="N580" s="17">
        <v>0.26713063563851303</v>
      </c>
      <c r="O580" s="17">
        <v>9.5917582093036705E-2</v>
      </c>
      <c r="P580" s="17">
        <v>0.220963644365334</v>
      </c>
      <c r="Q580" s="17"/>
      <c r="R580" s="17">
        <v>5.8975951985157503E-2</v>
      </c>
      <c r="S580" s="17">
        <v>0.12870752037952901</v>
      </c>
      <c r="T580" s="17">
        <v>0.26958793648879298</v>
      </c>
      <c r="U580" s="17"/>
      <c r="V580" s="17">
        <v>8.3567820377141305E-2</v>
      </c>
      <c r="W580" s="17">
        <v>3.8993999909503099E-2</v>
      </c>
      <c r="X580" s="17">
        <v>9.5061372650534007E-2</v>
      </c>
      <c r="Y580" s="17">
        <v>0.13442187861052299</v>
      </c>
      <c r="Z580" s="17">
        <v>0.282262111521559</v>
      </c>
      <c r="AA580" s="17"/>
      <c r="AB580" s="17">
        <v>0.143979846517127</v>
      </c>
      <c r="AC580" s="17">
        <v>0.15529064567678699</v>
      </c>
      <c r="AD580" s="17">
        <v>0.110813925547829</v>
      </c>
    </row>
    <row r="581" spans="2:30">
      <c r="B581" t="s">
        <v>248</v>
      </c>
      <c r="C581" s="17">
        <v>1.2016651309201201E-2</v>
      </c>
      <c r="D581" s="17">
        <v>1.5255805406243699E-2</v>
      </c>
      <c r="E581" s="17">
        <v>8.5871011003531006E-3</v>
      </c>
      <c r="F581" s="17"/>
      <c r="G581" s="17">
        <v>1.23940247066689E-2</v>
      </c>
      <c r="H581" s="17">
        <v>1.6641454660004201E-2</v>
      </c>
      <c r="I581" s="17">
        <v>1.36045590174364E-2</v>
      </c>
      <c r="J581" s="17">
        <v>1.19544520514944E-2</v>
      </c>
      <c r="K581" s="17">
        <v>5.0699879845834102E-3</v>
      </c>
      <c r="L581" s="17"/>
      <c r="M581" s="17">
        <v>8.9411416738957999E-3</v>
      </c>
      <c r="N581" s="17">
        <v>1.55494139573902E-2</v>
      </c>
      <c r="O581" s="17">
        <v>2.0388749758955601E-2</v>
      </c>
      <c r="P581" s="17">
        <v>8.3201826822368007E-3</v>
      </c>
      <c r="Q581" s="17"/>
      <c r="R581" s="17">
        <v>1.9542537859951602E-2</v>
      </c>
      <c r="S581" s="17">
        <v>9.8025039460086297E-3</v>
      </c>
      <c r="T581" s="17">
        <v>1.02764415575782E-2</v>
      </c>
      <c r="U581" s="17"/>
      <c r="V581" s="17">
        <v>0</v>
      </c>
      <c r="W581" s="17">
        <v>2.00663581108203E-2</v>
      </c>
      <c r="X581" s="17">
        <v>1.79914278382119E-2</v>
      </c>
      <c r="Y581" s="17">
        <v>4.5193751683546297E-3</v>
      </c>
      <c r="Z581" s="17">
        <v>1.1311238687076799E-2</v>
      </c>
      <c r="AA581" s="17"/>
      <c r="AB581" s="17">
        <v>1.04385325150831E-2</v>
      </c>
      <c r="AC581" s="17">
        <v>7.2338223080468597E-3</v>
      </c>
      <c r="AD581" s="17">
        <v>5.0216887478512898E-2</v>
      </c>
    </row>
    <row r="582" spans="2:30">
      <c r="B582" t="s">
        <v>69</v>
      </c>
      <c r="C582" s="17">
        <v>2.9081338567989699E-2</v>
      </c>
      <c r="D582" s="17">
        <v>1.9414221445077501E-2</v>
      </c>
      <c r="E582" s="17">
        <v>3.9316684758562898E-2</v>
      </c>
      <c r="F582" s="17"/>
      <c r="G582" s="17">
        <v>4.89251541345627E-2</v>
      </c>
      <c r="H582" s="17">
        <v>4.34443034499538E-2</v>
      </c>
      <c r="I582" s="17">
        <v>3.0563716496455201E-2</v>
      </c>
      <c r="J582" s="17">
        <v>4.2414516469363502E-3</v>
      </c>
      <c r="K582" s="17">
        <v>1.5625016363273701E-2</v>
      </c>
      <c r="L582" s="17"/>
      <c r="M582" s="17">
        <v>2.59965946835032E-2</v>
      </c>
      <c r="N582" s="17">
        <v>2.8158351117438401E-2</v>
      </c>
      <c r="O582" s="17">
        <v>2.8467999776526701E-2</v>
      </c>
      <c r="P582" s="17">
        <v>4.0643108776387403E-2</v>
      </c>
      <c r="Q582" s="17"/>
      <c r="R582" s="17">
        <v>5.1675498193154701E-2</v>
      </c>
      <c r="S582" s="17">
        <v>2.4762506662538E-2</v>
      </c>
      <c r="T582" s="17">
        <v>1.7722753275934401E-2</v>
      </c>
      <c r="U582" s="17"/>
      <c r="V582" s="17">
        <v>1.4431129679654099E-2</v>
      </c>
      <c r="W582" s="17">
        <v>4.8933221399464197E-2</v>
      </c>
      <c r="X582" s="17">
        <v>6.1690747274958997E-2</v>
      </c>
      <c r="Y582" s="17">
        <v>1.06596672309037E-2</v>
      </c>
      <c r="Z582" s="17">
        <v>9.4727994662815208E-3</v>
      </c>
      <c r="AA582" s="17"/>
      <c r="AB582" s="17">
        <v>3.5100335650375902E-2</v>
      </c>
      <c r="AC582" s="17">
        <v>6.7159828512890997E-3</v>
      </c>
      <c r="AD582" s="17">
        <v>0</v>
      </c>
    </row>
    <row r="583" spans="2:30"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</row>
    <row r="584" spans="2:30">
      <c r="B584" s="6" t="s">
        <v>249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</row>
    <row r="585" spans="2:30">
      <c r="B585" s="21" t="s">
        <v>15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</row>
    <row r="586" spans="2:30">
      <c r="B586" t="s">
        <v>250</v>
      </c>
      <c r="C586" s="17">
        <v>0.76833804341934597</v>
      </c>
      <c r="D586" s="17">
        <v>0.74374159046522503</v>
      </c>
      <c r="E586" s="17">
        <v>0.79438026550527496</v>
      </c>
      <c r="F586" s="17"/>
      <c r="G586" s="17">
        <v>0.68036093870213599</v>
      </c>
      <c r="H586" s="17">
        <v>0.75093969927837001</v>
      </c>
      <c r="I586" s="17">
        <v>0.74393352275806401</v>
      </c>
      <c r="J586" s="17">
        <v>0.85679164654534001</v>
      </c>
      <c r="K586" s="17">
        <v>0.81908413961106896</v>
      </c>
      <c r="L586" s="17"/>
      <c r="M586" s="17">
        <v>0.81164367653455605</v>
      </c>
      <c r="N586" s="17">
        <v>0.82632949933313704</v>
      </c>
      <c r="O586" s="17">
        <v>0.76436513543703999</v>
      </c>
      <c r="P586" s="17">
        <v>0.54371143903589803</v>
      </c>
      <c r="Q586" s="17"/>
      <c r="R586" s="17">
        <v>0.68256157054038002</v>
      </c>
      <c r="S586" s="17">
        <v>0.74957272465254399</v>
      </c>
      <c r="T586" s="17">
        <v>0.90408930519868902</v>
      </c>
      <c r="U586" s="17"/>
      <c r="V586" s="17">
        <v>0.69804851919471</v>
      </c>
      <c r="W586" s="17">
        <v>0.679257562044698</v>
      </c>
      <c r="X586" s="17">
        <v>0.80861604503892104</v>
      </c>
      <c r="Y586" s="17">
        <v>0.77777497688239605</v>
      </c>
      <c r="Z586" s="17">
        <v>0.82435399109912399</v>
      </c>
      <c r="AA586" s="17"/>
      <c r="AB586" s="17">
        <v>0.77524413194086905</v>
      </c>
      <c r="AC586" s="17">
        <v>0.69922858849000002</v>
      </c>
      <c r="AD586" s="17">
        <v>0.85974395934748904</v>
      </c>
    </row>
    <row r="587" spans="2:30">
      <c r="B587" t="s">
        <v>251</v>
      </c>
      <c r="C587" s="17">
        <v>8.2811917168991001E-2</v>
      </c>
      <c r="D587" s="17">
        <v>9.5605152981241795E-2</v>
      </c>
      <c r="E587" s="17">
        <v>6.9266700350869001E-2</v>
      </c>
      <c r="F587" s="17"/>
      <c r="G587" s="17">
        <v>9.2394856039776194E-2</v>
      </c>
      <c r="H587" s="17">
        <v>9.86736130568905E-2</v>
      </c>
      <c r="I587" s="17">
        <v>0.106771272286511</v>
      </c>
      <c r="J587" s="17">
        <v>8.5307437323898005E-2</v>
      </c>
      <c r="K587" s="17">
        <v>2.7868285494246602E-2</v>
      </c>
      <c r="L587" s="17"/>
      <c r="M587" s="17">
        <v>6.6909855441243005E-2</v>
      </c>
      <c r="N587" s="17">
        <v>6.3375004440665697E-2</v>
      </c>
      <c r="O587" s="17">
        <v>0.136106765540733</v>
      </c>
      <c r="P587" s="17">
        <v>0.116338583076577</v>
      </c>
      <c r="Q587" s="17"/>
      <c r="R587" s="17">
        <v>9.7909202852507093E-2</v>
      </c>
      <c r="S587" s="17">
        <v>8.8861007844399306E-2</v>
      </c>
      <c r="T587" s="17">
        <v>5.16839230290322E-2</v>
      </c>
      <c r="U587" s="17"/>
      <c r="V587" s="17">
        <v>8.1936087189462006E-2</v>
      </c>
      <c r="W587" s="17">
        <v>0.114670027769224</v>
      </c>
      <c r="X587" s="17">
        <v>7.55773822848156E-2</v>
      </c>
      <c r="Y587" s="17">
        <v>9.5763998164260095E-2</v>
      </c>
      <c r="Z587" s="17">
        <v>5.6457523304359901E-2</v>
      </c>
      <c r="AA587" s="17"/>
      <c r="AB587" s="17">
        <v>8.5713681353764795E-2</v>
      </c>
      <c r="AC587" s="17">
        <v>8.2864085768527898E-2</v>
      </c>
      <c r="AD587" s="17">
        <v>3.7677233601284402E-2</v>
      </c>
    </row>
    <row r="588" spans="2:30">
      <c r="B588" t="s">
        <v>252</v>
      </c>
      <c r="C588" s="17">
        <v>1.83693233408075E-2</v>
      </c>
      <c r="D588" s="17">
        <v>1.84588847440742E-2</v>
      </c>
      <c r="E588" s="17">
        <v>1.8274497556026701E-2</v>
      </c>
      <c r="F588" s="17"/>
      <c r="G588" s="17">
        <v>2.8851998868652799E-2</v>
      </c>
      <c r="H588" s="17">
        <v>1.2653729625231799E-2</v>
      </c>
      <c r="I588" s="17">
        <v>4.1470068216199002E-2</v>
      </c>
      <c r="J588" s="17">
        <v>3.7565722574037E-3</v>
      </c>
      <c r="K588" s="17">
        <v>3.6406572694254501E-3</v>
      </c>
      <c r="L588" s="17"/>
      <c r="M588" s="17">
        <v>2.24246136178241E-2</v>
      </c>
      <c r="N588" s="17">
        <v>6.9404125641997303E-3</v>
      </c>
      <c r="O588" s="17">
        <v>1.6876701769660399E-2</v>
      </c>
      <c r="P588" s="17">
        <v>2.5830116447529101E-2</v>
      </c>
      <c r="Q588" s="17"/>
      <c r="R588" s="17">
        <v>1.40898513591763E-2</v>
      </c>
      <c r="S588" s="17">
        <v>2.3984727561059498E-2</v>
      </c>
      <c r="T588" s="17">
        <v>7.8823923210191906E-3</v>
      </c>
      <c r="U588" s="17"/>
      <c r="V588" s="17">
        <v>0</v>
      </c>
      <c r="W588" s="17">
        <v>2.9233196974971801E-2</v>
      </c>
      <c r="X588" s="17">
        <v>3.1389564287020499E-2</v>
      </c>
      <c r="Y588" s="17">
        <v>2.1746929551946698E-2</v>
      </c>
      <c r="Z588" s="17">
        <v>5.8620678783105097E-3</v>
      </c>
      <c r="AA588" s="17"/>
      <c r="AB588" s="17">
        <v>1.37852310687595E-2</v>
      </c>
      <c r="AC588" s="17">
        <v>4.1006710176380502E-2</v>
      </c>
      <c r="AD588" s="17">
        <v>2.4424700559770501E-2</v>
      </c>
    </row>
    <row r="589" spans="2:30">
      <c r="B589" t="s">
        <v>69</v>
      </c>
      <c r="C589" s="17">
        <v>0.121620120002782</v>
      </c>
      <c r="D589" s="17">
        <v>0.135580160400774</v>
      </c>
      <c r="E589" s="17">
        <v>0.10683951431743501</v>
      </c>
      <c r="F589" s="17"/>
      <c r="G589" s="17">
        <v>0.190772281216468</v>
      </c>
      <c r="H589" s="17">
        <v>0.134215700710864</v>
      </c>
      <c r="I589" s="17">
        <v>8.6345633723461199E-2</v>
      </c>
      <c r="J589" s="17">
        <v>4.2579757783447102E-2</v>
      </c>
      <c r="K589" s="17">
        <v>0.14940691762525901</v>
      </c>
      <c r="L589" s="17"/>
      <c r="M589" s="17">
        <v>9.23864895190709E-2</v>
      </c>
      <c r="N589" s="17">
        <v>9.8954941644627703E-2</v>
      </c>
      <c r="O589" s="17">
        <v>8.2651397252567094E-2</v>
      </c>
      <c r="P589" s="17">
        <v>0.28327030678686599</v>
      </c>
      <c r="Q589" s="17"/>
      <c r="R589" s="17">
        <v>0.19809047422751999</v>
      </c>
      <c r="S589" s="17">
        <v>0.124780108776297</v>
      </c>
      <c r="T589" s="17">
        <v>3.6344379451259103E-2</v>
      </c>
      <c r="U589" s="17"/>
      <c r="V589" s="17">
        <v>0.20486138546277299</v>
      </c>
      <c r="W589" s="17">
        <v>0.17683921321110699</v>
      </c>
      <c r="X589" s="17">
        <v>6.7253610109648101E-2</v>
      </c>
      <c r="Y589" s="17">
        <v>8.48347018157318E-2</v>
      </c>
      <c r="Z589" s="17">
        <v>0.11332641771820599</v>
      </c>
      <c r="AA589" s="17"/>
      <c r="AB589" s="17">
        <v>0.11617492885101199</v>
      </c>
      <c r="AC589" s="17">
        <v>0.17690061556509201</v>
      </c>
      <c r="AD589" s="17">
        <v>4.72804448632268E-2</v>
      </c>
    </row>
    <row r="590" spans="2:30">
      <c r="B590" t="s">
        <v>253</v>
      </c>
      <c r="C590" s="17">
        <v>8.8605960680734498E-3</v>
      </c>
      <c r="D590" s="17">
        <v>6.6142114086843399E-3</v>
      </c>
      <c r="E590" s="17">
        <v>1.1239022270394399E-2</v>
      </c>
      <c r="F590" s="17"/>
      <c r="G590" s="17">
        <v>7.6199251729678402E-3</v>
      </c>
      <c r="H590" s="17">
        <v>3.5172573286442401E-3</v>
      </c>
      <c r="I590" s="17">
        <v>2.1479503015764699E-2</v>
      </c>
      <c r="J590" s="17">
        <v>1.15645860899112E-2</v>
      </c>
      <c r="K590" s="17">
        <v>0</v>
      </c>
      <c r="L590" s="17"/>
      <c r="M590" s="17">
        <v>6.6353648873059903E-3</v>
      </c>
      <c r="N590" s="17">
        <v>4.4001420173697403E-3</v>
      </c>
      <c r="O590" s="17">
        <v>0</v>
      </c>
      <c r="P590" s="17">
        <v>3.0849554653130402E-2</v>
      </c>
      <c r="Q590" s="17"/>
      <c r="R590" s="17">
        <v>7.3489010204169499E-3</v>
      </c>
      <c r="S590" s="17">
        <v>1.2801431165700801E-2</v>
      </c>
      <c r="T590" s="17">
        <v>0</v>
      </c>
      <c r="U590" s="17"/>
      <c r="V590" s="17">
        <v>1.5154008153054999E-2</v>
      </c>
      <c r="W590" s="17">
        <v>0</v>
      </c>
      <c r="X590" s="17">
        <v>1.71633982795944E-2</v>
      </c>
      <c r="Y590" s="17">
        <v>1.98793935856654E-2</v>
      </c>
      <c r="Z590" s="17">
        <v>0</v>
      </c>
      <c r="AA590" s="17"/>
      <c r="AB590" s="17">
        <v>9.0820267855945408E-3</v>
      </c>
      <c r="AC590" s="17">
        <v>0</v>
      </c>
      <c r="AD590" s="17">
        <v>3.0873661628229701E-2</v>
      </c>
    </row>
    <row r="591" spans="2:30"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</row>
    <row r="592" spans="2:30">
      <c r="B592" s="6" t="s">
        <v>254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</row>
    <row r="593" spans="2:30">
      <c r="B593" s="21" t="s">
        <v>15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</row>
    <row r="594" spans="2:30">
      <c r="B594" t="s">
        <v>255</v>
      </c>
      <c r="C594" s="17">
        <v>9.8797291736108905E-2</v>
      </c>
      <c r="D594" s="17">
        <v>0.10426853952642499</v>
      </c>
      <c r="E594" s="17">
        <v>9.3004446308016603E-2</v>
      </c>
      <c r="F594" s="17"/>
      <c r="G594" s="17">
        <v>8.8952730943875E-2</v>
      </c>
      <c r="H594" s="17">
        <v>0.126661309457095</v>
      </c>
      <c r="I594" s="17">
        <v>0.116783711146327</v>
      </c>
      <c r="J594" s="17">
        <v>9.6633579137771597E-2</v>
      </c>
      <c r="K594" s="17">
        <v>6.3155974768811796E-2</v>
      </c>
      <c r="L594" s="17"/>
      <c r="M594" s="17">
        <v>0.110222013900971</v>
      </c>
      <c r="N594" s="17">
        <v>9.2251669922610705E-2</v>
      </c>
      <c r="O594" s="17">
        <v>6.2818918415803907E-2</v>
      </c>
      <c r="P594" s="17">
        <v>0.106120642953447</v>
      </c>
      <c r="Q594" s="17"/>
      <c r="R594" s="17">
        <v>9.3108405269066205E-2</v>
      </c>
      <c r="S594" s="17">
        <v>0.110546921797798</v>
      </c>
      <c r="T594" s="17">
        <v>7.3568540815905595E-2</v>
      </c>
      <c r="U594" s="17"/>
      <c r="V594" s="17">
        <v>6.6157646037602505E-2</v>
      </c>
      <c r="W594" s="17">
        <v>0.13640432067333</v>
      </c>
      <c r="X594" s="17">
        <v>0.131697764802189</v>
      </c>
      <c r="Y594" s="17">
        <v>7.5667139641754894E-2</v>
      </c>
      <c r="Z594" s="17">
        <v>7.5696337832634297E-2</v>
      </c>
      <c r="AA594" s="17"/>
      <c r="AB594" s="17">
        <v>9.5908084145501699E-2</v>
      </c>
      <c r="AC594" s="17">
        <v>0.117099613816062</v>
      </c>
      <c r="AD594" s="17">
        <v>9.1026980717967498E-2</v>
      </c>
    </row>
    <row r="595" spans="2:30">
      <c r="B595" t="s">
        <v>256</v>
      </c>
      <c r="C595" s="17">
        <v>0.141094849897858</v>
      </c>
      <c r="D595" s="17">
        <v>0.16504951332665399</v>
      </c>
      <c r="E595" s="17">
        <v>0.11573214145489601</v>
      </c>
      <c r="F595" s="17"/>
      <c r="G595" s="17">
        <v>0.135126319534664</v>
      </c>
      <c r="H595" s="17">
        <v>0.12854941293125099</v>
      </c>
      <c r="I595" s="17">
        <v>0.13323853862228299</v>
      </c>
      <c r="J595" s="17">
        <v>0.160053999555412</v>
      </c>
      <c r="K595" s="17">
        <v>0.15008252655801699</v>
      </c>
      <c r="L595" s="17"/>
      <c r="M595" s="17">
        <v>0.105527572824353</v>
      </c>
      <c r="N595" s="17">
        <v>8.9987417037130396E-2</v>
      </c>
      <c r="O595" s="17">
        <v>0.13913544046145401</v>
      </c>
      <c r="P595" s="17">
        <v>0.33588417524032499</v>
      </c>
      <c r="Q595" s="17"/>
      <c r="R595" s="17">
        <v>0.13278367454000101</v>
      </c>
      <c r="S595" s="17">
        <v>0.162661413073385</v>
      </c>
      <c r="T595" s="17">
        <v>9.2642999768601894E-2</v>
      </c>
      <c r="U595" s="17"/>
      <c r="V595" s="17">
        <v>0.15662026963060499</v>
      </c>
      <c r="W595" s="17">
        <v>0.119760097671673</v>
      </c>
      <c r="X595" s="17">
        <v>0.124734760996914</v>
      </c>
      <c r="Y595" s="17">
        <v>0.146464862794559</v>
      </c>
      <c r="Z595" s="17">
        <v>0.15879305075081601</v>
      </c>
      <c r="AA595" s="17"/>
      <c r="AB595" s="17">
        <v>0.117250460426611</v>
      </c>
      <c r="AC595" s="17">
        <v>0.260504050079927</v>
      </c>
      <c r="AD595" s="17">
        <v>0.167825943982542</v>
      </c>
    </row>
    <row r="596" spans="2:30">
      <c r="B596" t="s">
        <v>257</v>
      </c>
      <c r="C596" s="17">
        <v>0.51847412746884003</v>
      </c>
      <c r="D596" s="17">
        <v>0.50288366516716498</v>
      </c>
      <c r="E596" s="17">
        <v>0.53498099056978599</v>
      </c>
      <c r="F596" s="17"/>
      <c r="G596" s="17">
        <v>0.39800873147718502</v>
      </c>
      <c r="H596" s="17">
        <v>0.39868061887183098</v>
      </c>
      <c r="I596" s="17">
        <v>0.45900270418624201</v>
      </c>
      <c r="J596" s="17">
        <v>0.63964308713711404</v>
      </c>
      <c r="K596" s="17">
        <v>0.71761818201051897</v>
      </c>
      <c r="L596" s="17"/>
      <c r="M596" s="17">
        <v>0.58376784839010099</v>
      </c>
      <c r="N596" s="17">
        <v>0.57624940279741399</v>
      </c>
      <c r="O596" s="17">
        <v>0.51574616446543198</v>
      </c>
      <c r="P596" s="17">
        <v>0.22529064612587801</v>
      </c>
      <c r="Q596" s="17"/>
      <c r="R596" s="17">
        <v>0.36957008239100603</v>
      </c>
      <c r="S596" s="17">
        <v>0.47816906241891499</v>
      </c>
      <c r="T596" s="17">
        <v>0.77449437928749099</v>
      </c>
      <c r="U596" s="17"/>
      <c r="V596" s="17">
        <v>0.36944453298547603</v>
      </c>
      <c r="W596" s="17">
        <v>0.32721900922217101</v>
      </c>
      <c r="X596" s="17">
        <v>0.54184919031156198</v>
      </c>
      <c r="Y596" s="17">
        <v>0.50970304804947997</v>
      </c>
      <c r="Z596" s="17">
        <v>0.70097277330236896</v>
      </c>
      <c r="AA596" s="17"/>
      <c r="AB596" s="17">
        <v>0.51364036596075102</v>
      </c>
      <c r="AC596" s="17">
        <v>0.52895934256056099</v>
      </c>
      <c r="AD596" s="17">
        <v>0.56329857120404903</v>
      </c>
    </row>
    <row r="597" spans="2:30">
      <c r="B597" t="s">
        <v>69</v>
      </c>
      <c r="C597" s="17">
        <v>0.225109697243737</v>
      </c>
      <c r="D597" s="17">
        <v>0.21725969093407599</v>
      </c>
      <c r="E597" s="17">
        <v>0.23342112361376799</v>
      </c>
      <c r="F597" s="17"/>
      <c r="G597" s="17">
        <v>0.37791221804427599</v>
      </c>
      <c r="H597" s="17">
        <v>0.32074931182296801</v>
      </c>
      <c r="I597" s="17">
        <v>0.257272206776677</v>
      </c>
      <c r="J597" s="17">
        <v>8.9886864450773096E-2</v>
      </c>
      <c r="K597" s="17">
        <v>5.9234981677076103E-2</v>
      </c>
      <c r="L597" s="17"/>
      <c r="M597" s="17">
        <v>0.190818094863413</v>
      </c>
      <c r="N597" s="17">
        <v>0.21685148085204001</v>
      </c>
      <c r="O597" s="17">
        <v>0.27342687771950502</v>
      </c>
      <c r="P597" s="17">
        <v>0.30152015468209398</v>
      </c>
      <c r="Q597" s="17"/>
      <c r="R597" s="17">
        <v>0.39694849616518701</v>
      </c>
      <c r="S597" s="17">
        <v>0.225762341563994</v>
      </c>
      <c r="T597" s="17">
        <v>5.0471443637443401E-2</v>
      </c>
      <c r="U597" s="17"/>
      <c r="V597" s="17">
        <v>0.40777755134631699</v>
      </c>
      <c r="W597" s="17">
        <v>0.40225914881714298</v>
      </c>
      <c r="X597" s="17">
        <v>0.17114319255909399</v>
      </c>
      <c r="Y597" s="17">
        <v>0.234256563078693</v>
      </c>
      <c r="Z597" s="17">
        <v>6.1665399257614502E-2</v>
      </c>
      <c r="AA597" s="17"/>
      <c r="AB597" s="17">
        <v>0.25255015423511901</v>
      </c>
      <c r="AC597" s="17">
        <v>9.3436993543450295E-2</v>
      </c>
      <c r="AD597" s="17">
        <v>0.17784850409544201</v>
      </c>
    </row>
    <row r="598" spans="2:30">
      <c r="B598" t="s">
        <v>253</v>
      </c>
      <c r="C598" s="17">
        <v>1.6524033653456598E-2</v>
      </c>
      <c r="D598" s="17">
        <v>1.05385910456798E-2</v>
      </c>
      <c r="E598" s="17">
        <v>2.28612980535331E-2</v>
      </c>
      <c r="F598" s="17"/>
      <c r="G598" s="17">
        <v>0</v>
      </c>
      <c r="H598" s="17">
        <v>2.5359346916854701E-2</v>
      </c>
      <c r="I598" s="17">
        <v>3.3702839268472097E-2</v>
      </c>
      <c r="J598" s="17">
        <v>1.3782469718929E-2</v>
      </c>
      <c r="K598" s="17">
        <v>9.9083349855755495E-3</v>
      </c>
      <c r="L598" s="17"/>
      <c r="M598" s="17">
        <v>9.6644700211623302E-3</v>
      </c>
      <c r="N598" s="17">
        <v>2.4660029390805301E-2</v>
      </c>
      <c r="O598" s="17">
        <v>8.8725989378052299E-3</v>
      </c>
      <c r="P598" s="17">
        <v>3.1184380998256E-2</v>
      </c>
      <c r="Q598" s="17"/>
      <c r="R598" s="17">
        <v>7.5893416347402199E-3</v>
      </c>
      <c r="S598" s="17">
        <v>2.2860261145907598E-2</v>
      </c>
      <c r="T598" s="17">
        <v>8.8226364905580404E-3</v>
      </c>
      <c r="U598" s="17"/>
      <c r="V598" s="17">
        <v>0</v>
      </c>
      <c r="W598" s="17">
        <v>1.43574236156829E-2</v>
      </c>
      <c r="X598" s="17">
        <v>3.0575091330241499E-2</v>
      </c>
      <c r="Y598" s="17">
        <v>3.3908386435512798E-2</v>
      </c>
      <c r="Z598" s="17">
        <v>2.8724388565657499E-3</v>
      </c>
      <c r="AA598" s="17"/>
      <c r="AB598" s="17">
        <v>2.0650935232017002E-2</v>
      </c>
      <c r="AC598" s="17">
        <v>0</v>
      </c>
      <c r="AD598" s="17">
        <v>0</v>
      </c>
    </row>
    <row r="599" spans="2:30"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</row>
    <row r="600" spans="2:30">
      <c r="B600" s="6" t="s">
        <v>258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</row>
    <row r="601" spans="2:30">
      <c r="B601" s="21" t="s">
        <v>15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</row>
    <row r="602" spans="2:30">
      <c r="B602" t="s">
        <v>259</v>
      </c>
      <c r="C602" s="17">
        <v>0.11232151493086499</v>
      </c>
      <c r="D602" s="17">
        <v>0.13844350591919499</v>
      </c>
      <c r="E602" s="17">
        <v>8.4664084328425898E-2</v>
      </c>
      <c r="F602" s="17"/>
      <c r="G602" s="17">
        <v>0.113221252931474</v>
      </c>
      <c r="H602" s="17">
        <v>0.10263841418130699</v>
      </c>
      <c r="I602" s="17">
        <v>0.13471305384059201</v>
      </c>
      <c r="J602" s="17">
        <v>0.137023111669416</v>
      </c>
      <c r="K602" s="17">
        <v>7.3355930683213E-2</v>
      </c>
      <c r="L602" s="17"/>
      <c r="M602" s="17">
        <v>0.16094052556622601</v>
      </c>
      <c r="N602" s="17">
        <v>4.3715894805661702E-2</v>
      </c>
      <c r="O602" s="17">
        <v>0.15387705826412901</v>
      </c>
      <c r="P602" s="17">
        <v>3.7489023310816903E-2</v>
      </c>
      <c r="Q602" s="17"/>
      <c r="R602" s="17">
        <v>0.11764702897932899</v>
      </c>
      <c r="S602" s="17">
        <v>0.12390956556858899</v>
      </c>
      <c r="T602" s="17">
        <v>7.6434797974429494E-2</v>
      </c>
      <c r="U602" s="17"/>
      <c r="V602" s="17">
        <v>0.135429431027555</v>
      </c>
      <c r="W602" s="17">
        <v>0.11016390271843</v>
      </c>
      <c r="X602" s="17">
        <v>0.13095291630515499</v>
      </c>
      <c r="Y602" s="17">
        <v>0.12237822241886399</v>
      </c>
      <c r="Z602" s="17">
        <v>8.5972397233259196E-2</v>
      </c>
      <c r="AA602" s="17"/>
      <c r="AB602" s="17">
        <v>8.0511393369968098E-2</v>
      </c>
      <c r="AC602" s="17">
        <v>0.29536740272484002</v>
      </c>
      <c r="AD602" s="17">
        <v>7.97905808177089E-2</v>
      </c>
    </row>
    <row r="603" spans="2:30">
      <c r="B603" t="s">
        <v>260</v>
      </c>
      <c r="C603" s="17">
        <v>0.30645256460881698</v>
      </c>
      <c r="D603" s="17">
        <v>0.27762505331298498</v>
      </c>
      <c r="E603" s="17">
        <v>0.336974544861459</v>
      </c>
      <c r="F603" s="17"/>
      <c r="G603" s="17">
        <v>0.200522674910837</v>
      </c>
      <c r="H603" s="17">
        <v>0.17043733365243899</v>
      </c>
      <c r="I603" s="17">
        <v>0.26154845826336498</v>
      </c>
      <c r="J603" s="17">
        <v>0.39460989620422199</v>
      </c>
      <c r="K603" s="17">
        <v>0.52514922716272405</v>
      </c>
      <c r="L603" s="17"/>
      <c r="M603" s="17">
        <v>0.29571644344260101</v>
      </c>
      <c r="N603" s="17">
        <v>0.37468257551064699</v>
      </c>
      <c r="O603" s="17">
        <v>0.166880203154331</v>
      </c>
      <c r="P603" s="17">
        <v>0.351918103222576</v>
      </c>
      <c r="Q603" s="17"/>
      <c r="R603" s="17">
        <v>0.18633345730244</v>
      </c>
      <c r="S603" s="17">
        <v>0.30594539521046499</v>
      </c>
      <c r="T603" s="17">
        <v>0.42866279333275698</v>
      </c>
      <c r="U603" s="17"/>
      <c r="V603" s="17">
        <v>0.23568055418595499</v>
      </c>
      <c r="W603" s="17">
        <v>0.17061375360501399</v>
      </c>
      <c r="X603" s="17">
        <v>0.23969913775656501</v>
      </c>
      <c r="Y603" s="17">
        <v>0.33848018008406</v>
      </c>
      <c r="Z603" s="17">
        <v>0.45599396647382401</v>
      </c>
      <c r="AA603" s="17"/>
      <c r="AB603" s="17">
        <v>0.29099923469940903</v>
      </c>
      <c r="AC603" s="17">
        <v>0.397205971432256</v>
      </c>
      <c r="AD603" s="17">
        <v>0.28539405092619202</v>
      </c>
    </row>
    <row r="604" spans="2:30">
      <c r="B604" t="s">
        <v>69</v>
      </c>
      <c r="C604" s="17">
        <v>0.57152769420389904</v>
      </c>
      <c r="D604" s="17">
        <v>0.57351383427584801</v>
      </c>
      <c r="E604" s="17">
        <v>0.56942480965611697</v>
      </c>
      <c r="F604" s="17"/>
      <c r="G604" s="17">
        <v>0.67006653350892698</v>
      </c>
      <c r="H604" s="17">
        <v>0.72034851923787602</v>
      </c>
      <c r="I604" s="17">
        <v>0.59507264251706704</v>
      </c>
      <c r="J604" s="17">
        <v>0.45600557256707402</v>
      </c>
      <c r="K604" s="17">
        <v>0.39714492355776299</v>
      </c>
      <c r="L604" s="17"/>
      <c r="M604" s="17">
        <v>0.52951782757197496</v>
      </c>
      <c r="N604" s="17">
        <v>0.57860158479289003</v>
      </c>
      <c r="O604" s="17">
        <v>0.66920537449455297</v>
      </c>
      <c r="P604" s="17">
        <v>0.60299493085425204</v>
      </c>
      <c r="Q604" s="17"/>
      <c r="R604" s="17">
        <v>0.68040580172037002</v>
      </c>
      <c r="S604" s="17">
        <v>0.56049529495189099</v>
      </c>
      <c r="T604" s="17">
        <v>0.491029129217044</v>
      </c>
      <c r="U604" s="17"/>
      <c r="V604" s="17">
        <v>0.59669332057905999</v>
      </c>
      <c r="W604" s="17">
        <v>0.71284281923398396</v>
      </c>
      <c r="X604" s="17">
        <v>0.62934794593828003</v>
      </c>
      <c r="Y604" s="17">
        <v>0.51757235496536602</v>
      </c>
      <c r="Z604" s="17">
        <v>0.45516119743635097</v>
      </c>
      <c r="AA604" s="17"/>
      <c r="AB604" s="17">
        <v>0.61636899947877499</v>
      </c>
      <c r="AC604" s="17">
        <v>0.30742662584290398</v>
      </c>
      <c r="AD604" s="17">
        <v>0.63481536825609897</v>
      </c>
    </row>
    <row r="605" spans="2:30">
      <c r="B605" t="s">
        <v>253</v>
      </c>
      <c r="C605" s="17">
        <v>9.6982262564195201E-3</v>
      </c>
      <c r="D605" s="17">
        <v>1.0417606491972599E-2</v>
      </c>
      <c r="E605" s="17">
        <v>8.9365611539982404E-3</v>
      </c>
      <c r="F605" s="17"/>
      <c r="G605" s="17">
        <v>1.6189538648762498E-2</v>
      </c>
      <c r="H605" s="17">
        <v>6.5757329283781104E-3</v>
      </c>
      <c r="I605" s="17">
        <v>8.6658453789752593E-3</v>
      </c>
      <c r="J605" s="17">
        <v>1.2361419559287601E-2</v>
      </c>
      <c r="K605" s="17">
        <v>4.3499185963003202E-3</v>
      </c>
      <c r="L605" s="17"/>
      <c r="M605" s="17">
        <v>1.3825203419198601E-2</v>
      </c>
      <c r="N605" s="17">
        <v>2.9999448908009001E-3</v>
      </c>
      <c r="O605" s="17">
        <v>1.0037364086986999E-2</v>
      </c>
      <c r="P605" s="17">
        <v>7.5979426123554301E-3</v>
      </c>
      <c r="Q605" s="17"/>
      <c r="R605" s="17">
        <v>1.56137119978609E-2</v>
      </c>
      <c r="S605" s="17">
        <v>9.6497442690551393E-3</v>
      </c>
      <c r="T605" s="17">
        <v>3.8732794757692598E-3</v>
      </c>
      <c r="U605" s="17"/>
      <c r="V605" s="17">
        <v>3.2196694207430099E-2</v>
      </c>
      <c r="W605" s="17">
        <v>6.3795244425714796E-3</v>
      </c>
      <c r="X605" s="17">
        <v>0</v>
      </c>
      <c r="Y605" s="17">
        <v>2.15692425317103E-2</v>
      </c>
      <c r="Z605" s="17">
        <v>2.8724388565657499E-3</v>
      </c>
      <c r="AA605" s="17"/>
      <c r="AB605" s="17">
        <v>1.21203724518481E-2</v>
      </c>
      <c r="AC605" s="17">
        <v>0</v>
      </c>
      <c r="AD605" s="17">
        <v>0</v>
      </c>
    </row>
    <row r="606" spans="2:30"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</row>
    <row r="607" spans="2:30">
      <c r="B607" s="6" t="s">
        <v>261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</row>
    <row r="608" spans="2:30">
      <c r="B608" s="21" t="s">
        <v>15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</row>
    <row r="609" spans="2:30">
      <c r="B609" t="s">
        <v>262</v>
      </c>
      <c r="C609" s="17">
        <v>3.8442357195457501E-2</v>
      </c>
      <c r="D609" s="17">
        <v>4.50674295761056E-2</v>
      </c>
      <c r="E609" s="17">
        <v>3.1427865854205303E-2</v>
      </c>
      <c r="F609" s="17"/>
      <c r="G609" s="17">
        <v>5.0792044543780702E-2</v>
      </c>
      <c r="H609" s="17">
        <v>3.0593293822052999E-2</v>
      </c>
      <c r="I609" s="17">
        <v>6.1897212211517103E-2</v>
      </c>
      <c r="J609" s="17">
        <v>3.5106164404410001E-2</v>
      </c>
      <c r="K609" s="17">
        <v>1.22112040406383E-2</v>
      </c>
      <c r="L609" s="17"/>
      <c r="M609" s="17">
        <v>5.04638867435626E-2</v>
      </c>
      <c r="N609" s="17">
        <v>2.14528354996158E-2</v>
      </c>
      <c r="O609" s="17">
        <v>6.3922152884412298E-3</v>
      </c>
      <c r="P609" s="17">
        <v>5.7481989194434598E-2</v>
      </c>
      <c r="Q609" s="17"/>
      <c r="R609" s="17">
        <v>4.0417118405435597E-2</v>
      </c>
      <c r="S609" s="17">
        <v>4.0393391551187402E-2</v>
      </c>
      <c r="T609" s="17">
        <v>3.13153501340196E-2</v>
      </c>
      <c r="U609" s="17"/>
      <c r="V609" s="17">
        <v>3.1960921205607E-2</v>
      </c>
      <c r="W609" s="17">
        <v>5.0386020635783201E-2</v>
      </c>
      <c r="X609" s="17">
        <v>3.1431049074936698E-2</v>
      </c>
      <c r="Y609" s="17">
        <v>6.5241891589360002E-2</v>
      </c>
      <c r="Z609" s="17">
        <v>1.9308541466617299E-2</v>
      </c>
      <c r="AA609" s="17"/>
      <c r="AB609" s="17">
        <v>3.9065966648304098E-2</v>
      </c>
      <c r="AC609" s="17">
        <v>3.2440568008965699E-2</v>
      </c>
      <c r="AD609" s="17">
        <v>4.6010702587084999E-2</v>
      </c>
    </row>
    <row r="610" spans="2:30">
      <c r="B610" t="s">
        <v>263</v>
      </c>
      <c r="C610" s="17">
        <v>0.82356602967954795</v>
      </c>
      <c r="D610" s="17">
        <v>0.80607325408347796</v>
      </c>
      <c r="E610" s="17">
        <v>0.84208702324808804</v>
      </c>
      <c r="F610" s="17"/>
      <c r="G610" s="17">
        <v>0.78190224218014803</v>
      </c>
      <c r="H610" s="17">
        <v>0.88637529854459995</v>
      </c>
      <c r="I610" s="17">
        <v>0.793625666790857</v>
      </c>
      <c r="J610" s="17">
        <v>0.82741000305810797</v>
      </c>
      <c r="K610" s="17">
        <v>0.82932916629235198</v>
      </c>
      <c r="L610" s="17"/>
      <c r="M610" s="17">
        <v>0.81474489366344205</v>
      </c>
      <c r="N610" s="17">
        <v>0.87995776167742601</v>
      </c>
      <c r="O610" s="17">
        <v>0.90934102024992203</v>
      </c>
      <c r="P610" s="17">
        <v>0.68278005055381397</v>
      </c>
      <c r="Q610" s="17"/>
      <c r="R610" s="17">
        <v>0.79822786837502802</v>
      </c>
      <c r="S610" s="17">
        <v>0.79674370056514598</v>
      </c>
      <c r="T610" s="17">
        <v>0.91972459049311595</v>
      </c>
      <c r="U610" s="17"/>
      <c r="V610" s="17">
        <v>0.76205657839565699</v>
      </c>
      <c r="W610" s="17">
        <v>0.80854374255710104</v>
      </c>
      <c r="X610" s="17">
        <v>0.89186054209389198</v>
      </c>
      <c r="Y610" s="17">
        <v>0.80330114904198202</v>
      </c>
      <c r="Z610" s="17">
        <v>0.822718848942396</v>
      </c>
      <c r="AA610" s="17"/>
      <c r="AB610" s="17">
        <v>0.84748426179897995</v>
      </c>
      <c r="AC610" s="17">
        <v>0.690740234429158</v>
      </c>
      <c r="AD610" s="17">
        <v>0.83421989398398699</v>
      </c>
    </row>
    <row r="611" spans="2:30">
      <c r="B611" t="s">
        <v>264</v>
      </c>
      <c r="C611" s="17">
        <v>7.2908963131018897E-2</v>
      </c>
      <c r="D611" s="17">
        <v>9.4166570732242896E-2</v>
      </c>
      <c r="E611" s="17">
        <v>5.0401842319769102E-2</v>
      </c>
      <c r="F611" s="17"/>
      <c r="G611" s="17">
        <v>7.3526461428520998E-2</v>
      </c>
      <c r="H611" s="17">
        <v>3.9601011259949102E-2</v>
      </c>
      <c r="I611" s="17">
        <v>8.6916833796723103E-2</v>
      </c>
      <c r="J611" s="17">
        <v>4.0314940940449601E-2</v>
      </c>
      <c r="K611" s="17">
        <v>0.12603889484696601</v>
      </c>
      <c r="L611" s="17"/>
      <c r="M611" s="17">
        <v>6.5017246539362597E-2</v>
      </c>
      <c r="N611" s="17">
        <v>3.5016678668456702E-2</v>
      </c>
      <c r="O611" s="17">
        <v>2.9660333731302699E-2</v>
      </c>
      <c r="P611" s="17">
        <v>0.197377259901343</v>
      </c>
      <c r="Q611" s="17"/>
      <c r="R611" s="17">
        <v>7.0911285236315805E-2</v>
      </c>
      <c r="S611" s="17">
        <v>9.2623545656194795E-2</v>
      </c>
      <c r="T611" s="17">
        <v>2.2982815756463201E-2</v>
      </c>
      <c r="U611" s="17"/>
      <c r="V611" s="17">
        <v>9.4230931862883394E-2</v>
      </c>
      <c r="W611" s="17">
        <v>5.58338887465019E-2</v>
      </c>
      <c r="X611" s="17">
        <v>5.2187802876718897E-2</v>
      </c>
      <c r="Y611" s="17">
        <v>4.3278175019991497E-2</v>
      </c>
      <c r="Z611" s="17">
        <v>0.111507881227181</v>
      </c>
      <c r="AA611" s="17"/>
      <c r="AB611" s="17">
        <v>4.7942630375336498E-2</v>
      </c>
      <c r="AC611" s="17">
        <v>0.20707443611113099</v>
      </c>
      <c r="AD611" s="17">
        <v>7.4656095470053002E-2</v>
      </c>
    </row>
    <row r="612" spans="2:30">
      <c r="B612" t="s">
        <v>265</v>
      </c>
      <c r="C612" s="17">
        <v>1.7115342224044101E-2</v>
      </c>
      <c r="D612" s="17">
        <v>1.4965885186046799E-2</v>
      </c>
      <c r="E612" s="17">
        <v>1.93911434402642E-2</v>
      </c>
      <c r="F612" s="17"/>
      <c r="G612" s="17">
        <v>1.4717645925082901E-2</v>
      </c>
      <c r="H612" s="17">
        <v>3.5172573286442401E-3</v>
      </c>
      <c r="I612" s="17">
        <v>1.07432541088479E-2</v>
      </c>
      <c r="J612" s="17">
        <v>3.3750529947145197E-2</v>
      </c>
      <c r="K612" s="17">
        <v>2.4127970025819401E-2</v>
      </c>
      <c r="L612" s="17"/>
      <c r="M612" s="17">
        <v>1.9990492257890399E-2</v>
      </c>
      <c r="N612" s="17">
        <v>2.02759431552679E-2</v>
      </c>
      <c r="O612" s="17">
        <v>1.23314926014398E-2</v>
      </c>
      <c r="P612" s="17">
        <v>7.3316101433761501E-3</v>
      </c>
      <c r="Q612" s="17"/>
      <c r="R612" s="17">
        <v>1.41941712945786E-2</v>
      </c>
      <c r="S612" s="17">
        <v>1.9059997118186602E-2</v>
      </c>
      <c r="T612" s="17">
        <v>1.49318475776765E-2</v>
      </c>
      <c r="U612" s="17"/>
      <c r="V612" s="17">
        <v>2.11104788861377E-2</v>
      </c>
      <c r="W612" s="17">
        <v>1.6767490505450001E-2</v>
      </c>
      <c r="X612" s="17">
        <v>3.5746069593815301E-3</v>
      </c>
      <c r="Y612" s="17">
        <v>2.8897556710438099E-2</v>
      </c>
      <c r="Z612" s="17">
        <v>1.7551143539941201E-2</v>
      </c>
      <c r="AA612" s="17"/>
      <c r="AB612" s="17">
        <v>1.6414825912127302E-2</v>
      </c>
      <c r="AC612" s="17">
        <v>1.81004983384301E-2</v>
      </c>
      <c r="AD612" s="17">
        <v>2.5145994332433801E-2</v>
      </c>
    </row>
    <row r="613" spans="2:30">
      <c r="B613" t="s">
        <v>69</v>
      </c>
      <c r="C613" s="17">
        <v>4.7967307769931501E-2</v>
      </c>
      <c r="D613" s="17">
        <v>3.9726860422126198E-2</v>
      </c>
      <c r="E613" s="17">
        <v>5.6692125137673299E-2</v>
      </c>
      <c r="F613" s="17"/>
      <c r="G613" s="17">
        <v>7.9061605922467595E-2</v>
      </c>
      <c r="H613" s="17">
        <v>3.9913139044753097E-2</v>
      </c>
      <c r="I613" s="17">
        <v>4.6817033092055503E-2</v>
      </c>
      <c r="J613" s="17">
        <v>6.3418361649887595E-2</v>
      </c>
      <c r="K613" s="17">
        <v>8.2927647942236601E-3</v>
      </c>
      <c r="L613" s="17"/>
      <c r="M613" s="17">
        <v>4.9783480795742102E-2</v>
      </c>
      <c r="N613" s="17">
        <v>4.32967809992333E-2</v>
      </c>
      <c r="O613" s="17">
        <v>4.2274938128894102E-2</v>
      </c>
      <c r="P613" s="17">
        <v>5.5029090207032699E-2</v>
      </c>
      <c r="Q613" s="17"/>
      <c r="R613" s="17">
        <v>7.62495566886425E-2</v>
      </c>
      <c r="S613" s="17">
        <v>5.1179365109285398E-2</v>
      </c>
      <c r="T613" s="17">
        <v>1.1045396038724301E-2</v>
      </c>
      <c r="U613" s="17"/>
      <c r="V613" s="17">
        <v>9.0641089649715401E-2</v>
      </c>
      <c r="W613" s="17">
        <v>6.8468857555163604E-2</v>
      </c>
      <c r="X613" s="17">
        <v>2.0945998995070901E-2</v>
      </c>
      <c r="Y613" s="17">
        <v>5.9281227638227997E-2</v>
      </c>
      <c r="Z613" s="17">
        <v>2.89135848238639E-2</v>
      </c>
      <c r="AA613" s="17"/>
      <c r="AB613" s="17">
        <v>4.9092315265251797E-2</v>
      </c>
      <c r="AC613" s="17">
        <v>5.1644263112315798E-2</v>
      </c>
      <c r="AD613" s="17">
        <v>1.9967313626441701E-2</v>
      </c>
    </row>
    <row r="614" spans="2:30"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</row>
    <row r="615" spans="2:30">
      <c r="B615" s="6" t="s">
        <v>266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</row>
    <row r="616" spans="2:30">
      <c r="B616" s="21" t="s">
        <v>15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</row>
    <row r="617" spans="2:30">
      <c r="B617" t="s">
        <v>267</v>
      </c>
      <c r="C617" s="17">
        <v>0.26046659808235101</v>
      </c>
      <c r="D617" s="17">
        <v>0.23662356670481899</v>
      </c>
      <c r="E617" s="17">
        <v>0.28571111278915301</v>
      </c>
      <c r="F617" s="17"/>
      <c r="G617" s="17">
        <v>0.13093057079804599</v>
      </c>
      <c r="H617" s="17">
        <v>0.26490797611787398</v>
      </c>
      <c r="I617" s="17">
        <v>0.29514311521297698</v>
      </c>
      <c r="J617" s="17">
        <v>0.25413169380306799</v>
      </c>
      <c r="K617" s="17">
        <v>0.36705128377387602</v>
      </c>
      <c r="L617" s="17"/>
      <c r="M617" s="17">
        <v>0.23120481240648799</v>
      </c>
      <c r="N617" s="17">
        <v>0.32681664425762402</v>
      </c>
      <c r="O617" s="17">
        <v>0.22955500045066299</v>
      </c>
      <c r="P617" s="17">
        <v>0.26985456479953501</v>
      </c>
      <c r="Q617" s="17"/>
      <c r="R617" s="17">
        <v>0.12453767182876301</v>
      </c>
      <c r="S617" s="17">
        <v>0.26305208580389899</v>
      </c>
      <c r="T617" s="17">
        <v>0.39043868003962301</v>
      </c>
      <c r="U617" s="17"/>
      <c r="V617" s="17">
        <v>0.102564721729499</v>
      </c>
      <c r="W617" s="17">
        <v>0.21910484417882001</v>
      </c>
      <c r="X617" s="17">
        <v>0.28273062254616999</v>
      </c>
      <c r="Y617" s="17">
        <v>0.25713015063130801</v>
      </c>
      <c r="Z617" s="17">
        <v>0.334424856548728</v>
      </c>
      <c r="AA617" s="17"/>
      <c r="AB617" s="17">
        <v>0.28892634466181999</v>
      </c>
      <c r="AC617" s="17">
        <v>0.109560339072556</v>
      </c>
      <c r="AD617" s="17">
        <v>0.25263860264041699</v>
      </c>
    </row>
    <row r="618" spans="2:30">
      <c r="B618" t="s">
        <v>268</v>
      </c>
      <c r="C618" s="17">
        <v>2.1853340360960399E-2</v>
      </c>
      <c r="D618" s="17">
        <v>2.21060274215833E-2</v>
      </c>
      <c r="E618" s="17">
        <v>2.1585800461477601E-2</v>
      </c>
      <c r="F618" s="17"/>
      <c r="G618" s="17">
        <v>3.3608985796266498E-2</v>
      </c>
      <c r="H618" s="17">
        <v>3.99386346226469E-2</v>
      </c>
      <c r="I618" s="17">
        <v>1.5780769769053699E-2</v>
      </c>
      <c r="J618" s="17">
        <v>2.42953548326075E-3</v>
      </c>
      <c r="K618" s="17">
        <v>1.5671493101505202E-2</v>
      </c>
      <c r="L618" s="17"/>
      <c r="M618" s="17">
        <v>2.8840736879942101E-2</v>
      </c>
      <c r="N618" s="17">
        <v>6.2830560042298903E-3</v>
      </c>
      <c r="O618" s="17">
        <v>3.4121368677878003E-2</v>
      </c>
      <c r="P618" s="17">
        <v>1.48360252964173E-2</v>
      </c>
      <c r="Q618" s="17"/>
      <c r="R618" s="17">
        <v>3.2069011994297202E-2</v>
      </c>
      <c r="S618" s="17">
        <v>2.42985866407712E-2</v>
      </c>
      <c r="T618" s="17">
        <v>5.1316643178170801E-3</v>
      </c>
      <c r="U618" s="17"/>
      <c r="V618" s="17">
        <v>2.2395950870493599E-2</v>
      </c>
      <c r="W618" s="17">
        <v>2.5957011188628601E-2</v>
      </c>
      <c r="X618" s="17">
        <v>4.0990164202573301E-2</v>
      </c>
      <c r="Y618" s="17">
        <v>1.43415661111691E-2</v>
      </c>
      <c r="Z618" s="17">
        <v>1.03485627899915E-2</v>
      </c>
      <c r="AA618" s="17"/>
      <c r="AB618" s="17">
        <v>2.01656491310418E-2</v>
      </c>
      <c r="AC618" s="17">
        <v>3.1827144286133598E-2</v>
      </c>
      <c r="AD618" s="17">
        <v>1.9374208418302001E-2</v>
      </c>
    </row>
    <row r="619" spans="2:30">
      <c r="B619" t="s">
        <v>269</v>
      </c>
      <c r="C619" s="17">
        <v>0.54569048789732999</v>
      </c>
      <c r="D619" s="17">
        <v>0.58849524900747197</v>
      </c>
      <c r="E619" s="17">
        <v>0.50036968098078904</v>
      </c>
      <c r="F619" s="17"/>
      <c r="G619" s="17">
        <v>0.52709315244365595</v>
      </c>
      <c r="H619" s="17">
        <v>0.47475525734385798</v>
      </c>
      <c r="I619" s="17">
        <v>0.53016277572299997</v>
      </c>
      <c r="J619" s="17">
        <v>0.626031496486676</v>
      </c>
      <c r="K619" s="17">
        <v>0.57688828097154898</v>
      </c>
      <c r="L619" s="17"/>
      <c r="M619" s="17">
        <v>0.59549396157982004</v>
      </c>
      <c r="N619" s="17">
        <v>0.48469622444069999</v>
      </c>
      <c r="O619" s="17">
        <v>0.55525097541060997</v>
      </c>
      <c r="P619" s="17">
        <v>0.48313660983763201</v>
      </c>
      <c r="Q619" s="17"/>
      <c r="R619" s="17">
        <v>0.53745273438939201</v>
      </c>
      <c r="S619" s="17">
        <v>0.55248114896290401</v>
      </c>
      <c r="T619" s="17">
        <v>0.53609060511783102</v>
      </c>
      <c r="U619" s="17"/>
      <c r="V619" s="17">
        <v>0.51460129610274097</v>
      </c>
      <c r="W619" s="17">
        <v>0.48631350751435598</v>
      </c>
      <c r="X619" s="17">
        <v>0.52468601570720796</v>
      </c>
      <c r="Y619" s="17">
        <v>0.58467275323061196</v>
      </c>
      <c r="Z619" s="17">
        <v>0.588975684970514</v>
      </c>
      <c r="AA619" s="17"/>
      <c r="AB619" s="17">
        <v>0.50863705632393497</v>
      </c>
      <c r="AC619" s="17">
        <v>0.70833451068443298</v>
      </c>
      <c r="AD619" s="17">
        <v>0.65303442350544505</v>
      </c>
    </row>
    <row r="620" spans="2:30">
      <c r="B620" t="s">
        <v>270</v>
      </c>
      <c r="C620" s="17">
        <v>3.1769263006111999E-2</v>
      </c>
      <c r="D620" s="17">
        <v>2.84792882477936E-2</v>
      </c>
      <c r="E620" s="17">
        <v>3.5252621093273699E-2</v>
      </c>
      <c r="F620" s="17"/>
      <c r="G620" s="17">
        <v>2.3375879823075301E-2</v>
      </c>
      <c r="H620" s="17">
        <v>3.5656923686647503E-2</v>
      </c>
      <c r="I620" s="17">
        <v>3.1193932548277199E-2</v>
      </c>
      <c r="J620" s="17">
        <v>5.1244044137265597E-2</v>
      </c>
      <c r="K620" s="17">
        <v>1.7721974324666202E-2</v>
      </c>
      <c r="L620" s="17"/>
      <c r="M620" s="17">
        <v>3.3224673396087499E-2</v>
      </c>
      <c r="N620" s="17">
        <v>2.7684190430646901E-2</v>
      </c>
      <c r="O620" s="17">
        <v>2.85420833935205E-2</v>
      </c>
      <c r="P620" s="17">
        <v>3.68043488954252E-2</v>
      </c>
      <c r="Q620" s="17"/>
      <c r="R620" s="17">
        <v>1.0455152352567E-2</v>
      </c>
      <c r="S620" s="17">
        <v>4.41290862217621E-2</v>
      </c>
      <c r="T620" s="17">
        <v>2.0656449316617299E-2</v>
      </c>
      <c r="U620" s="17"/>
      <c r="V620" s="17">
        <v>9.8007433369364794E-3</v>
      </c>
      <c r="W620" s="17">
        <v>4.3891234635531698E-2</v>
      </c>
      <c r="X620" s="17">
        <v>1.64871070405649E-2</v>
      </c>
      <c r="Y620" s="17">
        <v>4.7886699569216998E-2</v>
      </c>
      <c r="Z620" s="17">
        <v>3.0889296469965102E-2</v>
      </c>
      <c r="AA620" s="17"/>
      <c r="AB620" s="17">
        <v>2.8441793145276398E-2</v>
      </c>
      <c r="AC620" s="17">
        <v>6.0794200372219699E-2</v>
      </c>
      <c r="AD620" s="17">
        <v>0</v>
      </c>
    </row>
    <row r="621" spans="2:30">
      <c r="B621" t="s">
        <v>69</v>
      </c>
      <c r="C621" s="17">
        <v>0.140220310653247</v>
      </c>
      <c r="D621" s="17">
        <v>0.124295868618332</v>
      </c>
      <c r="E621" s="17">
        <v>0.15708078467530701</v>
      </c>
      <c r="F621" s="17"/>
      <c r="G621" s="17">
        <v>0.28499141113895599</v>
      </c>
      <c r="H621" s="17">
        <v>0.184741208228974</v>
      </c>
      <c r="I621" s="17">
        <v>0.12771940674669199</v>
      </c>
      <c r="J621" s="17">
        <v>6.6163230089730296E-2</v>
      </c>
      <c r="K621" s="17">
        <v>2.2666967828403502E-2</v>
      </c>
      <c r="L621" s="17"/>
      <c r="M621" s="17">
        <v>0.111235815737662</v>
      </c>
      <c r="N621" s="17">
        <v>0.15451988486679899</v>
      </c>
      <c r="O621" s="17">
        <v>0.15253057206732901</v>
      </c>
      <c r="P621" s="17">
        <v>0.195368451170991</v>
      </c>
      <c r="Q621" s="17"/>
      <c r="R621" s="17">
        <v>0.29548542943498102</v>
      </c>
      <c r="S621" s="17">
        <v>0.116039092370664</v>
      </c>
      <c r="T621" s="17">
        <v>4.7682601208110797E-2</v>
      </c>
      <c r="U621" s="17"/>
      <c r="V621" s="17">
        <v>0.35063728796033</v>
      </c>
      <c r="W621" s="17">
        <v>0.22473340248266299</v>
      </c>
      <c r="X621" s="17">
        <v>0.13510609050348399</v>
      </c>
      <c r="Y621" s="17">
        <v>9.5968830457694707E-2</v>
      </c>
      <c r="Z621" s="17">
        <v>3.5361599220800899E-2</v>
      </c>
      <c r="AA621" s="17"/>
      <c r="AB621" s="17">
        <v>0.15382915673792599</v>
      </c>
      <c r="AC621" s="17">
        <v>8.9483805584657794E-2</v>
      </c>
      <c r="AD621" s="17">
        <v>7.49527654358354E-2</v>
      </c>
    </row>
    <row r="622" spans="2:30"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</row>
    <row r="623" spans="2:30">
      <c r="B623" s="6" t="s">
        <v>271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</row>
    <row r="624" spans="2:30">
      <c r="B624" s="21" t="s">
        <v>15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</row>
    <row r="625" spans="2:30">
      <c r="B625" t="s">
        <v>272</v>
      </c>
      <c r="C625" s="17">
        <v>9.3057656470327793E-2</v>
      </c>
      <c r="D625" s="17">
        <v>0.10537189747176801</v>
      </c>
      <c r="E625" s="17">
        <v>8.0019589575994102E-2</v>
      </c>
      <c r="F625" s="17"/>
      <c r="G625" s="17">
        <v>0.15244722053160101</v>
      </c>
      <c r="H625" s="17">
        <v>0.12241446222437601</v>
      </c>
      <c r="I625" s="17">
        <v>6.1913135242700798E-2</v>
      </c>
      <c r="J625" s="17">
        <v>9.0215075505179307E-2</v>
      </c>
      <c r="K625" s="17">
        <v>3.2404232938794797E-2</v>
      </c>
      <c r="L625" s="17"/>
      <c r="M625" s="17">
        <v>0.11295759236710699</v>
      </c>
      <c r="N625" s="17">
        <v>5.33392366105543E-2</v>
      </c>
      <c r="O625" s="17">
        <v>9.2490141763320294E-2</v>
      </c>
      <c r="P625" s="17">
        <v>9.6985983642638607E-2</v>
      </c>
      <c r="Q625" s="17"/>
      <c r="R625" s="17">
        <v>0.160767583582024</v>
      </c>
      <c r="S625" s="17">
        <v>9.1206392037314593E-2</v>
      </c>
      <c r="T625" s="17">
        <v>2.9799126123398901E-2</v>
      </c>
      <c r="U625" s="17"/>
      <c r="V625" s="17">
        <v>0.106897154823881</v>
      </c>
      <c r="W625" s="17">
        <v>0.15062157370555099</v>
      </c>
      <c r="X625" s="17">
        <v>0.121072264273551</v>
      </c>
      <c r="Y625" s="17">
        <v>8.4253691281150594E-2</v>
      </c>
      <c r="Z625" s="17">
        <v>3.2579050560757897E-2</v>
      </c>
      <c r="AA625" s="17"/>
      <c r="AB625" s="17">
        <v>8.2909252212329407E-2</v>
      </c>
      <c r="AC625" s="17">
        <v>0.128151089361489</v>
      </c>
      <c r="AD625" s="17">
        <v>0.14960308083275201</v>
      </c>
    </row>
    <row r="626" spans="2:30">
      <c r="B626" t="s">
        <v>273</v>
      </c>
      <c r="C626" s="17">
        <v>0.11471509147372699</v>
      </c>
      <c r="D626" s="17">
        <v>9.3378554782224302E-2</v>
      </c>
      <c r="E626" s="17">
        <v>0.13730578079389599</v>
      </c>
      <c r="F626" s="17"/>
      <c r="G626" s="17">
        <v>0.12337236438129399</v>
      </c>
      <c r="H626" s="17">
        <v>0.13382302776470001</v>
      </c>
      <c r="I626" s="17">
        <v>0.13122023499423</v>
      </c>
      <c r="J626" s="17">
        <v>0.123119813334712</v>
      </c>
      <c r="K626" s="17">
        <v>5.9144975598143301E-2</v>
      </c>
      <c r="L626" s="17"/>
      <c r="M626" s="17">
        <v>0.12039123822447299</v>
      </c>
      <c r="N626" s="17">
        <v>0.10263944124334901</v>
      </c>
      <c r="O626" s="17">
        <v>0.14460603942003999</v>
      </c>
      <c r="P626" s="17">
        <v>9.0426677661635896E-2</v>
      </c>
      <c r="Q626" s="17"/>
      <c r="R626" s="17">
        <v>0.12890927682688799</v>
      </c>
      <c r="S626" s="17">
        <v>0.12596939578308899</v>
      </c>
      <c r="T626" s="17">
        <v>7.0783183989291204E-2</v>
      </c>
      <c r="U626" s="17"/>
      <c r="V626" s="17">
        <v>0.15174463552109399</v>
      </c>
      <c r="W626" s="17">
        <v>0.13218715264452899</v>
      </c>
      <c r="X626" s="17">
        <v>9.5272814941773504E-2</v>
      </c>
      <c r="Y626" s="17">
        <v>0.12934310188611201</v>
      </c>
      <c r="Z626" s="17">
        <v>9.2463287383272003E-2</v>
      </c>
      <c r="AA626" s="17"/>
      <c r="AB626" s="17">
        <v>0.11364553766376601</v>
      </c>
      <c r="AC626" s="17">
        <v>0.133819655525311</v>
      </c>
      <c r="AD626" s="17">
        <v>7.64315559393801E-2</v>
      </c>
    </row>
    <row r="627" spans="2:30">
      <c r="B627" t="s">
        <v>274</v>
      </c>
      <c r="C627" s="17">
        <v>0.45562757000307103</v>
      </c>
      <c r="D627" s="17">
        <v>0.43668781777293098</v>
      </c>
      <c r="E627" s="17">
        <v>0.47568059288201198</v>
      </c>
      <c r="F627" s="17"/>
      <c r="G627" s="17">
        <v>0.310062432739724</v>
      </c>
      <c r="H627" s="17">
        <v>0.39720070813189501</v>
      </c>
      <c r="I627" s="17">
        <v>0.44110550016248501</v>
      </c>
      <c r="J627" s="17">
        <v>0.42284857272313497</v>
      </c>
      <c r="K627" s="17">
        <v>0.72491556140410396</v>
      </c>
      <c r="L627" s="17"/>
      <c r="M627" s="17">
        <v>0.43010373865393497</v>
      </c>
      <c r="N627" s="17">
        <v>0.51981465386301495</v>
      </c>
      <c r="O627" s="17">
        <v>0.47355180149262999</v>
      </c>
      <c r="P627" s="17">
        <v>0.41374835778593999</v>
      </c>
      <c r="Q627" s="17"/>
      <c r="R627" s="17">
        <v>0.31771026548583697</v>
      </c>
      <c r="S627" s="17">
        <v>0.44091431790101898</v>
      </c>
      <c r="T627" s="17">
        <v>0.63317257942618299</v>
      </c>
      <c r="U627" s="17"/>
      <c r="V627" s="17">
        <v>0.31624625118843402</v>
      </c>
      <c r="W627" s="17">
        <v>0.33565416963948602</v>
      </c>
      <c r="X627" s="17">
        <v>0.441707635035055</v>
      </c>
      <c r="Y627" s="17">
        <v>0.44706746695650001</v>
      </c>
      <c r="Z627" s="17">
        <v>0.60856376313061</v>
      </c>
      <c r="AA627" s="17"/>
      <c r="AB627" s="17">
        <v>0.44230532308749898</v>
      </c>
      <c r="AC627" s="17">
        <v>0.565319666255787</v>
      </c>
      <c r="AD627" s="17">
        <v>0.34714371240306702</v>
      </c>
    </row>
    <row r="628" spans="2:30">
      <c r="B628" t="s">
        <v>275</v>
      </c>
      <c r="C628" s="17">
        <v>0.130507239143036</v>
      </c>
      <c r="D628" s="17">
        <v>0.138081679724328</v>
      </c>
      <c r="E628" s="17">
        <v>0.122487576138675</v>
      </c>
      <c r="F628" s="17"/>
      <c r="G628" s="17">
        <v>0.109752946722649</v>
      </c>
      <c r="H628" s="17">
        <v>0.10467253040967001</v>
      </c>
      <c r="I628" s="17">
        <v>0.124590120657998</v>
      </c>
      <c r="J628" s="17">
        <v>0.19870093350356099</v>
      </c>
      <c r="K628" s="17">
        <v>0.118106598662453</v>
      </c>
      <c r="L628" s="17"/>
      <c r="M628" s="17">
        <v>0.14464136944734299</v>
      </c>
      <c r="N628" s="17">
        <v>0.117087903711233</v>
      </c>
      <c r="O628" s="17">
        <v>8.9908617251570094E-2</v>
      </c>
      <c r="P628" s="17">
        <v>0.144781984887076</v>
      </c>
      <c r="Q628" s="17"/>
      <c r="R628" s="17">
        <v>0.10497396565372</v>
      </c>
      <c r="S628" s="17">
        <v>0.13739653621008399</v>
      </c>
      <c r="T628" s="17">
        <v>0.13805174186639699</v>
      </c>
      <c r="U628" s="17"/>
      <c r="V628" s="17">
        <v>0.112459921627864</v>
      </c>
      <c r="W628" s="17">
        <v>0.10669275169669799</v>
      </c>
      <c r="X628" s="17">
        <v>0.123943683617115</v>
      </c>
      <c r="Y628" s="17">
        <v>0.111655589981798</v>
      </c>
      <c r="Z628" s="17">
        <v>0.171325207030252</v>
      </c>
      <c r="AA628" s="17"/>
      <c r="AB628" s="17">
        <v>0.134373551645387</v>
      </c>
      <c r="AC628" s="17">
        <v>8.7471900114610604E-2</v>
      </c>
      <c r="AD628" s="17">
        <v>0.19415804620895499</v>
      </c>
    </row>
    <row r="629" spans="2:30">
      <c r="B629" t="s">
        <v>69</v>
      </c>
      <c r="C629" s="17">
        <v>0.206092442909838</v>
      </c>
      <c r="D629" s="17">
        <v>0.22648005024874801</v>
      </c>
      <c r="E629" s="17">
        <v>0.184506460609423</v>
      </c>
      <c r="F629" s="17"/>
      <c r="G629" s="17">
        <v>0.30436503562473199</v>
      </c>
      <c r="H629" s="17">
        <v>0.24188927146936001</v>
      </c>
      <c r="I629" s="17">
        <v>0.241171008942587</v>
      </c>
      <c r="J629" s="17">
        <v>0.16511560493341201</v>
      </c>
      <c r="K629" s="17">
        <v>6.5428631396505205E-2</v>
      </c>
      <c r="L629" s="17"/>
      <c r="M629" s="17">
        <v>0.19190606130714299</v>
      </c>
      <c r="N629" s="17">
        <v>0.207118764571849</v>
      </c>
      <c r="O629" s="17">
        <v>0.19944340007243999</v>
      </c>
      <c r="P629" s="17">
        <v>0.25405699602270898</v>
      </c>
      <c r="Q629" s="17"/>
      <c r="R629" s="17">
        <v>0.28763890845153101</v>
      </c>
      <c r="S629" s="17">
        <v>0.20451335806849399</v>
      </c>
      <c r="T629" s="17">
        <v>0.12819336859472899</v>
      </c>
      <c r="U629" s="17"/>
      <c r="V629" s="17">
        <v>0.312652036838727</v>
      </c>
      <c r="W629" s="17">
        <v>0.274844352313735</v>
      </c>
      <c r="X629" s="17">
        <v>0.218003602132505</v>
      </c>
      <c r="Y629" s="17">
        <v>0.22768014989443999</v>
      </c>
      <c r="Z629" s="17">
        <v>9.5068691895108498E-2</v>
      </c>
      <c r="AA629" s="17"/>
      <c r="AB629" s="17">
        <v>0.22676633539101801</v>
      </c>
      <c r="AC629" s="17">
        <v>8.5237688742802104E-2</v>
      </c>
      <c r="AD629" s="17">
        <v>0.23266360461584601</v>
      </c>
    </row>
    <row r="630" spans="2:30"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</row>
    <row r="631" spans="2:30">
      <c r="B631" s="6" t="s">
        <v>276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</row>
    <row r="632" spans="2:30">
      <c r="B632" s="21" t="s">
        <v>15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</row>
    <row r="633" spans="2:30">
      <c r="B633" t="s">
        <v>277</v>
      </c>
      <c r="C633" s="17">
        <v>7.6188079258490304E-2</v>
      </c>
      <c r="D633" s="17">
        <v>7.5265771692391695E-2</v>
      </c>
      <c r="E633" s="17">
        <v>7.7164599674368103E-2</v>
      </c>
      <c r="F633" s="17"/>
      <c r="G633" s="17">
        <v>0.101929430525614</v>
      </c>
      <c r="H633" s="17">
        <v>0.11429171026706</v>
      </c>
      <c r="I633" s="17">
        <v>5.1523790347309299E-2</v>
      </c>
      <c r="J633" s="17">
        <v>9.6607404942475397E-2</v>
      </c>
      <c r="K633" s="17">
        <v>1.26290845004235E-2</v>
      </c>
      <c r="L633" s="17"/>
      <c r="M633" s="17">
        <v>8.0406053521626095E-2</v>
      </c>
      <c r="N633" s="17">
        <v>7.3718652605113205E-2</v>
      </c>
      <c r="O633" s="17">
        <v>9.7198438023110498E-2</v>
      </c>
      <c r="P633" s="17">
        <v>4.8593940712499298E-2</v>
      </c>
      <c r="Q633" s="17"/>
      <c r="R633" s="17">
        <v>9.2636184169153299E-2</v>
      </c>
      <c r="S633" s="17">
        <v>8.2467741535862296E-2</v>
      </c>
      <c r="T633" s="17">
        <v>4.3093353940246201E-2</v>
      </c>
      <c r="U633" s="17"/>
      <c r="V633" s="17">
        <v>0.123664578214596</v>
      </c>
      <c r="W633" s="17">
        <v>9.8696621570827106E-2</v>
      </c>
      <c r="X633" s="17">
        <v>8.5914544989406594E-2</v>
      </c>
      <c r="Y633" s="17">
        <v>4.6539876816821701E-2</v>
      </c>
      <c r="Z633" s="17">
        <v>5.5440261071059802E-2</v>
      </c>
      <c r="AA633" s="17"/>
      <c r="AB633" s="17">
        <v>8.0517970382061099E-2</v>
      </c>
      <c r="AC633" s="17">
        <v>3.8672044032844903E-2</v>
      </c>
      <c r="AD633" s="17">
        <v>0.116801906985219</v>
      </c>
    </row>
    <row r="634" spans="2:30">
      <c r="B634" t="s">
        <v>278</v>
      </c>
      <c r="C634" s="17">
        <v>8.3117169788443801E-2</v>
      </c>
      <c r="D634" s="17">
        <v>6.8462853007234106E-2</v>
      </c>
      <c r="E634" s="17">
        <v>9.8632861130023702E-2</v>
      </c>
      <c r="F634" s="17"/>
      <c r="G634" s="17">
        <v>9.3084403909731397E-2</v>
      </c>
      <c r="H634" s="17">
        <v>8.3628191110414599E-2</v>
      </c>
      <c r="I634" s="17">
        <v>0.131662370665727</v>
      </c>
      <c r="J634" s="17">
        <v>5.0064438405792E-2</v>
      </c>
      <c r="K634" s="17">
        <v>5.4306239536545398E-2</v>
      </c>
      <c r="L634" s="17"/>
      <c r="M634" s="17">
        <v>5.8913477122436199E-2</v>
      </c>
      <c r="N634" s="17">
        <v>0.115658543638089</v>
      </c>
      <c r="O634" s="17">
        <v>5.4196783227565298E-2</v>
      </c>
      <c r="P634" s="17">
        <v>0.130294902611967</v>
      </c>
      <c r="Q634" s="17"/>
      <c r="R634" s="17">
        <v>8.2958741170055694E-2</v>
      </c>
      <c r="S634" s="17">
        <v>9.4037103572875397E-2</v>
      </c>
      <c r="T634" s="17">
        <v>5.4508962381488599E-2</v>
      </c>
      <c r="U634" s="17"/>
      <c r="V634" s="17">
        <v>0.11116128377568101</v>
      </c>
      <c r="W634" s="17">
        <v>8.1152171116874103E-2</v>
      </c>
      <c r="X634" s="17">
        <v>0.12517810027930201</v>
      </c>
      <c r="Y634" s="17">
        <v>6.7976548257990196E-2</v>
      </c>
      <c r="Z634" s="17">
        <v>5.5193898081054897E-2</v>
      </c>
      <c r="AA634" s="17"/>
      <c r="AB634" s="17">
        <v>7.8752406754334606E-2</v>
      </c>
      <c r="AC634" s="17">
        <v>5.9594236467108902E-2</v>
      </c>
      <c r="AD634" s="17">
        <v>0.218335352635361</v>
      </c>
    </row>
    <row r="635" spans="2:30">
      <c r="B635" t="s">
        <v>279</v>
      </c>
      <c r="C635" s="17">
        <v>0.55101599396554501</v>
      </c>
      <c r="D635" s="17">
        <v>0.56855897514831</v>
      </c>
      <c r="E635" s="17">
        <v>0.53244184374709602</v>
      </c>
      <c r="F635" s="17"/>
      <c r="G635" s="17">
        <v>0.49059673882957999</v>
      </c>
      <c r="H635" s="17">
        <v>0.48945024893517802</v>
      </c>
      <c r="I635" s="17">
        <v>0.44447190376736301</v>
      </c>
      <c r="J635" s="17">
        <v>0.53763095232553704</v>
      </c>
      <c r="K635" s="17">
        <v>0.80748018862308402</v>
      </c>
      <c r="L635" s="17"/>
      <c r="M635" s="17">
        <v>0.59305769880760295</v>
      </c>
      <c r="N635" s="17">
        <v>0.54683089180728595</v>
      </c>
      <c r="O635" s="17">
        <v>0.49302129541269102</v>
      </c>
      <c r="P635" s="17">
        <v>0.479578952798067</v>
      </c>
      <c r="Q635" s="17"/>
      <c r="R635" s="17">
        <v>0.50199435733429898</v>
      </c>
      <c r="S635" s="17">
        <v>0.51563938630716899</v>
      </c>
      <c r="T635" s="17">
        <v>0.69354241160436403</v>
      </c>
      <c r="U635" s="17"/>
      <c r="V635" s="17">
        <v>0.38199847261581599</v>
      </c>
      <c r="W635" s="17">
        <v>0.50820019976596398</v>
      </c>
      <c r="X635" s="17">
        <v>0.52653425266418896</v>
      </c>
      <c r="Y635" s="17">
        <v>0.50084667936618699</v>
      </c>
      <c r="Z635" s="17">
        <v>0.69335244688299402</v>
      </c>
      <c r="AA635" s="17"/>
      <c r="AB635" s="17">
        <v>0.530032549091353</v>
      </c>
      <c r="AC635" s="17">
        <v>0.69397576447248099</v>
      </c>
      <c r="AD635" s="17">
        <v>0.46576262096600102</v>
      </c>
    </row>
    <row r="636" spans="2:30">
      <c r="B636" t="s">
        <v>280</v>
      </c>
      <c r="C636" s="17">
        <v>0.142017436882312</v>
      </c>
      <c r="D636" s="17">
        <v>0.147520972842767</v>
      </c>
      <c r="E636" s="17">
        <v>0.136190405399057</v>
      </c>
      <c r="F636" s="17"/>
      <c r="G636" s="17">
        <v>0.141688370195273</v>
      </c>
      <c r="H636" s="17">
        <v>0.111458082678944</v>
      </c>
      <c r="I636" s="17">
        <v>0.21330865820946401</v>
      </c>
      <c r="J636" s="17">
        <v>0.17892592730069901</v>
      </c>
      <c r="K636" s="17">
        <v>6.3253244638919306E-2</v>
      </c>
      <c r="L636" s="17"/>
      <c r="M636" s="17">
        <v>0.150247922064703</v>
      </c>
      <c r="N636" s="17">
        <v>0.10264640358228699</v>
      </c>
      <c r="O636" s="17">
        <v>0.165914640561834</v>
      </c>
      <c r="P636" s="17">
        <v>0.15968938146942799</v>
      </c>
      <c r="Q636" s="17"/>
      <c r="R636" s="17">
        <v>0.148329971408139</v>
      </c>
      <c r="S636" s="17">
        <v>0.15476162836378601</v>
      </c>
      <c r="T636" s="17">
        <v>0.10209174118276999</v>
      </c>
      <c r="U636" s="17"/>
      <c r="V636" s="17">
        <v>0.171279404331692</v>
      </c>
      <c r="W636" s="17">
        <v>0.117941280341299</v>
      </c>
      <c r="X636" s="17">
        <v>0.12204536389215501</v>
      </c>
      <c r="Y636" s="17">
        <v>0.206158005392615</v>
      </c>
      <c r="Z636" s="17">
        <v>0.12050761365104801</v>
      </c>
      <c r="AA636" s="17"/>
      <c r="AB636" s="17">
        <v>0.145728414606</v>
      </c>
      <c r="AC636" s="17">
        <v>0.120601411441203</v>
      </c>
      <c r="AD636" s="17">
        <v>0.14599009865398099</v>
      </c>
    </row>
    <row r="637" spans="2:30">
      <c r="B637" t="s">
        <v>69</v>
      </c>
      <c r="C637" s="17">
        <v>0.14766132010520799</v>
      </c>
      <c r="D637" s="17">
        <v>0.14019142730929701</v>
      </c>
      <c r="E637" s="17">
        <v>0.155570290049455</v>
      </c>
      <c r="F637" s="17"/>
      <c r="G637" s="17">
        <v>0.172701056539802</v>
      </c>
      <c r="H637" s="17">
        <v>0.201171767008404</v>
      </c>
      <c r="I637" s="17">
        <v>0.159033277010137</v>
      </c>
      <c r="J637" s="17">
        <v>0.13677127702549699</v>
      </c>
      <c r="K637" s="17">
        <v>6.23312427010278E-2</v>
      </c>
      <c r="L637" s="17"/>
      <c r="M637" s="17">
        <v>0.117374848483632</v>
      </c>
      <c r="N637" s="17">
        <v>0.16114550836722499</v>
      </c>
      <c r="O637" s="17">
        <v>0.18966884277480001</v>
      </c>
      <c r="P637" s="17">
        <v>0.18184282240803901</v>
      </c>
      <c r="Q637" s="17"/>
      <c r="R637" s="17">
        <v>0.17408074591835301</v>
      </c>
      <c r="S637" s="17">
        <v>0.15309414022030801</v>
      </c>
      <c r="T637" s="17">
        <v>0.106763530891132</v>
      </c>
      <c r="U637" s="17"/>
      <c r="V637" s="17">
        <v>0.21189626106221601</v>
      </c>
      <c r="W637" s="17">
        <v>0.19400972720503501</v>
      </c>
      <c r="X637" s="17">
        <v>0.14032773817494701</v>
      </c>
      <c r="Y637" s="17">
        <v>0.17847889016638699</v>
      </c>
      <c r="Z637" s="17">
        <v>7.5505780313842502E-2</v>
      </c>
      <c r="AA637" s="17"/>
      <c r="AB637" s="17">
        <v>0.164968659166251</v>
      </c>
      <c r="AC637" s="17">
        <v>8.7156543586362295E-2</v>
      </c>
      <c r="AD637" s="17">
        <v>5.31100207594387E-2</v>
      </c>
    </row>
    <row r="638" spans="2:30"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</row>
    <row r="639" spans="2:30">
      <c r="B639" s="6" t="s">
        <v>281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</row>
    <row r="640" spans="2:30">
      <c r="B640" s="21" t="s">
        <v>15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</row>
    <row r="641" spans="2:30">
      <c r="B641" t="s">
        <v>282</v>
      </c>
      <c r="C641" s="17">
        <v>0.63830961637610795</v>
      </c>
      <c r="D641" s="17">
        <v>0.68725665157499205</v>
      </c>
      <c r="E641" s="17">
        <v>0.58648549509021297</v>
      </c>
      <c r="F641" s="17"/>
      <c r="G641" s="17">
        <v>0.67664819650899699</v>
      </c>
      <c r="H641" s="17">
        <v>0.74006766241145905</v>
      </c>
      <c r="I641" s="17">
        <v>0.78826789352910398</v>
      </c>
      <c r="J641" s="17">
        <v>0.58972608961531503</v>
      </c>
      <c r="K641" s="17">
        <v>0.38012651925888202</v>
      </c>
      <c r="L641" s="17"/>
      <c r="M641" s="17">
        <v>0.70622798352169702</v>
      </c>
      <c r="N641" s="17">
        <v>0.55230272335501995</v>
      </c>
      <c r="O641" s="17">
        <v>0.49133069894088699</v>
      </c>
      <c r="P641" s="17">
        <v>0.699390399920506</v>
      </c>
      <c r="Q641" s="17"/>
      <c r="R641" s="17">
        <v>0.643169099932826</v>
      </c>
      <c r="S641" s="17">
        <v>0.75866434746803801</v>
      </c>
      <c r="T641" s="17">
        <v>0.31635533959109302</v>
      </c>
      <c r="U641" s="17"/>
      <c r="V641" s="17">
        <v>0.61920377915269498</v>
      </c>
      <c r="W641" s="17">
        <v>0.745873427159082</v>
      </c>
      <c r="X641" s="17">
        <v>0.79523684774981396</v>
      </c>
      <c r="Y641" s="17">
        <v>0.72011047782639703</v>
      </c>
      <c r="Z641" s="17">
        <v>0.40426017502911898</v>
      </c>
      <c r="AA641" s="17"/>
      <c r="AB641" s="17">
        <v>0.62577507115465103</v>
      </c>
      <c r="AC641" s="17">
        <v>0.66478544650559201</v>
      </c>
      <c r="AD641" s="17">
        <v>0.75659439904020998</v>
      </c>
    </row>
    <row r="642" spans="2:30">
      <c r="B642" t="s">
        <v>283</v>
      </c>
      <c r="C642" s="17">
        <v>0.45779825983736</v>
      </c>
      <c r="D642" s="17">
        <v>0.41428321226627701</v>
      </c>
      <c r="E642" s="17">
        <v>0.50387110355347298</v>
      </c>
      <c r="F642" s="17"/>
      <c r="G642" s="17">
        <v>0.54434908466779597</v>
      </c>
      <c r="H642" s="17">
        <v>0.45935735405546302</v>
      </c>
      <c r="I642" s="17">
        <v>0.37239778338345098</v>
      </c>
      <c r="J642" s="17">
        <v>0.41543939833173199</v>
      </c>
      <c r="K642" s="17">
        <v>0.49379993852716603</v>
      </c>
      <c r="L642" s="17"/>
      <c r="M642" s="17">
        <v>0.55557116435950704</v>
      </c>
      <c r="N642" s="17">
        <v>0.44529862557794497</v>
      </c>
      <c r="O642" s="17">
        <v>0.22113992223155901</v>
      </c>
      <c r="P642" s="17">
        <v>0.38635782116053202</v>
      </c>
      <c r="Q642" s="17"/>
      <c r="R642" s="17">
        <v>0.51282520928360797</v>
      </c>
      <c r="S642" s="17">
        <v>0.46691508986118802</v>
      </c>
      <c r="T642" s="17">
        <v>0.37840792092377201</v>
      </c>
      <c r="U642" s="17"/>
      <c r="V642" s="17">
        <v>0.55913648431031304</v>
      </c>
      <c r="W642" s="17">
        <v>0.49075698047897498</v>
      </c>
      <c r="X642" s="17">
        <v>0.46582949461940298</v>
      </c>
      <c r="Y642" s="17">
        <v>0.381278976015544</v>
      </c>
      <c r="Z642" s="17">
        <v>0.44203129877004599</v>
      </c>
      <c r="AA642" s="17"/>
      <c r="AB642" s="17">
        <v>0.42055214960214299</v>
      </c>
      <c r="AC642" s="17">
        <v>0.70349378807777596</v>
      </c>
      <c r="AD642" s="17">
        <v>0.32962231479123499</v>
      </c>
    </row>
    <row r="643" spans="2:30">
      <c r="B643" t="s">
        <v>284</v>
      </c>
      <c r="C643" s="17">
        <v>0.40984636953030701</v>
      </c>
      <c r="D643" s="17">
        <v>0.35749591197869501</v>
      </c>
      <c r="E643" s="17">
        <v>0.46527396489952799</v>
      </c>
      <c r="F643" s="17"/>
      <c r="G643" s="17">
        <v>0.38814996938088497</v>
      </c>
      <c r="H643" s="17">
        <v>0.36640118969157098</v>
      </c>
      <c r="I643" s="17">
        <v>0.38248624319852897</v>
      </c>
      <c r="J643" s="17">
        <v>0.36767442081249302</v>
      </c>
      <c r="K643" s="17">
        <v>0.55102511776267704</v>
      </c>
      <c r="L643" s="17"/>
      <c r="M643" s="17">
        <v>0.43813149507261501</v>
      </c>
      <c r="N643" s="17">
        <v>0.44127526000512202</v>
      </c>
      <c r="O643" s="17">
        <v>0.263116770433447</v>
      </c>
      <c r="P643" s="17">
        <v>0.40135375724639999</v>
      </c>
      <c r="Q643" s="17"/>
      <c r="R643" s="17">
        <v>0.365905154602648</v>
      </c>
      <c r="S643" s="17">
        <v>0.39351406680194101</v>
      </c>
      <c r="T643" s="17">
        <v>0.497089838732518</v>
      </c>
      <c r="U643" s="17"/>
      <c r="V643" s="17">
        <v>0.46255993544074198</v>
      </c>
      <c r="W643" s="17">
        <v>0.33827025882710399</v>
      </c>
      <c r="X643" s="17">
        <v>0.38554359983647202</v>
      </c>
      <c r="Y643" s="17">
        <v>0.35248597041491198</v>
      </c>
      <c r="Z643" s="17">
        <v>0.497456387990656</v>
      </c>
      <c r="AA643" s="17"/>
      <c r="AB643" s="17">
        <v>0.37952187109875701</v>
      </c>
      <c r="AC643" s="17">
        <v>0.58274583281402703</v>
      </c>
      <c r="AD643" s="17">
        <v>0.38342287760140598</v>
      </c>
    </row>
    <row r="644" spans="2:30">
      <c r="B644" t="s">
        <v>285</v>
      </c>
      <c r="C644" s="17">
        <v>0.39941954469325303</v>
      </c>
      <c r="D644" s="17">
        <v>0.38951793830287301</v>
      </c>
      <c r="E644" s="17">
        <v>0.40990316333154703</v>
      </c>
      <c r="F644" s="17"/>
      <c r="G644" s="17">
        <v>0.28648386199200598</v>
      </c>
      <c r="H644" s="17">
        <v>0.33912703092965302</v>
      </c>
      <c r="I644" s="17">
        <v>0.30251698523658199</v>
      </c>
      <c r="J644" s="17">
        <v>0.37734291116365498</v>
      </c>
      <c r="K644" s="17">
        <v>0.71045252324755803</v>
      </c>
      <c r="L644" s="17"/>
      <c r="M644" s="17">
        <v>0.34896704651755001</v>
      </c>
      <c r="N644" s="17">
        <v>0.456111063338697</v>
      </c>
      <c r="O644" s="17">
        <v>0.53436607926662805</v>
      </c>
      <c r="P644" s="17">
        <v>0.34296062919739301</v>
      </c>
      <c r="Q644" s="17"/>
      <c r="R644" s="17">
        <v>0.34024329495224098</v>
      </c>
      <c r="S644" s="17">
        <v>0.33360197622526799</v>
      </c>
      <c r="T644" s="17">
        <v>0.632358512230773</v>
      </c>
      <c r="U644" s="17"/>
      <c r="V644" s="17">
        <v>0.29032488989813698</v>
      </c>
      <c r="W644" s="17">
        <v>0.35105676442796502</v>
      </c>
      <c r="X644" s="17">
        <v>0.28962069777605798</v>
      </c>
      <c r="Y644" s="17">
        <v>0.30360354393204497</v>
      </c>
      <c r="Z644" s="17">
        <v>0.61337853224723204</v>
      </c>
      <c r="AA644" s="17"/>
      <c r="AB644" s="17">
        <v>0.39422813492918701</v>
      </c>
      <c r="AC644" s="17">
        <v>0.436519759580623</v>
      </c>
      <c r="AD644" s="17">
        <v>0.37335563966764501</v>
      </c>
    </row>
    <row r="645" spans="2:30">
      <c r="B645" t="s">
        <v>286</v>
      </c>
      <c r="C645" s="17">
        <v>0.36920708094019</v>
      </c>
      <c r="D645" s="17">
        <v>0.31510109132238401</v>
      </c>
      <c r="E645" s="17">
        <v>0.42649339781011297</v>
      </c>
      <c r="F645" s="17"/>
      <c r="G645" s="17">
        <v>0.290007309745554</v>
      </c>
      <c r="H645" s="17">
        <v>0.32393797899500798</v>
      </c>
      <c r="I645" s="17">
        <v>0.39589346705731898</v>
      </c>
      <c r="J645" s="17">
        <v>0.401580501640668</v>
      </c>
      <c r="K645" s="17">
        <v>0.44331299376557498</v>
      </c>
      <c r="L645" s="17"/>
      <c r="M645" s="17">
        <v>0.36986150912082699</v>
      </c>
      <c r="N645" s="17">
        <v>0.45702105224025302</v>
      </c>
      <c r="O645" s="17">
        <v>0.28955762600495</v>
      </c>
      <c r="P645" s="17">
        <v>0.294507606096853</v>
      </c>
      <c r="Q645" s="17"/>
      <c r="R645" s="17">
        <v>0.31787724267815698</v>
      </c>
      <c r="S645" s="17">
        <v>0.35233541443169603</v>
      </c>
      <c r="T645" s="17">
        <v>0.46530652355847202</v>
      </c>
      <c r="U645" s="17"/>
      <c r="V645" s="17">
        <v>0.39569890660970702</v>
      </c>
      <c r="W645" s="17">
        <v>0.28469175007831599</v>
      </c>
      <c r="X645" s="17">
        <v>0.35946070071548403</v>
      </c>
      <c r="Y645" s="17">
        <v>0.378533292801359</v>
      </c>
      <c r="Z645" s="17">
        <v>0.42165921397346001</v>
      </c>
      <c r="AA645" s="17"/>
      <c r="AB645" s="17">
        <v>0.39207828851757398</v>
      </c>
      <c r="AC645" s="17">
        <v>0.23629798024339299</v>
      </c>
      <c r="AD645" s="17">
        <v>0.39633177562999999</v>
      </c>
    </row>
    <row r="646" spans="2:30">
      <c r="B646" t="s">
        <v>287</v>
      </c>
      <c r="C646" s="17">
        <v>0.35997986490679701</v>
      </c>
      <c r="D646" s="17">
        <v>0.27447738331183202</v>
      </c>
      <c r="E646" s="17">
        <v>0.45050814631174302</v>
      </c>
      <c r="F646" s="17"/>
      <c r="G646" s="17">
        <v>0.39069573193650597</v>
      </c>
      <c r="H646" s="17">
        <v>0.38182461533883899</v>
      </c>
      <c r="I646" s="17">
        <v>0.29265658323734101</v>
      </c>
      <c r="J646" s="17">
        <v>0.28166190860604001</v>
      </c>
      <c r="K646" s="17">
        <v>0.45255518018173801</v>
      </c>
      <c r="L646" s="17"/>
      <c r="M646" s="17">
        <v>0.40114227522163698</v>
      </c>
      <c r="N646" s="17">
        <v>0.42690884731353801</v>
      </c>
      <c r="O646" s="17">
        <v>0.269398100888041</v>
      </c>
      <c r="P646" s="17">
        <v>0.20411821808722899</v>
      </c>
      <c r="Q646" s="17"/>
      <c r="R646" s="17">
        <v>0.41446621652763899</v>
      </c>
      <c r="S646" s="17">
        <v>0.32078799352832599</v>
      </c>
      <c r="T646" s="17">
        <v>0.40839866506638101</v>
      </c>
      <c r="U646" s="17"/>
      <c r="V646" s="17">
        <v>0.42084840934043299</v>
      </c>
      <c r="W646" s="17">
        <v>0.390090107448747</v>
      </c>
      <c r="X646" s="17">
        <v>0.364163334341847</v>
      </c>
      <c r="Y646" s="17">
        <v>0.27942029725252698</v>
      </c>
      <c r="Z646" s="17">
        <v>0.36626153499198899</v>
      </c>
      <c r="AA646" s="17"/>
      <c r="AB646" s="17">
        <v>0.37496650997288899</v>
      </c>
      <c r="AC646" s="17">
        <v>0.27718780725772302</v>
      </c>
      <c r="AD646" s="17">
        <v>0.36540984040776903</v>
      </c>
    </row>
    <row r="647" spans="2:30">
      <c r="B647" t="s">
        <v>288</v>
      </c>
      <c r="C647" s="17">
        <v>0.35731659510543601</v>
      </c>
      <c r="D647" s="17">
        <v>0.37086532977881198</v>
      </c>
      <c r="E647" s="17">
        <v>0.34297147152174101</v>
      </c>
      <c r="F647" s="17"/>
      <c r="G647" s="17">
        <v>0.414073739198561</v>
      </c>
      <c r="H647" s="17">
        <v>0.41672560696421002</v>
      </c>
      <c r="I647" s="17">
        <v>0.323594099637664</v>
      </c>
      <c r="J647" s="17">
        <v>0.33344638694358403</v>
      </c>
      <c r="K647" s="17">
        <v>0.29135018498356002</v>
      </c>
      <c r="L647" s="17"/>
      <c r="M647" s="17">
        <v>0.45353698771870099</v>
      </c>
      <c r="N647" s="17">
        <v>0.235745981869035</v>
      </c>
      <c r="O647" s="17">
        <v>0.39943152731099202</v>
      </c>
      <c r="P647" s="17">
        <v>0.221597840090969</v>
      </c>
      <c r="Q647" s="17"/>
      <c r="R647" s="17">
        <v>0.41508006442530898</v>
      </c>
      <c r="S647" s="17">
        <v>0.35448249988102398</v>
      </c>
      <c r="T647" s="17">
        <v>0.30665622621414701</v>
      </c>
      <c r="U647" s="17"/>
      <c r="V647" s="17">
        <v>0.457492604197969</v>
      </c>
      <c r="W647" s="17">
        <v>0.38353387618699197</v>
      </c>
      <c r="X647" s="17">
        <v>0.36289451855023303</v>
      </c>
      <c r="Y647" s="17">
        <v>0.39171316427004998</v>
      </c>
      <c r="Z647" s="17">
        <v>0.275468277752561</v>
      </c>
      <c r="AA647" s="17"/>
      <c r="AB647" s="17">
        <v>0.36019430787734102</v>
      </c>
      <c r="AC647" s="17">
        <v>0.38392917955059302</v>
      </c>
      <c r="AD647" s="17">
        <v>0.23627870096349701</v>
      </c>
    </row>
    <row r="648" spans="2:30">
      <c r="B648" t="s">
        <v>289</v>
      </c>
      <c r="C648" s="17">
        <v>0.29613870218239802</v>
      </c>
      <c r="D648" s="17">
        <v>0.27216608882542298</v>
      </c>
      <c r="E648" s="17">
        <v>0.32152041564274803</v>
      </c>
      <c r="F648" s="17"/>
      <c r="G648" s="17">
        <v>0.13312808070315699</v>
      </c>
      <c r="H648" s="17">
        <v>0.212134777974685</v>
      </c>
      <c r="I648" s="17">
        <v>0.204542487364544</v>
      </c>
      <c r="J648" s="17">
        <v>0.291720274727437</v>
      </c>
      <c r="K648" s="17">
        <v>0.66370801629486798</v>
      </c>
      <c r="L648" s="17"/>
      <c r="M648" s="17">
        <v>0.23924632211411001</v>
      </c>
      <c r="N648" s="17">
        <v>0.36467914294135501</v>
      </c>
      <c r="O648" s="17">
        <v>0.35494910194676199</v>
      </c>
      <c r="P648" s="17">
        <v>0.30766651884599</v>
      </c>
      <c r="Q648" s="17"/>
      <c r="R648" s="17">
        <v>0.16790686041405101</v>
      </c>
      <c r="S648" s="17">
        <v>0.25690047815538097</v>
      </c>
      <c r="T648" s="17">
        <v>0.52854631094376903</v>
      </c>
      <c r="U648" s="17"/>
      <c r="V648" s="17">
        <v>0.16775903178975299</v>
      </c>
      <c r="W648" s="17">
        <v>0.162188982181101</v>
      </c>
      <c r="X648" s="17">
        <v>0.22894074688999699</v>
      </c>
      <c r="Y648" s="17">
        <v>0.23043254995593601</v>
      </c>
      <c r="Z648" s="17">
        <v>0.52987915830593202</v>
      </c>
      <c r="AA648" s="17"/>
      <c r="AB648" s="17">
        <v>0.28196749814720601</v>
      </c>
      <c r="AC648" s="17">
        <v>0.39002878615171399</v>
      </c>
      <c r="AD648" s="17">
        <v>0.246196020474306</v>
      </c>
    </row>
    <row r="649" spans="2:30">
      <c r="B649" t="s">
        <v>290</v>
      </c>
      <c r="C649" s="17">
        <v>0.28152689449449397</v>
      </c>
      <c r="D649" s="17">
        <v>0.299771539488626</v>
      </c>
      <c r="E649" s="17">
        <v>0.26220983696175398</v>
      </c>
      <c r="F649" s="17"/>
      <c r="G649" s="17">
        <v>0.232512762157112</v>
      </c>
      <c r="H649" s="17">
        <v>0.196045077370708</v>
      </c>
      <c r="I649" s="17">
        <v>0.232291728159224</v>
      </c>
      <c r="J649" s="17">
        <v>0.26478342898926499</v>
      </c>
      <c r="K649" s="17">
        <v>0.49458001261381401</v>
      </c>
      <c r="L649" s="17"/>
      <c r="M649" s="17">
        <v>0.29732571861968898</v>
      </c>
      <c r="N649" s="17">
        <v>0.37045879370329399</v>
      </c>
      <c r="O649" s="17">
        <v>0.101452956090746</v>
      </c>
      <c r="P649" s="17">
        <v>0.24727785340264199</v>
      </c>
      <c r="Q649" s="17"/>
      <c r="R649" s="17">
        <v>0.24644670270170099</v>
      </c>
      <c r="S649" s="17">
        <v>0.26891578075795802</v>
      </c>
      <c r="T649" s="17">
        <v>0.350050489026068</v>
      </c>
      <c r="U649" s="17"/>
      <c r="V649" s="17">
        <v>0.228979454196135</v>
      </c>
      <c r="W649" s="17">
        <v>0.206272537571588</v>
      </c>
      <c r="X649" s="17">
        <v>0.22938846733768001</v>
      </c>
      <c r="Y649" s="17">
        <v>0.25404559852006597</v>
      </c>
      <c r="Z649" s="17">
        <v>0.40952307715291902</v>
      </c>
      <c r="AA649" s="17"/>
      <c r="AB649" s="17">
        <v>0.27492521339137099</v>
      </c>
      <c r="AC649" s="17">
        <v>0.36108191276933299</v>
      </c>
      <c r="AD649" s="17">
        <v>0.155404357836227</v>
      </c>
    </row>
    <row r="650" spans="2:30">
      <c r="B650" t="s">
        <v>69</v>
      </c>
      <c r="C650" s="17">
        <v>9.8494228401930003E-3</v>
      </c>
      <c r="D650" s="17">
        <v>1.3022081699394601E-2</v>
      </c>
      <c r="E650" s="17">
        <v>6.49027643122358E-3</v>
      </c>
      <c r="F650" s="17"/>
      <c r="G650" s="17">
        <v>2.6111243729952101E-2</v>
      </c>
      <c r="H650" s="17">
        <v>3.5172573286442401E-3</v>
      </c>
      <c r="I650" s="17">
        <v>1.8289539868384899E-2</v>
      </c>
      <c r="J650" s="17">
        <v>0</v>
      </c>
      <c r="K650" s="17">
        <v>0</v>
      </c>
      <c r="L650" s="17"/>
      <c r="M650" s="17">
        <v>9.2358858405193599E-3</v>
      </c>
      <c r="N650" s="17">
        <v>3.2992443033871702E-3</v>
      </c>
      <c r="O650" s="17">
        <v>3.9793608045832901E-3</v>
      </c>
      <c r="P650" s="17">
        <v>2.76276150121493E-2</v>
      </c>
      <c r="Q650" s="17"/>
      <c r="R650" s="17">
        <v>2.51825236253157E-2</v>
      </c>
      <c r="S650" s="17">
        <v>7.7312836855153704E-3</v>
      </c>
      <c r="T650" s="17">
        <v>0</v>
      </c>
      <c r="U650" s="17"/>
      <c r="V650" s="17">
        <v>2.46233797521133E-2</v>
      </c>
      <c r="W650" s="17">
        <v>1.35963987030052E-2</v>
      </c>
      <c r="X650" s="17">
        <v>7.6190862485568797E-3</v>
      </c>
      <c r="Y650" s="17">
        <v>9.6504842436561204E-3</v>
      </c>
      <c r="Z650" s="17">
        <v>3.4579848655776901E-3</v>
      </c>
      <c r="AA650" s="17"/>
      <c r="AB650" s="17">
        <v>1.1053615044365001E-2</v>
      </c>
      <c r="AC650" s="17">
        <v>6.7786335027118401E-3</v>
      </c>
      <c r="AD650" s="17">
        <v>0</v>
      </c>
    </row>
    <row r="651" spans="2:30">
      <c r="B651" t="s">
        <v>197</v>
      </c>
      <c r="C651" s="17">
        <v>2.9344033940145699E-2</v>
      </c>
      <c r="D651" s="17">
        <v>2.1877899686069201E-2</v>
      </c>
      <c r="E651" s="17">
        <v>3.7249024417053099E-2</v>
      </c>
      <c r="F651" s="17"/>
      <c r="G651" s="17">
        <v>3.5541229771369802E-2</v>
      </c>
      <c r="H651" s="17">
        <v>2.6778829415743499E-2</v>
      </c>
      <c r="I651" s="17">
        <v>1.98214125323487E-2</v>
      </c>
      <c r="J651" s="17">
        <v>3.8643090830262801E-2</v>
      </c>
      <c r="K651" s="17">
        <v>2.59020283259393E-2</v>
      </c>
      <c r="L651" s="17"/>
      <c r="M651" s="17">
        <v>1.7252162354309E-2</v>
      </c>
      <c r="N651" s="17">
        <v>4.35946853986178E-2</v>
      </c>
      <c r="O651" s="17">
        <v>4.0941459284310401E-2</v>
      </c>
      <c r="P651" s="17">
        <v>3.3110356239766103E-2</v>
      </c>
      <c r="Q651" s="17"/>
      <c r="R651" s="17">
        <v>4.1866447223687001E-2</v>
      </c>
      <c r="S651" s="17">
        <v>1.6403448727509502E-2</v>
      </c>
      <c r="T651" s="17">
        <v>5.0833774380159097E-2</v>
      </c>
      <c r="U651" s="17"/>
      <c r="V651" s="17">
        <v>2.0233256734526299E-2</v>
      </c>
      <c r="W651" s="17">
        <v>7.7927671502759999E-3</v>
      </c>
      <c r="X651" s="17">
        <v>4.9045236332696897E-2</v>
      </c>
      <c r="Y651" s="17">
        <v>2.46973353530319E-2</v>
      </c>
      <c r="Z651" s="17">
        <v>3.7698521283818703E-2</v>
      </c>
      <c r="AA651" s="17"/>
      <c r="AB651" s="17">
        <v>2.7346126978571399E-2</v>
      </c>
      <c r="AC651" s="17">
        <v>2.79765502599373E-2</v>
      </c>
      <c r="AD651" s="17">
        <v>6.4243903101903393E-2</v>
      </c>
    </row>
    <row r="652" spans="2:30"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</row>
    <row r="653" spans="2:30">
      <c r="B653" s="6" t="s">
        <v>291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</row>
    <row r="654" spans="2:30">
      <c r="B654" s="21" t="s">
        <v>15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</row>
    <row r="655" spans="2:30">
      <c r="B655" t="s">
        <v>292</v>
      </c>
      <c r="C655" s="17">
        <v>0.39517708921286898</v>
      </c>
      <c r="D655" s="17">
        <v>0.379951134814422</v>
      </c>
      <c r="E655" s="17">
        <v>0.41129801878975603</v>
      </c>
      <c r="F655" s="17"/>
      <c r="G655" s="17">
        <v>0.52218591806701897</v>
      </c>
      <c r="H655" s="17">
        <v>0.46889653408231602</v>
      </c>
      <c r="I655" s="17">
        <v>0.32268759482977899</v>
      </c>
      <c r="J655" s="17">
        <v>0.35567396721248201</v>
      </c>
      <c r="K655" s="17">
        <v>0.29365492348123401</v>
      </c>
      <c r="L655" s="17"/>
      <c r="M655" s="17">
        <v>0.49636058135194999</v>
      </c>
      <c r="N655" s="17">
        <v>0.30470204837527798</v>
      </c>
      <c r="O655" s="17">
        <v>0.19187910061392699</v>
      </c>
      <c r="P655" s="17">
        <v>0.41086303197271501</v>
      </c>
      <c r="Q655" s="17"/>
      <c r="R655" s="17">
        <v>0.53147600018181396</v>
      </c>
      <c r="S655" s="17">
        <v>0.41929108020066302</v>
      </c>
      <c r="T655" s="17">
        <v>0.194495203208088</v>
      </c>
      <c r="U655" s="17"/>
      <c r="V655" s="17">
        <v>0.59334361155567705</v>
      </c>
      <c r="W655" s="17">
        <v>0.50336705257302505</v>
      </c>
      <c r="X655" s="17">
        <v>0.38317370144118801</v>
      </c>
      <c r="Y655" s="17">
        <v>0.35543720419707803</v>
      </c>
      <c r="Z655" s="17">
        <v>0.279349888659566</v>
      </c>
      <c r="AA655" s="17"/>
      <c r="AB655" s="17">
        <v>0.345740931251248</v>
      </c>
      <c r="AC655" s="17">
        <v>0.70319323895774599</v>
      </c>
      <c r="AD655" s="17">
        <v>0.277006429569914</v>
      </c>
    </row>
    <row r="656" spans="2:30">
      <c r="B656" t="s">
        <v>293</v>
      </c>
      <c r="C656" s="17">
        <v>0.47721017030396701</v>
      </c>
      <c r="D656" s="17">
        <v>0.50289140779178898</v>
      </c>
      <c r="E656" s="17">
        <v>0.45001940050692102</v>
      </c>
      <c r="F656" s="17"/>
      <c r="G656" s="17">
        <v>0.392424468302914</v>
      </c>
      <c r="H656" s="17">
        <v>0.45191673085652301</v>
      </c>
      <c r="I656" s="17">
        <v>0.46137566590866202</v>
      </c>
      <c r="J656" s="17">
        <v>0.48472353658478701</v>
      </c>
      <c r="K656" s="17">
        <v>0.60560025372193904</v>
      </c>
      <c r="L656" s="17"/>
      <c r="M656" s="17">
        <v>0.40498825627540702</v>
      </c>
      <c r="N656" s="17">
        <v>0.586853956659939</v>
      </c>
      <c r="O656" s="17">
        <v>0.65039788095564</v>
      </c>
      <c r="P656" s="17">
        <v>0.36762075362466001</v>
      </c>
      <c r="Q656" s="17"/>
      <c r="R656" s="17">
        <v>0.38617150888229501</v>
      </c>
      <c r="S656" s="17">
        <v>0.43581217543864798</v>
      </c>
      <c r="T656" s="17">
        <v>0.67788054690416499</v>
      </c>
      <c r="U656" s="17"/>
      <c r="V656" s="17">
        <v>0.32312990665309699</v>
      </c>
      <c r="W656" s="17">
        <v>0.41160370908893201</v>
      </c>
      <c r="X656" s="17">
        <v>0.49173813313857601</v>
      </c>
      <c r="Y656" s="17">
        <v>0.42033799877116501</v>
      </c>
      <c r="Z656" s="17">
        <v>0.60805813653455998</v>
      </c>
      <c r="AA656" s="17"/>
      <c r="AB656" s="17">
        <v>0.51741563012130398</v>
      </c>
      <c r="AC656" s="17">
        <v>0.24928815769553</v>
      </c>
      <c r="AD656" s="17">
        <v>0.50846663280475402</v>
      </c>
    </row>
    <row r="657" spans="2:30">
      <c r="B657" t="s">
        <v>294</v>
      </c>
      <c r="C657" s="17">
        <v>8.9539155891556907E-2</v>
      </c>
      <c r="D657" s="17">
        <v>7.7372944288968307E-2</v>
      </c>
      <c r="E657" s="17">
        <v>0.102420492281402</v>
      </c>
      <c r="F657" s="17"/>
      <c r="G657" s="17">
        <v>4.38654852100804E-2</v>
      </c>
      <c r="H657" s="17">
        <v>7.3867237879286701E-2</v>
      </c>
      <c r="I657" s="17">
        <v>0.13847578540733499</v>
      </c>
      <c r="J657" s="17">
        <v>0.112219729766334</v>
      </c>
      <c r="K657" s="17">
        <v>8.2020701166347507E-2</v>
      </c>
      <c r="L657" s="17"/>
      <c r="M657" s="17">
        <v>6.52012067846552E-2</v>
      </c>
      <c r="N657" s="17">
        <v>8.1019134997808606E-2</v>
      </c>
      <c r="O657" s="17">
        <v>0.120922839837487</v>
      </c>
      <c r="P657" s="17">
        <v>0.15068486742378101</v>
      </c>
      <c r="Q657" s="17"/>
      <c r="R657" s="17">
        <v>4.23052853806292E-2</v>
      </c>
      <c r="S657" s="17">
        <v>0.109050577524576</v>
      </c>
      <c r="T657" s="17">
        <v>8.5668750133108998E-2</v>
      </c>
      <c r="U657" s="17"/>
      <c r="V657" s="17">
        <v>3.9863862194136603E-2</v>
      </c>
      <c r="W657" s="17">
        <v>6.0489468948351201E-2</v>
      </c>
      <c r="X657" s="17">
        <v>9.2216008406605293E-2</v>
      </c>
      <c r="Y657" s="17">
        <v>0.15826218147193899</v>
      </c>
      <c r="Z657" s="17">
        <v>8.1477615902577197E-2</v>
      </c>
      <c r="AA657" s="17"/>
      <c r="AB657" s="17">
        <v>9.3122455325589895E-2</v>
      </c>
      <c r="AC657" s="17">
        <v>3.9419377918782299E-2</v>
      </c>
      <c r="AD657" s="17">
        <v>0.177922455509646</v>
      </c>
    </row>
    <row r="658" spans="2:30">
      <c r="B658" t="s">
        <v>248</v>
      </c>
      <c r="C658" s="17">
        <v>1.3862170817203199E-2</v>
      </c>
      <c r="D658" s="17">
        <v>1.31775047982909E-2</v>
      </c>
      <c r="E658" s="17">
        <v>1.45870812159693E-2</v>
      </c>
      <c r="F658" s="17"/>
      <c r="G658" s="17">
        <v>4.9281305719677797E-3</v>
      </c>
      <c r="H658" s="17">
        <v>0</v>
      </c>
      <c r="I658" s="17">
        <v>3.7521596041455899E-2</v>
      </c>
      <c r="J658" s="17">
        <v>1.7775695083413E-2</v>
      </c>
      <c r="K658" s="17">
        <v>9.7220955093816307E-3</v>
      </c>
      <c r="L658" s="17"/>
      <c r="M658" s="17">
        <v>1.1297788768757601E-2</v>
      </c>
      <c r="N658" s="17">
        <v>0</v>
      </c>
      <c r="O658" s="17">
        <v>1.96476129465444E-2</v>
      </c>
      <c r="P658" s="17">
        <v>3.9257607921928402E-2</v>
      </c>
      <c r="Q658" s="17"/>
      <c r="R658" s="17">
        <v>4.7528476943004298E-3</v>
      </c>
      <c r="S658" s="17">
        <v>1.32567719378914E-2</v>
      </c>
      <c r="T658" s="17">
        <v>2.4623623565748199E-2</v>
      </c>
      <c r="U658" s="17"/>
      <c r="V658" s="17">
        <v>9.8007433369364794E-3</v>
      </c>
      <c r="W658" s="17">
        <v>0</v>
      </c>
      <c r="X658" s="17">
        <v>9.8994679704554004E-3</v>
      </c>
      <c r="Y658" s="17">
        <v>2.8875438769902E-2</v>
      </c>
      <c r="Z658" s="17">
        <v>1.8260973307549801E-2</v>
      </c>
      <c r="AA658" s="17"/>
      <c r="AB658" s="17">
        <v>1.6208721972228099E-2</v>
      </c>
      <c r="AC658" s="17">
        <v>0</v>
      </c>
      <c r="AD658" s="17">
        <v>1.7293858855429899E-2</v>
      </c>
    </row>
    <row r="659" spans="2:30">
      <c r="B659" t="s">
        <v>295</v>
      </c>
      <c r="C659" s="17">
        <v>1.77051236215378E-2</v>
      </c>
      <c r="D659" s="17">
        <v>2.2536944871429099E-2</v>
      </c>
      <c r="E659" s="17">
        <v>1.25892899562571E-2</v>
      </c>
      <c r="F659" s="17"/>
      <c r="G659" s="17">
        <v>2.54201958214396E-2</v>
      </c>
      <c r="H659" s="17">
        <v>5.3194971818745903E-3</v>
      </c>
      <c r="I659" s="17">
        <v>2.3602995165396899E-2</v>
      </c>
      <c r="J659" s="17">
        <v>2.9607071352983599E-2</v>
      </c>
      <c r="K659" s="17">
        <v>4.3499185963003202E-3</v>
      </c>
      <c r="L659" s="17"/>
      <c r="M659" s="17">
        <v>1.76716494977887E-2</v>
      </c>
      <c r="N659" s="17">
        <v>2.4125615663587001E-2</v>
      </c>
      <c r="O659" s="17">
        <v>1.71525656464016E-2</v>
      </c>
      <c r="P659" s="17">
        <v>7.8241764574219098E-3</v>
      </c>
      <c r="Q659" s="17"/>
      <c r="R659" s="17">
        <v>2.4516054786744901E-2</v>
      </c>
      <c r="S659" s="17">
        <v>1.68175872791749E-2</v>
      </c>
      <c r="T659" s="17">
        <v>1.31895199134885E-2</v>
      </c>
      <c r="U659" s="17"/>
      <c r="V659" s="17">
        <v>3.3861876260152503E-2</v>
      </c>
      <c r="W659" s="17">
        <v>1.34725635403719E-2</v>
      </c>
      <c r="X659" s="17">
        <v>6.7193616295924104E-3</v>
      </c>
      <c r="Y659" s="17">
        <v>3.7087176789915702E-2</v>
      </c>
      <c r="Z659" s="17">
        <v>9.7813983566025896E-3</v>
      </c>
      <c r="AA659" s="17"/>
      <c r="AB659" s="17">
        <v>2.0881365783065299E-2</v>
      </c>
      <c r="AC659" s="17">
        <v>0</v>
      </c>
      <c r="AD659" s="17">
        <v>1.9310623260256801E-2</v>
      </c>
    </row>
    <row r="660" spans="2:30">
      <c r="B660" t="s">
        <v>69</v>
      </c>
      <c r="C660" s="17">
        <v>6.5062901528666001E-3</v>
      </c>
      <c r="D660" s="17">
        <v>4.0700634351006496E-3</v>
      </c>
      <c r="E660" s="17">
        <v>9.0857172496955005E-3</v>
      </c>
      <c r="F660" s="17"/>
      <c r="G660" s="17">
        <v>1.1175802026579199E-2</v>
      </c>
      <c r="H660" s="17">
        <v>0</v>
      </c>
      <c r="I660" s="17">
        <v>1.6336362647371001E-2</v>
      </c>
      <c r="J660" s="17">
        <v>0</v>
      </c>
      <c r="K660" s="17">
        <v>4.65210752479821E-3</v>
      </c>
      <c r="L660" s="17"/>
      <c r="M660" s="17">
        <v>4.4805173214419302E-3</v>
      </c>
      <c r="N660" s="17">
        <v>3.2992443033871702E-3</v>
      </c>
      <c r="O660" s="17">
        <v>0</v>
      </c>
      <c r="P660" s="17">
        <v>2.3749562599492902E-2</v>
      </c>
      <c r="Q660" s="17"/>
      <c r="R660" s="17">
        <v>1.0778303074217401E-2</v>
      </c>
      <c r="S660" s="17">
        <v>5.7718076190471602E-3</v>
      </c>
      <c r="T660" s="17">
        <v>4.14235627540203E-3</v>
      </c>
      <c r="U660" s="17"/>
      <c r="V660" s="17">
        <v>0</v>
      </c>
      <c r="W660" s="17">
        <v>1.10672058493194E-2</v>
      </c>
      <c r="X660" s="17">
        <v>1.62533274135825E-2</v>
      </c>
      <c r="Y660" s="17">
        <v>0</v>
      </c>
      <c r="Z660" s="17">
        <v>3.07198723914458E-3</v>
      </c>
      <c r="AA660" s="17"/>
      <c r="AB660" s="17">
        <v>6.6308955465637703E-3</v>
      </c>
      <c r="AC660" s="17">
        <v>8.0992254279414894E-3</v>
      </c>
      <c r="AD660" s="17">
        <v>0</v>
      </c>
    </row>
    <row r="661" spans="2:30"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</row>
    <row r="662" spans="2:30">
      <c r="B662" s="6" t="s">
        <v>296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</row>
    <row r="663" spans="2:30">
      <c r="B663" s="21" t="s">
        <v>19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</row>
    <row r="664" spans="2:30">
      <c r="B664" t="s">
        <v>297</v>
      </c>
      <c r="C664" s="17">
        <v>0.37833150529500897</v>
      </c>
      <c r="D664" s="17">
        <v>0.370076973547036</v>
      </c>
      <c r="E664" s="17">
        <v>0.38702717559523098</v>
      </c>
      <c r="F664" s="17"/>
      <c r="G664" s="17">
        <v>0.47636880817691601</v>
      </c>
      <c r="H664" s="17">
        <v>0.39428805502709902</v>
      </c>
      <c r="I664" s="17">
        <v>0.41854376270652399</v>
      </c>
      <c r="J664" s="17">
        <v>0.43072350003041399</v>
      </c>
      <c r="K664" s="17">
        <v>0.16487784626006499</v>
      </c>
      <c r="L664" s="17"/>
      <c r="M664" s="17">
        <v>0.46738717204601998</v>
      </c>
      <c r="N664" s="17">
        <v>0.29609904837478801</v>
      </c>
      <c r="O664" s="17">
        <v>0.26179469907479302</v>
      </c>
      <c r="P664" s="17">
        <v>0.34054093065692098</v>
      </c>
      <c r="Q664" s="17"/>
      <c r="R664" s="17">
        <v>0.471476758506992</v>
      </c>
      <c r="S664" s="17">
        <v>0.38721550965425999</v>
      </c>
      <c r="T664" s="17">
        <v>0.26303517332694198</v>
      </c>
      <c r="U664" s="17"/>
      <c r="V664" s="17">
        <v>0.49850212685916401</v>
      </c>
      <c r="W664" s="17">
        <v>0.459618277826286</v>
      </c>
      <c r="X664" s="17">
        <v>0.40637348174930898</v>
      </c>
      <c r="Y664" s="17">
        <v>0.36347576324911102</v>
      </c>
      <c r="Z664" s="17">
        <v>0.267683999067168</v>
      </c>
      <c r="AA664" s="17"/>
      <c r="AB664" s="17">
        <v>0.359468148519758</v>
      </c>
      <c r="AC664" s="17">
        <v>0.47720100491434903</v>
      </c>
      <c r="AD664" s="17">
        <v>0.38113788561173401</v>
      </c>
    </row>
    <row r="665" spans="2:30">
      <c r="B665" t="s">
        <v>138</v>
      </c>
      <c r="C665" s="17">
        <v>0.416104157488007</v>
      </c>
      <c r="D665" s="17">
        <v>0.479364939542401</v>
      </c>
      <c r="E665" s="17">
        <v>0.34946259374161698</v>
      </c>
      <c r="F665" s="17"/>
      <c r="G665" s="17">
        <v>0.40357327131896398</v>
      </c>
      <c r="H665" s="17">
        <v>0.47877132681912399</v>
      </c>
      <c r="I665" s="17">
        <v>0.42265747910927998</v>
      </c>
      <c r="J665" s="17">
        <v>0.40492838938199899</v>
      </c>
      <c r="K665" s="17">
        <v>0.36662145885583303</v>
      </c>
      <c r="L665" s="17"/>
      <c r="M665" s="17">
        <v>0.39533012655287503</v>
      </c>
      <c r="N665" s="17">
        <v>0.38892670222284498</v>
      </c>
      <c r="O665" s="17">
        <v>0.41236166361267301</v>
      </c>
      <c r="P665" s="17">
        <v>0.52867974203401102</v>
      </c>
      <c r="Q665" s="17"/>
      <c r="R665" s="17">
        <v>0.41230263281627999</v>
      </c>
      <c r="S665" s="17">
        <v>0.465922111270828</v>
      </c>
      <c r="T665" s="17">
        <v>0.28932068437471398</v>
      </c>
      <c r="U665" s="17"/>
      <c r="V665" s="17">
        <v>0.40642912141883097</v>
      </c>
      <c r="W665" s="17">
        <v>0.43521318141844001</v>
      </c>
      <c r="X665" s="17">
        <v>0.44637652334219402</v>
      </c>
      <c r="Y665" s="17">
        <v>0.46660730650268301</v>
      </c>
      <c r="Z665" s="17">
        <v>0.35255105267701797</v>
      </c>
      <c r="AA665" s="17"/>
      <c r="AB665" s="17">
        <v>0.41144673396272602</v>
      </c>
      <c r="AC665" s="17">
        <v>0.39846302720453303</v>
      </c>
      <c r="AD665" s="17">
        <v>0.53894334039143199</v>
      </c>
    </row>
    <row r="666" spans="2:30">
      <c r="B666" t="s">
        <v>298</v>
      </c>
      <c r="C666" s="17">
        <v>0.150508251484925</v>
      </c>
      <c r="D666" s="17">
        <v>7.9688124505381805E-2</v>
      </c>
      <c r="E666" s="17">
        <v>0.225113146545764</v>
      </c>
      <c r="F666" s="17"/>
      <c r="G666" s="17">
        <v>8.3064182607761494E-2</v>
      </c>
      <c r="H666" s="17">
        <v>0.114912995183583</v>
      </c>
      <c r="I666" s="17">
        <v>0.11258016645834799</v>
      </c>
      <c r="J666" s="17">
        <v>0.144679603710374</v>
      </c>
      <c r="K666" s="17">
        <v>0.30428541541613202</v>
      </c>
      <c r="L666" s="17"/>
      <c r="M666" s="17">
        <v>0.107485855300806</v>
      </c>
      <c r="N666" s="17">
        <v>0.28056275998813002</v>
      </c>
      <c r="O666" s="17">
        <v>0.11282895477543201</v>
      </c>
      <c r="P666" s="17">
        <v>0.105285086639199</v>
      </c>
      <c r="Q666" s="17"/>
      <c r="R666" s="17">
        <v>8.0590796393908107E-2</v>
      </c>
      <c r="S666" s="17">
        <v>0.12458293539689699</v>
      </c>
      <c r="T666" s="17">
        <v>0.287511725303424</v>
      </c>
      <c r="U666" s="17"/>
      <c r="V666" s="17">
        <v>7.3923208203414997E-2</v>
      </c>
      <c r="W666" s="17">
        <v>0.105168540755274</v>
      </c>
      <c r="X666" s="17">
        <v>0.100223421824241</v>
      </c>
      <c r="Y666" s="17">
        <v>0.12978994461051199</v>
      </c>
      <c r="Z666" s="17">
        <v>0.25804589293236602</v>
      </c>
      <c r="AA666" s="17"/>
      <c r="AB666" s="17">
        <v>0.16523374837371901</v>
      </c>
      <c r="AC666" s="17">
        <v>0.107697238359807</v>
      </c>
      <c r="AD666" s="17">
        <v>4.84840216658853E-2</v>
      </c>
    </row>
    <row r="667" spans="2:30">
      <c r="B667" t="s">
        <v>299</v>
      </c>
      <c r="C667" s="17">
        <v>4.4701007424996303E-2</v>
      </c>
      <c r="D667" s="17">
        <v>6.0367539094690198E-2</v>
      </c>
      <c r="E667" s="17">
        <v>2.8197225223046199E-2</v>
      </c>
      <c r="F667" s="17"/>
      <c r="G667" s="17">
        <v>2.6330899769422399E-2</v>
      </c>
      <c r="H667" s="17">
        <v>1.20276229701937E-2</v>
      </c>
      <c r="I667" s="17">
        <v>2.7098089290700698E-2</v>
      </c>
      <c r="J667" s="17">
        <v>5.38309724754413E-3</v>
      </c>
      <c r="K667" s="17">
        <v>0.15584718486756999</v>
      </c>
      <c r="L667" s="17"/>
      <c r="M667" s="17">
        <v>1.26407862897281E-2</v>
      </c>
      <c r="N667" s="17">
        <v>2.4978404021911101E-2</v>
      </c>
      <c r="O667" s="17">
        <v>0.21301468253710301</v>
      </c>
      <c r="P667" s="17">
        <v>2.54942406698692E-2</v>
      </c>
      <c r="Q667" s="17"/>
      <c r="R667" s="17">
        <v>2.5360103341020599E-2</v>
      </c>
      <c r="S667" s="17">
        <v>1.5643886422968201E-2</v>
      </c>
      <c r="T667" s="17">
        <v>0.13994666864739999</v>
      </c>
      <c r="U667" s="17"/>
      <c r="V667" s="17">
        <v>0</v>
      </c>
      <c r="W667" s="17">
        <v>0</v>
      </c>
      <c r="X667" s="17">
        <v>4.70265730842565E-2</v>
      </c>
      <c r="Y667" s="17">
        <v>2.01615702201744E-2</v>
      </c>
      <c r="Z667" s="17">
        <v>0.106817142406242</v>
      </c>
      <c r="AA667" s="17"/>
      <c r="AB667" s="17">
        <v>5.4763528113384898E-2</v>
      </c>
      <c r="AC667" s="17">
        <v>6.8339834754503398E-3</v>
      </c>
      <c r="AD667" s="17">
        <v>0</v>
      </c>
    </row>
    <row r="668" spans="2:30">
      <c r="B668" t="s">
        <v>300</v>
      </c>
      <c r="C668" s="17">
        <v>5.6395140143635104E-3</v>
      </c>
      <c r="D668" s="17">
        <v>8.7193055676910297E-3</v>
      </c>
      <c r="E668" s="17">
        <v>2.3951322906251502E-3</v>
      </c>
      <c r="F668" s="17"/>
      <c r="G668" s="17">
        <v>1.06628381269362E-2</v>
      </c>
      <c r="H668" s="17">
        <v>0</v>
      </c>
      <c r="I668" s="17">
        <v>1.0973840923835101E-2</v>
      </c>
      <c r="J668" s="17">
        <v>6.6104851989034997E-3</v>
      </c>
      <c r="K668" s="17">
        <v>0</v>
      </c>
      <c r="L668" s="17"/>
      <c r="M668" s="17">
        <v>1.20464037372611E-2</v>
      </c>
      <c r="N668" s="17">
        <v>0</v>
      </c>
      <c r="O668" s="17">
        <v>0</v>
      </c>
      <c r="P668" s="17">
        <v>0</v>
      </c>
      <c r="Q668" s="17"/>
      <c r="R668" s="17">
        <v>1.02697089418E-2</v>
      </c>
      <c r="S668" s="17">
        <v>3.8083491793614601E-3</v>
      </c>
      <c r="T668" s="17">
        <v>5.8636213242423104E-3</v>
      </c>
      <c r="U668" s="17"/>
      <c r="V668" s="17">
        <v>2.1145543518589601E-2</v>
      </c>
      <c r="W668" s="17">
        <v>0</v>
      </c>
      <c r="X668" s="17">
        <v>0</v>
      </c>
      <c r="Y668" s="17">
        <v>1.14587623161718E-2</v>
      </c>
      <c r="Z668" s="17">
        <v>4.3287557562394002E-3</v>
      </c>
      <c r="AA668" s="17"/>
      <c r="AB668" s="17">
        <v>7.0719133954276299E-3</v>
      </c>
      <c r="AC668" s="17">
        <v>0</v>
      </c>
      <c r="AD668" s="17">
        <v>0</v>
      </c>
    </row>
    <row r="669" spans="2:30">
      <c r="B669" t="s">
        <v>69</v>
      </c>
      <c r="C669" s="17">
        <v>4.7155642926991004E-3</v>
      </c>
      <c r="D669" s="17">
        <v>1.7831177428005E-3</v>
      </c>
      <c r="E669" s="17">
        <v>7.8047266037169901E-3</v>
      </c>
      <c r="F669" s="17"/>
      <c r="G669" s="17">
        <v>0</v>
      </c>
      <c r="H669" s="17">
        <v>0</v>
      </c>
      <c r="I669" s="17">
        <v>8.1466615113128908E-3</v>
      </c>
      <c r="J669" s="17">
        <v>7.67492443076558E-3</v>
      </c>
      <c r="K669" s="17">
        <v>8.3680946004002898E-3</v>
      </c>
      <c r="L669" s="17"/>
      <c r="M669" s="17">
        <v>5.1096560733098302E-3</v>
      </c>
      <c r="N669" s="17">
        <v>9.4330853923250101E-3</v>
      </c>
      <c r="O669" s="17">
        <v>0</v>
      </c>
      <c r="P669" s="17">
        <v>0</v>
      </c>
      <c r="Q669" s="17"/>
      <c r="R669" s="17">
        <v>0</v>
      </c>
      <c r="S669" s="17">
        <v>2.8272080756845401E-3</v>
      </c>
      <c r="T669" s="17">
        <v>1.4322127023278199E-2</v>
      </c>
      <c r="U669" s="17"/>
      <c r="V669" s="17">
        <v>0</v>
      </c>
      <c r="W669" s="17">
        <v>0</v>
      </c>
      <c r="X669" s="17">
        <v>0</v>
      </c>
      <c r="Y669" s="17">
        <v>8.5066531013477994E-3</v>
      </c>
      <c r="Z669" s="17">
        <v>1.0573157160966301E-2</v>
      </c>
      <c r="AA669" s="17"/>
      <c r="AB669" s="17">
        <v>2.0159276349840699E-3</v>
      </c>
      <c r="AC669" s="17">
        <v>9.8047460458599509E-3</v>
      </c>
      <c r="AD669" s="17">
        <v>3.1434752330949299E-2</v>
      </c>
    </row>
    <row r="670" spans="2:30"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</row>
    <row r="671" spans="2:30">
      <c r="B671" s="6" t="s">
        <v>301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</row>
    <row r="672" spans="2:30">
      <c r="B672" s="21" t="s">
        <v>20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</row>
    <row r="673" spans="2:30">
      <c r="B673" t="s">
        <v>302</v>
      </c>
      <c r="C673" s="17">
        <v>0.31042863054796899</v>
      </c>
      <c r="D673" s="17">
        <v>0.26556368328480401</v>
      </c>
      <c r="E673" s="17">
        <v>0.36044394645640998</v>
      </c>
      <c r="F673" s="17"/>
      <c r="G673" s="17">
        <v>0.79859866780383004</v>
      </c>
      <c r="H673" s="17">
        <v>0.17967147871241201</v>
      </c>
      <c r="I673" s="17">
        <v>0.41627216779669202</v>
      </c>
      <c r="J673" s="17">
        <v>0.51778470392207399</v>
      </c>
      <c r="K673" s="17">
        <v>4.2516293219567299E-2</v>
      </c>
      <c r="L673" s="17"/>
      <c r="M673" s="17">
        <v>0.37437032907933199</v>
      </c>
      <c r="N673" s="17">
        <v>0.28466965832223801</v>
      </c>
      <c r="O673" s="17">
        <v>0.29962162787125701</v>
      </c>
      <c r="P673" s="17">
        <v>0.19746217869635799</v>
      </c>
      <c r="Q673" s="17"/>
      <c r="R673" s="17">
        <v>0.67435645231975205</v>
      </c>
      <c r="S673" s="17">
        <v>0.49477183245029399</v>
      </c>
      <c r="T673" s="17">
        <v>7.0531696420840798E-2</v>
      </c>
      <c r="U673" s="17"/>
      <c r="V673" s="17">
        <v>0</v>
      </c>
      <c r="W673" s="17">
        <v>0</v>
      </c>
      <c r="X673" s="17">
        <v>0</v>
      </c>
      <c r="Y673" s="17">
        <v>0.61289830015968205</v>
      </c>
      <c r="Z673" s="17">
        <v>0.111073680295741</v>
      </c>
      <c r="AA673" s="17"/>
      <c r="AB673" s="17">
        <v>0.30399559691844602</v>
      </c>
      <c r="AC673" s="17">
        <v>0.35369035778876601</v>
      </c>
      <c r="AD673" s="17">
        <v>0.26881459858305401</v>
      </c>
    </row>
    <row r="674" spans="2:30">
      <c r="B674" t="s">
        <v>303</v>
      </c>
      <c r="C674" s="17">
        <v>0.54879257613519505</v>
      </c>
      <c r="D674" s="17">
        <v>0.53671102078558597</v>
      </c>
      <c r="E674" s="17">
        <v>0.56226105975853602</v>
      </c>
      <c r="F674" s="17"/>
      <c r="G674" s="17">
        <v>7.9098474106760894E-2</v>
      </c>
      <c r="H674" s="17">
        <v>0.37519880199899402</v>
      </c>
      <c r="I674" s="17">
        <v>8.6404398676810296E-2</v>
      </c>
      <c r="J674" s="17">
        <v>0.414840439328582</v>
      </c>
      <c r="K674" s="17">
        <v>0.93128839390179396</v>
      </c>
      <c r="L674" s="17"/>
      <c r="M674" s="17">
        <v>0.51355793403245298</v>
      </c>
      <c r="N674" s="17">
        <v>0.58562765923779303</v>
      </c>
      <c r="O674" s="17">
        <v>0.56017914110184797</v>
      </c>
      <c r="P674" s="17">
        <v>0.560603754926429</v>
      </c>
      <c r="Q674" s="17"/>
      <c r="R674" s="17">
        <v>6.1493341565495699E-2</v>
      </c>
      <c r="S674" s="17">
        <v>0.29126688814556501</v>
      </c>
      <c r="T674" s="17">
        <v>0.88317685369926302</v>
      </c>
      <c r="U674" s="17"/>
      <c r="V674" s="17">
        <v>0</v>
      </c>
      <c r="W674" s="17">
        <v>0</v>
      </c>
      <c r="X674" s="17">
        <v>0</v>
      </c>
      <c r="Y674" s="17">
        <v>8.6477210770820906E-2</v>
      </c>
      <c r="Z674" s="17">
        <v>0.85350033999584796</v>
      </c>
      <c r="AA674" s="17"/>
      <c r="AB674" s="17">
        <v>0.54172655909822698</v>
      </c>
      <c r="AC674" s="17">
        <v>0.60671694977587198</v>
      </c>
      <c r="AD674" s="17">
        <v>0.46918583943773201</v>
      </c>
    </row>
    <row r="675" spans="2:30">
      <c r="B675" t="s">
        <v>304</v>
      </c>
      <c r="C675" s="17">
        <v>0.12596840353901201</v>
      </c>
      <c r="D675" s="17">
        <v>0.181351226097582</v>
      </c>
      <c r="E675" s="17">
        <v>6.4227790094845305E-2</v>
      </c>
      <c r="F675" s="17"/>
      <c r="G675" s="17">
        <v>0.12230285808940899</v>
      </c>
      <c r="H675" s="17">
        <v>0.44512971928859402</v>
      </c>
      <c r="I675" s="17">
        <v>0.454899323182407</v>
      </c>
      <c r="J675" s="17">
        <v>5.55491646100226E-2</v>
      </c>
      <c r="K675" s="17">
        <v>2.1495214890939099E-2</v>
      </c>
      <c r="L675" s="17"/>
      <c r="M675" s="17">
        <v>0.102321136861012</v>
      </c>
      <c r="N675" s="17">
        <v>0.11896595527341999</v>
      </c>
      <c r="O675" s="17">
        <v>0.11258941327671899</v>
      </c>
      <c r="P675" s="17">
        <v>0.21970420172486799</v>
      </c>
      <c r="Q675" s="17"/>
      <c r="R675" s="17">
        <v>0.26415020611475198</v>
      </c>
      <c r="S675" s="17">
        <v>0.19850170426281299</v>
      </c>
      <c r="T675" s="17">
        <v>3.17544392802235E-2</v>
      </c>
      <c r="U675" s="17"/>
      <c r="V675" s="17">
        <v>0</v>
      </c>
      <c r="W675" s="17">
        <v>0</v>
      </c>
      <c r="X675" s="17">
        <v>0</v>
      </c>
      <c r="Y675" s="17">
        <v>0.27948649566158901</v>
      </c>
      <c r="Z675" s="17">
        <v>2.4786054719703399E-2</v>
      </c>
      <c r="AA675" s="17"/>
      <c r="AB675" s="17">
        <v>0.135383022029157</v>
      </c>
      <c r="AC675" s="17">
        <v>3.9592692435362301E-2</v>
      </c>
      <c r="AD675" s="17">
        <v>0.26199956197921298</v>
      </c>
    </row>
    <row r="676" spans="2:30">
      <c r="B676" t="s">
        <v>69</v>
      </c>
      <c r="C676" s="17">
        <v>1.48103897778243E-2</v>
      </c>
      <c r="D676" s="17">
        <v>1.63740698320285E-2</v>
      </c>
      <c r="E676" s="17">
        <v>1.3067203690208799E-2</v>
      </c>
      <c r="F676" s="17"/>
      <c r="G676" s="17">
        <v>0</v>
      </c>
      <c r="H676" s="17">
        <v>0</v>
      </c>
      <c r="I676" s="17">
        <v>4.2424110344091097E-2</v>
      </c>
      <c r="J676" s="17">
        <v>1.18256921393214E-2</v>
      </c>
      <c r="K676" s="17">
        <v>4.7000979877001104E-3</v>
      </c>
      <c r="L676" s="17"/>
      <c r="M676" s="17">
        <v>9.7506000272026706E-3</v>
      </c>
      <c r="N676" s="17">
        <v>1.07367271665487E-2</v>
      </c>
      <c r="O676" s="17">
        <v>2.7609817750176201E-2</v>
      </c>
      <c r="P676" s="17">
        <v>2.22298646523451E-2</v>
      </c>
      <c r="Q676" s="17"/>
      <c r="R676" s="17">
        <v>0</v>
      </c>
      <c r="S676" s="17">
        <v>1.5459575141328801E-2</v>
      </c>
      <c r="T676" s="17">
        <v>1.4537010599673101E-2</v>
      </c>
      <c r="U676" s="17"/>
      <c r="V676" s="17">
        <v>0</v>
      </c>
      <c r="W676" s="17">
        <v>0</v>
      </c>
      <c r="X676" s="17">
        <v>0</v>
      </c>
      <c r="Y676" s="17">
        <v>2.11379934079081E-2</v>
      </c>
      <c r="Z676" s="17">
        <v>1.06399249887083E-2</v>
      </c>
      <c r="AA676" s="17"/>
      <c r="AB676" s="17">
        <v>1.8894821954169801E-2</v>
      </c>
      <c r="AC676" s="17">
        <v>0</v>
      </c>
      <c r="AD676" s="17">
        <v>0</v>
      </c>
    </row>
    <row r="677" spans="2:30"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</row>
    <row r="678" spans="2:30">
      <c r="B678" s="6" t="s">
        <v>305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</row>
    <row r="679" spans="2:30">
      <c r="B679" s="21" t="s">
        <v>21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</row>
    <row r="680" spans="2:30">
      <c r="B680" t="s">
        <v>306</v>
      </c>
      <c r="C680" s="17">
        <v>0.17641942343907899</v>
      </c>
      <c r="D680" s="17">
        <v>0.196135627049221</v>
      </c>
      <c r="E680" s="17">
        <v>0.15461197632559301</v>
      </c>
      <c r="F680" s="17"/>
      <c r="G680" s="17">
        <v>0</v>
      </c>
      <c r="H680" s="17">
        <v>1</v>
      </c>
      <c r="I680" s="17">
        <v>0.63801637081851703</v>
      </c>
      <c r="J680" s="17">
        <v>0.22048879992520601</v>
      </c>
      <c r="K680" s="17">
        <v>0.125187048069938</v>
      </c>
      <c r="L680" s="17"/>
      <c r="M680" s="17">
        <v>0.38202995916823301</v>
      </c>
      <c r="N680" s="17">
        <v>0.101649745841201</v>
      </c>
      <c r="O680" s="17">
        <v>7.6169722934479905E-2</v>
      </c>
      <c r="P680" s="17">
        <v>6.7686962246856094E-2</v>
      </c>
      <c r="Q680" s="17"/>
      <c r="R680" s="17">
        <v>0</v>
      </c>
      <c r="S680" s="17">
        <v>0.19743686149222001</v>
      </c>
      <c r="T680" s="17">
        <v>0.17107018693489401</v>
      </c>
      <c r="U680" s="17"/>
      <c r="V680" s="17">
        <v>0</v>
      </c>
      <c r="W680" s="17">
        <v>0</v>
      </c>
      <c r="X680" s="17">
        <v>0</v>
      </c>
      <c r="Y680" s="17">
        <v>0.55013010569795995</v>
      </c>
      <c r="Z680" s="17">
        <v>0.153957054208226</v>
      </c>
      <c r="AA680" s="17"/>
      <c r="AB680" s="17">
        <v>0.14438242310865301</v>
      </c>
      <c r="AC680" s="17">
        <v>0.16777288568455301</v>
      </c>
      <c r="AD680" s="17">
        <v>0.71315798872140401</v>
      </c>
    </row>
    <row r="681" spans="2:30">
      <c r="B681" t="s">
        <v>307</v>
      </c>
      <c r="C681" s="17">
        <v>0.236384322938091</v>
      </c>
      <c r="D681" s="17">
        <v>0.30810773996900498</v>
      </c>
      <c r="E681" s="17">
        <v>0.15705340028036699</v>
      </c>
      <c r="F681" s="17"/>
      <c r="G681" s="17">
        <v>0</v>
      </c>
      <c r="H681" s="17">
        <v>0</v>
      </c>
      <c r="I681" s="17">
        <v>0</v>
      </c>
      <c r="J681" s="17">
        <v>0.29522067805359897</v>
      </c>
      <c r="K681" s="17">
        <v>0.228188076467845</v>
      </c>
      <c r="L681" s="17"/>
      <c r="M681" s="17">
        <v>0.194839209737624</v>
      </c>
      <c r="N681" s="17">
        <v>0.10833147222721901</v>
      </c>
      <c r="O681" s="17">
        <v>0.11854366504607</v>
      </c>
      <c r="P681" s="17">
        <v>0.74247750714083804</v>
      </c>
      <c r="Q681" s="17"/>
      <c r="R681" s="17">
        <v>0</v>
      </c>
      <c r="S681" s="17">
        <v>0.59863459696156596</v>
      </c>
      <c r="T681" s="17">
        <v>0.13703031649008399</v>
      </c>
      <c r="U681" s="17"/>
      <c r="V681" s="17">
        <v>0</v>
      </c>
      <c r="W681" s="17">
        <v>0</v>
      </c>
      <c r="X681" s="17">
        <v>0</v>
      </c>
      <c r="Y681" s="17">
        <v>8.7250004101317793E-2</v>
      </c>
      <c r="Z681" s="17">
        <v>0.24534823618363999</v>
      </c>
      <c r="AA681" s="17"/>
      <c r="AB681" s="17">
        <v>0.17541193070403999</v>
      </c>
      <c r="AC681" s="17">
        <v>0.58622666642138099</v>
      </c>
      <c r="AD681" s="17">
        <v>0</v>
      </c>
    </row>
    <row r="682" spans="2:30">
      <c r="B682" t="s">
        <v>308</v>
      </c>
      <c r="C682" s="17">
        <v>0.11232544352915801</v>
      </c>
      <c r="D682" s="17">
        <v>0.123624565799546</v>
      </c>
      <c r="E682" s="17">
        <v>9.9827854428712406E-2</v>
      </c>
      <c r="F682" s="17"/>
      <c r="G682" s="17">
        <v>1</v>
      </c>
      <c r="H682" s="17">
        <v>0</v>
      </c>
      <c r="I682" s="17">
        <v>0</v>
      </c>
      <c r="J682" s="17">
        <v>0.168291913196014</v>
      </c>
      <c r="K682" s="17">
        <v>9.40549008711829E-2</v>
      </c>
      <c r="L682" s="17"/>
      <c r="M682" s="17">
        <v>0.17629538595595901</v>
      </c>
      <c r="N682" s="17">
        <v>0.103983333503917</v>
      </c>
      <c r="O682" s="17">
        <v>7.4956014320076397E-2</v>
      </c>
      <c r="P682" s="17">
        <v>5.3089198071037499E-2</v>
      </c>
      <c r="Q682" s="17"/>
      <c r="R682" s="17">
        <v>1</v>
      </c>
      <c r="S682" s="17">
        <v>6.0189450134190102E-2</v>
      </c>
      <c r="T682" s="17">
        <v>0.12444635025194301</v>
      </c>
      <c r="U682" s="17"/>
      <c r="V682" s="17">
        <v>0</v>
      </c>
      <c r="W682" s="17">
        <v>0</v>
      </c>
      <c r="X682" s="17">
        <v>0</v>
      </c>
      <c r="Y682" s="17">
        <v>0.15743745209969101</v>
      </c>
      <c r="Z682" s="17">
        <v>0.109613927264406</v>
      </c>
      <c r="AA682" s="17"/>
      <c r="AB682" s="17">
        <v>0.124397968469509</v>
      </c>
      <c r="AC682" s="17">
        <v>6.7255581705741599E-2</v>
      </c>
      <c r="AD682" s="17">
        <v>7.6028624389505195E-2</v>
      </c>
    </row>
    <row r="683" spans="2:30">
      <c r="B683" t="s">
        <v>309</v>
      </c>
      <c r="C683" s="17">
        <v>0.43727594643168</v>
      </c>
      <c r="D683" s="17">
        <v>0.34865179049783701</v>
      </c>
      <c r="E683" s="17">
        <v>0.53530022289585799</v>
      </c>
      <c r="F683" s="17"/>
      <c r="G683" s="17">
        <v>0</v>
      </c>
      <c r="H683" s="17">
        <v>0</v>
      </c>
      <c r="I683" s="17">
        <v>0.36198362918148302</v>
      </c>
      <c r="J683" s="17">
        <v>0.223265896655366</v>
      </c>
      <c r="K683" s="17">
        <v>0.53496388002980599</v>
      </c>
      <c r="L683" s="17"/>
      <c r="M683" s="17">
        <v>0.213182858230024</v>
      </c>
      <c r="N683" s="17">
        <v>0.64524513386040905</v>
      </c>
      <c r="O683" s="17">
        <v>0.70250120059399601</v>
      </c>
      <c r="P683" s="17">
        <v>8.6724509942672695E-2</v>
      </c>
      <c r="Q683" s="17"/>
      <c r="R683" s="17">
        <v>0</v>
      </c>
      <c r="S683" s="17">
        <v>0.113197824476088</v>
      </c>
      <c r="T683" s="17">
        <v>0.52781601881984697</v>
      </c>
      <c r="U683" s="17"/>
      <c r="V683" s="17">
        <v>0</v>
      </c>
      <c r="W683" s="17">
        <v>0</v>
      </c>
      <c r="X683" s="17">
        <v>0</v>
      </c>
      <c r="Y683" s="17">
        <v>0.15006554640741801</v>
      </c>
      <c r="Z683" s="17">
        <v>0.454539103088832</v>
      </c>
      <c r="AA683" s="17"/>
      <c r="AB683" s="17">
        <v>0.51561158661804296</v>
      </c>
      <c r="AC683" s="17">
        <v>0.142190875672942</v>
      </c>
      <c r="AD683" s="17">
        <v>0.21081338688909099</v>
      </c>
    </row>
    <row r="684" spans="2:30">
      <c r="B684" t="s">
        <v>310</v>
      </c>
      <c r="C684" s="17">
        <v>2.3248324342116398E-2</v>
      </c>
      <c r="D684" s="17">
        <v>1.6879418101013101E-2</v>
      </c>
      <c r="E684" s="17">
        <v>3.0292762955651701E-2</v>
      </c>
      <c r="F684" s="17"/>
      <c r="G684" s="17">
        <v>0</v>
      </c>
      <c r="H684" s="17">
        <v>0</v>
      </c>
      <c r="I684" s="17">
        <v>0</v>
      </c>
      <c r="J684" s="17">
        <v>6.8910122606132995E-2</v>
      </c>
      <c r="K684" s="17">
        <v>6.1671894801513596E-3</v>
      </c>
      <c r="L684" s="17"/>
      <c r="M684" s="17">
        <v>3.3652586908159997E-2</v>
      </c>
      <c r="N684" s="17">
        <v>2.21795208805038E-2</v>
      </c>
      <c r="O684" s="17">
        <v>2.7829397105377601E-2</v>
      </c>
      <c r="P684" s="17">
        <v>0</v>
      </c>
      <c r="Q684" s="17"/>
      <c r="R684" s="17">
        <v>0</v>
      </c>
      <c r="S684" s="17">
        <v>0</v>
      </c>
      <c r="T684" s="17">
        <v>2.9722656548763101E-2</v>
      </c>
      <c r="U684" s="17"/>
      <c r="V684" s="17">
        <v>0</v>
      </c>
      <c r="W684" s="17">
        <v>0</v>
      </c>
      <c r="X684" s="17">
        <v>0</v>
      </c>
      <c r="Y684" s="17">
        <v>0</v>
      </c>
      <c r="Z684" s="17">
        <v>2.4645695276805098E-2</v>
      </c>
      <c r="AA684" s="17"/>
      <c r="AB684" s="17">
        <v>2.1830204506806401E-2</v>
      </c>
      <c r="AC684" s="17">
        <v>3.6553990515381801E-2</v>
      </c>
      <c r="AD684" s="17">
        <v>0</v>
      </c>
    </row>
    <row r="685" spans="2:30">
      <c r="B685" t="s">
        <v>311</v>
      </c>
      <c r="C685" s="17">
        <v>0</v>
      </c>
      <c r="D685" s="17">
        <v>0</v>
      </c>
      <c r="E685" s="17">
        <v>0</v>
      </c>
      <c r="F685" s="17"/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/>
      <c r="M685" s="17">
        <v>0</v>
      </c>
      <c r="N685" s="17">
        <v>0</v>
      </c>
      <c r="O685" s="17">
        <v>0</v>
      </c>
      <c r="P685" s="17">
        <v>0</v>
      </c>
      <c r="Q685" s="17"/>
      <c r="R685" s="17">
        <v>0</v>
      </c>
      <c r="S685" s="17">
        <v>0</v>
      </c>
      <c r="T685" s="17">
        <v>0</v>
      </c>
      <c r="U685" s="17"/>
      <c r="V685" s="17">
        <v>0</v>
      </c>
      <c r="W685" s="17">
        <v>0</v>
      </c>
      <c r="X685" s="17">
        <v>0</v>
      </c>
      <c r="Y685" s="17">
        <v>0</v>
      </c>
      <c r="Z685" s="17">
        <v>0</v>
      </c>
      <c r="AA685" s="17"/>
      <c r="AB685" s="17">
        <v>0</v>
      </c>
      <c r="AC685" s="17">
        <v>0</v>
      </c>
      <c r="AD685" s="17">
        <v>0</v>
      </c>
    </row>
    <row r="686" spans="2:30">
      <c r="B686" t="s">
        <v>312</v>
      </c>
      <c r="C686" s="17">
        <v>1.4346539319875199E-2</v>
      </c>
      <c r="D686" s="17">
        <v>6.6008585833780102E-3</v>
      </c>
      <c r="E686" s="17">
        <v>2.2913783113818201E-2</v>
      </c>
      <c r="F686" s="17"/>
      <c r="G686" s="17">
        <v>0</v>
      </c>
      <c r="H686" s="17">
        <v>0</v>
      </c>
      <c r="I686" s="17">
        <v>0</v>
      </c>
      <c r="J686" s="17">
        <v>2.3822589563680701E-2</v>
      </c>
      <c r="K686" s="17">
        <v>1.14389050810764E-2</v>
      </c>
      <c r="L686" s="17"/>
      <c r="M686" s="17">
        <v>0</v>
      </c>
      <c r="N686" s="17">
        <v>1.86107936867509E-2</v>
      </c>
      <c r="O686" s="17">
        <v>0</v>
      </c>
      <c r="P686" s="17">
        <v>5.0021822598596097E-2</v>
      </c>
      <c r="Q686" s="17"/>
      <c r="R686" s="17">
        <v>0</v>
      </c>
      <c r="S686" s="17">
        <v>3.05412669359355E-2</v>
      </c>
      <c r="T686" s="17">
        <v>9.9144709544686706E-3</v>
      </c>
      <c r="U686" s="17"/>
      <c r="V686" s="17">
        <v>0</v>
      </c>
      <c r="W686" s="17">
        <v>0</v>
      </c>
      <c r="X686" s="17">
        <v>0</v>
      </c>
      <c r="Y686" s="17">
        <v>5.5116891693613397E-2</v>
      </c>
      <c r="Z686" s="17">
        <v>1.1895983978092099E-2</v>
      </c>
      <c r="AA686" s="17"/>
      <c r="AB686" s="17">
        <v>1.8365886592949202E-2</v>
      </c>
      <c r="AC686" s="17">
        <v>0</v>
      </c>
      <c r="AD686" s="17">
        <v>0</v>
      </c>
    </row>
    <row r="687" spans="2:30"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</row>
    <row r="688" spans="2:30">
      <c r="B688" s="6" t="s">
        <v>313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</row>
    <row r="689" spans="2:30">
      <c r="B689" s="21" t="s">
        <v>22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</row>
    <row r="690" spans="2:30">
      <c r="B690" t="s">
        <v>314</v>
      </c>
      <c r="C690" s="17">
        <v>0.385988086748072</v>
      </c>
      <c r="D690" s="17">
        <v>0.23734387619745401</v>
      </c>
      <c r="E690" s="17">
        <v>0.50524849349119305</v>
      </c>
      <c r="F690" s="17"/>
      <c r="G690" s="17">
        <v>0</v>
      </c>
      <c r="H690" s="17">
        <v>0</v>
      </c>
      <c r="I690" s="17">
        <v>0</v>
      </c>
      <c r="J690" s="17">
        <v>0.73595338570750402</v>
      </c>
      <c r="K690" s="17">
        <v>0.15254037148805</v>
      </c>
      <c r="L690" s="17"/>
      <c r="M690" s="17">
        <v>0.42486429558679301</v>
      </c>
      <c r="N690" s="17">
        <v>0</v>
      </c>
      <c r="O690" s="17">
        <v>0</v>
      </c>
      <c r="P690" s="17">
        <v>0</v>
      </c>
      <c r="Q690" s="17"/>
      <c r="R690" s="17">
        <v>0</v>
      </c>
      <c r="S690" s="17">
        <v>0.47244870319286802</v>
      </c>
      <c r="T690" s="17">
        <v>0</v>
      </c>
      <c r="U690" s="17"/>
      <c r="V690" s="17">
        <v>0</v>
      </c>
      <c r="W690" s="17">
        <v>0</v>
      </c>
      <c r="X690" s="17">
        <v>0</v>
      </c>
      <c r="Y690" s="17">
        <v>1</v>
      </c>
      <c r="Z690" s="17">
        <v>0.31344996390289098</v>
      </c>
      <c r="AA690" s="17"/>
      <c r="AB690" s="17">
        <v>0.27395780459798602</v>
      </c>
      <c r="AC690" s="17">
        <v>0.67359196324027504</v>
      </c>
      <c r="AD690" s="17">
        <v>0</v>
      </c>
    </row>
    <row r="691" spans="2:30">
      <c r="B691" t="s">
        <v>315</v>
      </c>
      <c r="C691" s="17">
        <v>0.405585275853028</v>
      </c>
      <c r="D691" s="17">
        <v>0.5</v>
      </c>
      <c r="E691" s="17">
        <v>0.329834337672538</v>
      </c>
      <c r="F691" s="17"/>
      <c r="G691" s="17">
        <v>0</v>
      </c>
      <c r="H691" s="17">
        <v>0</v>
      </c>
      <c r="I691" s="17">
        <v>0</v>
      </c>
      <c r="J691" s="17">
        <v>0.26404661429249598</v>
      </c>
      <c r="K691" s="17">
        <v>0.5</v>
      </c>
      <c r="L691" s="17"/>
      <c r="M691" s="17">
        <v>0.34571661216592398</v>
      </c>
      <c r="N691" s="17">
        <v>0</v>
      </c>
      <c r="O691" s="17">
        <v>0</v>
      </c>
      <c r="P691" s="17">
        <v>1</v>
      </c>
      <c r="Q691" s="17"/>
      <c r="R691" s="17">
        <v>0</v>
      </c>
      <c r="S691" s="17">
        <v>0.27243747871089802</v>
      </c>
      <c r="T691" s="17">
        <v>1</v>
      </c>
      <c r="U691" s="17"/>
      <c r="V691" s="17">
        <v>0</v>
      </c>
      <c r="W691" s="17">
        <v>0</v>
      </c>
      <c r="X691" s="17">
        <v>0</v>
      </c>
      <c r="Y691" s="17">
        <v>0</v>
      </c>
      <c r="Z691" s="17">
        <v>0.45350029823135102</v>
      </c>
      <c r="AA691" s="17"/>
      <c r="AB691" s="17">
        <v>0.436427170418826</v>
      </c>
      <c r="AC691" s="17">
        <v>0.32640803675972502</v>
      </c>
      <c r="AD691" s="17">
        <v>0</v>
      </c>
    </row>
    <row r="692" spans="2:30">
      <c r="B692" t="s">
        <v>316</v>
      </c>
      <c r="C692" s="17">
        <v>9.1502649769683503E-2</v>
      </c>
      <c r="D692" s="17">
        <v>0</v>
      </c>
      <c r="E692" s="17">
        <v>0.164917168836269</v>
      </c>
      <c r="F692" s="17"/>
      <c r="G692" s="17">
        <v>0</v>
      </c>
      <c r="H692" s="17">
        <v>0</v>
      </c>
      <c r="I692" s="17">
        <v>0</v>
      </c>
      <c r="J692" s="17">
        <v>0</v>
      </c>
      <c r="K692" s="17">
        <v>0.15254037148805</v>
      </c>
      <c r="L692" s="17"/>
      <c r="M692" s="17">
        <v>0.10071867545512</v>
      </c>
      <c r="N692" s="17">
        <v>0</v>
      </c>
      <c r="O692" s="17">
        <v>0</v>
      </c>
      <c r="P692" s="17">
        <v>0</v>
      </c>
      <c r="Q692" s="17"/>
      <c r="R692" s="17">
        <v>0</v>
      </c>
      <c r="S692" s="17">
        <v>0.111999073822747</v>
      </c>
      <c r="T692" s="17">
        <v>0</v>
      </c>
      <c r="U692" s="17"/>
      <c r="V692" s="17">
        <v>0</v>
      </c>
      <c r="W692" s="17">
        <v>0</v>
      </c>
      <c r="X692" s="17">
        <v>0</v>
      </c>
      <c r="Y692" s="17">
        <v>0</v>
      </c>
      <c r="Z692" s="17">
        <v>0.102312587339949</v>
      </c>
      <c r="AA692" s="17"/>
      <c r="AB692" s="17">
        <v>0.12714565916234699</v>
      </c>
      <c r="AC692" s="17">
        <v>0</v>
      </c>
      <c r="AD692" s="17">
        <v>0</v>
      </c>
    </row>
    <row r="693" spans="2:30">
      <c r="B693" t="s">
        <v>317</v>
      </c>
      <c r="C693" s="17">
        <v>0.116923987629217</v>
      </c>
      <c r="D693" s="17">
        <v>0.26265612380254599</v>
      </c>
      <c r="E693" s="17">
        <v>0</v>
      </c>
      <c r="F693" s="17"/>
      <c r="G693" s="17">
        <v>0</v>
      </c>
      <c r="H693" s="17">
        <v>0</v>
      </c>
      <c r="I693" s="17">
        <v>0</v>
      </c>
      <c r="J693" s="17">
        <v>0</v>
      </c>
      <c r="K693" s="17">
        <v>0.194919257023901</v>
      </c>
      <c r="L693" s="17"/>
      <c r="M693" s="17">
        <v>0.12870041679216301</v>
      </c>
      <c r="N693" s="17">
        <v>0</v>
      </c>
      <c r="O693" s="17">
        <v>0</v>
      </c>
      <c r="P693" s="17">
        <v>0</v>
      </c>
      <c r="Q693" s="17"/>
      <c r="R693" s="17">
        <v>0</v>
      </c>
      <c r="S693" s="17">
        <v>0.143114744273487</v>
      </c>
      <c r="T693" s="17">
        <v>0</v>
      </c>
      <c r="U693" s="17"/>
      <c r="V693" s="17">
        <v>0</v>
      </c>
      <c r="W693" s="17">
        <v>0</v>
      </c>
      <c r="X693" s="17">
        <v>0</v>
      </c>
      <c r="Y693" s="17">
        <v>0</v>
      </c>
      <c r="Z693" s="17">
        <v>0.130737150525808</v>
      </c>
      <c r="AA693" s="17"/>
      <c r="AB693" s="17">
        <v>0.16246936582084101</v>
      </c>
      <c r="AC693" s="17">
        <v>0</v>
      </c>
      <c r="AD693" s="17">
        <v>0</v>
      </c>
    </row>
    <row r="694" spans="2:30">
      <c r="B694" t="s">
        <v>318</v>
      </c>
      <c r="C694" s="17">
        <v>0</v>
      </c>
      <c r="D694" s="17">
        <v>0</v>
      </c>
      <c r="E694" s="17">
        <v>0</v>
      </c>
      <c r="F694" s="17"/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/>
      <c r="M694" s="17">
        <v>0</v>
      </c>
      <c r="N694" s="17">
        <v>0</v>
      </c>
      <c r="O694" s="17">
        <v>0</v>
      </c>
      <c r="P694" s="17">
        <v>0</v>
      </c>
      <c r="Q694" s="17"/>
      <c r="R694" s="17">
        <v>0</v>
      </c>
      <c r="S694" s="17">
        <v>0</v>
      </c>
      <c r="T694" s="17">
        <v>0</v>
      </c>
      <c r="U694" s="17"/>
      <c r="V694" s="17">
        <v>0</v>
      </c>
      <c r="W694" s="17">
        <v>0</v>
      </c>
      <c r="X694" s="17">
        <v>0</v>
      </c>
      <c r="Y694" s="17">
        <v>0</v>
      </c>
      <c r="Z694" s="17">
        <v>0</v>
      </c>
      <c r="AA694" s="17"/>
      <c r="AB694" s="17">
        <v>0</v>
      </c>
      <c r="AC694" s="17">
        <v>0</v>
      </c>
      <c r="AD694" s="17">
        <v>0</v>
      </c>
    </row>
    <row r="695" spans="2:30">
      <c r="B695" t="s">
        <v>319</v>
      </c>
      <c r="C695" s="17">
        <v>0</v>
      </c>
      <c r="D695" s="17">
        <v>0</v>
      </c>
      <c r="E695" s="17">
        <v>0</v>
      </c>
      <c r="F695" s="17"/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/>
      <c r="M695" s="17">
        <v>0</v>
      </c>
      <c r="N695" s="17">
        <v>0</v>
      </c>
      <c r="O695" s="17">
        <v>0</v>
      </c>
      <c r="P695" s="17">
        <v>0</v>
      </c>
      <c r="Q695" s="17"/>
      <c r="R695" s="17">
        <v>0</v>
      </c>
      <c r="S695" s="17">
        <v>0</v>
      </c>
      <c r="T695" s="17">
        <v>0</v>
      </c>
      <c r="U695" s="17"/>
      <c r="V695" s="17">
        <v>0</v>
      </c>
      <c r="W695" s="17">
        <v>0</v>
      </c>
      <c r="X695" s="17">
        <v>0</v>
      </c>
      <c r="Y695" s="17">
        <v>0</v>
      </c>
      <c r="Z695" s="17">
        <v>0</v>
      </c>
      <c r="AA695" s="17"/>
      <c r="AB695" s="17">
        <v>0</v>
      </c>
      <c r="AC695" s="17">
        <v>0</v>
      </c>
      <c r="AD695" s="17">
        <v>0</v>
      </c>
    </row>
    <row r="696" spans="2:30">
      <c r="B696" t="s">
        <v>312</v>
      </c>
      <c r="C696" s="17">
        <v>0</v>
      </c>
      <c r="D696" s="17">
        <v>0</v>
      </c>
      <c r="E696" s="17">
        <v>0</v>
      </c>
      <c r="F696" s="17"/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/>
      <c r="M696" s="17">
        <v>0</v>
      </c>
      <c r="N696" s="17">
        <v>0</v>
      </c>
      <c r="O696" s="17">
        <v>0</v>
      </c>
      <c r="P696" s="17">
        <v>0</v>
      </c>
      <c r="Q696" s="17"/>
      <c r="R696" s="17">
        <v>0</v>
      </c>
      <c r="S696" s="17">
        <v>0</v>
      </c>
      <c r="T696" s="17">
        <v>0</v>
      </c>
      <c r="U696" s="17"/>
      <c r="V696" s="17">
        <v>0</v>
      </c>
      <c r="W696" s="17">
        <v>0</v>
      </c>
      <c r="X696" s="17">
        <v>0</v>
      </c>
      <c r="Y696" s="17">
        <v>0</v>
      </c>
      <c r="Z696" s="17">
        <v>0</v>
      </c>
      <c r="AA696" s="17"/>
      <c r="AB696" s="17">
        <v>0</v>
      </c>
      <c r="AC696" s="17">
        <v>0</v>
      </c>
      <c r="AD696" s="17">
        <v>0</v>
      </c>
    </row>
    <row r="697" spans="2:30"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</row>
    <row r="698" spans="2:30">
      <c r="B698" s="6" t="s">
        <v>320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</row>
    <row r="699" spans="2:30">
      <c r="B699" s="21" t="s">
        <v>23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</row>
    <row r="700" spans="2:30">
      <c r="B700" t="s">
        <v>306</v>
      </c>
      <c r="C700" s="17">
        <v>0.353063033069835</v>
      </c>
      <c r="D700" s="17">
        <v>0.38239458624054101</v>
      </c>
      <c r="E700" s="17">
        <v>0.32548491076472502</v>
      </c>
      <c r="F700" s="17"/>
      <c r="G700" s="17">
        <v>0.44091475986614098</v>
      </c>
      <c r="H700" s="17">
        <v>0</v>
      </c>
      <c r="I700" s="17">
        <v>0.30874980013666897</v>
      </c>
      <c r="J700" s="17">
        <v>0.35643275988749401</v>
      </c>
      <c r="K700" s="17">
        <v>0.49704387291376301</v>
      </c>
      <c r="L700" s="17"/>
      <c r="M700" s="17">
        <v>0.50020892767051695</v>
      </c>
      <c r="N700" s="17">
        <v>0.35636009183189599</v>
      </c>
      <c r="O700" s="17">
        <v>0</v>
      </c>
      <c r="P700" s="17">
        <v>5.4007470576604898E-2</v>
      </c>
      <c r="Q700" s="17"/>
      <c r="R700" s="17">
        <v>1</v>
      </c>
      <c r="S700" s="17">
        <v>0.32985376251222398</v>
      </c>
      <c r="T700" s="17">
        <v>0.45755983672107198</v>
      </c>
      <c r="U700" s="17"/>
      <c r="V700" s="17">
        <v>0</v>
      </c>
      <c r="W700" s="17">
        <v>0</v>
      </c>
      <c r="X700" s="17">
        <v>0</v>
      </c>
      <c r="Y700" s="17">
        <v>0.26651477986544903</v>
      </c>
      <c r="Z700" s="17">
        <v>0.62132291344357904</v>
      </c>
      <c r="AA700" s="17"/>
      <c r="AB700" s="17">
        <v>0.23787012050919201</v>
      </c>
      <c r="AC700" s="17">
        <v>0.749825420833651</v>
      </c>
      <c r="AD700" s="17">
        <v>0.59632752730885197</v>
      </c>
    </row>
    <row r="701" spans="2:30">
      <c r="B701" t="s">
        <v>307</v>
      </c>
      <c r="C701" s="17">
        <v>0.17157517196467301</v>
      </c>
      <c r="D701" s="17">
        <v>0.19331495937721199</v>
      </c>
      <c r="E701" s="17">
        <v>0.15113498208925799</v>
      </c>
      <c r="F701" s="17"/>
      <c r="G701" s="17">
        <v>0</v>
      </c>
      <c r="H701" s="17">
        <v>0</v>
      </c>
      <c r="I701" s="17">
        <v>0.154843657254808</v>
      </c>
      <c r="J701" s="17">
        <v>0.20647643683685901</v>
      </c>
      <c r="K701" s="17">
        <v>0</v>
      </c>
      <c r="L701" s="17"/>
      <c r="M701" s="17">
        <v>0.18258116646184</v>
      </c>
      <c r="N701" s="17">
        <v>0.16208201052496199</v>
      </c>
      <c r="O701" s="17">
        <v>0.241049832774962</v>
      </c>
      <c r="P701" s="17">
        <v>5.1040565445366899E-2</v>
      </c>
      <c r="Q701" s="17"/>
      <c r="R701" s="17">
        <v>0</v>
      </c>
      <c r="S701" s="17">
        <v>0.17748937790890501</v>
      </c>
      <c r="T701" s="17">
        <v>0.14571972379051101</v>
      </c>
      <c r="U701" s="17"/>
      <c r="V701" s="17">
        <v>0</v>
      </c>
      <c r="W701" s="17">
        <v>0</v>
      </c>
      <c r="X701" s="17">
        <v>0</v>
      </c>
      <c r="Y701" s="17">
        <v>0.21048677776783201</v>
      </c>
      <c r="Z701" s="17">
        <v>5.0967044920733402E-2</v>
      </c>
      <c r="AA701" s="17"/>
      <c r="AB701" s="17">
        <v>0.225731740594769</v>
      </c>
      <c r="AC701" s="17">
        <v>0</v>
      </c>
      <c r="AD701" s="17">
        <v>0</v>
      </c>
    </row>
    <row r="702" spans="2:30">
      <c r="B702" t="s">
        <v>308</v>
      </c>
      <c r="C702" s="17">
        <v>0.138982154468832</v>
      </c>
      <c r="D702" s="17">
        <v>0.17362994064774401</v>
      </c>
      <c r="E702" s="17">
        <v>0.106405601864124</v>
      </c>
      <c r="F702" s="17"/>
      <c r="G702" s="17">
        <v>0.40593840553451599</v>
      </c>
      <c r="H702" s="17">
        <v>1</v>
      </c>
      <c r="I702" s="17">
        <v>0.151407591699776</v>
      </c>
      <c r="J702" s="17">
        <v>0.103435335845097</v>
      </c>
      <c r="K702" s="17">
        <v>0.204984974711789</v>
      </c>
      <c r="L702" s="17"/>
      <c r="M702" s="17">
        <v>0.139619934999753</v>
      </c>
      <c r="N702" s="17">
        <v>6.9325095427650696E-2</v>
      </c>
      <c r="O702" s="17">
        <v>0.37272842898845698</v>
      </c>
      <c r="P702" s="17">
        <v>0</v>
      </c>
      <c r="Q702" s="17"/>
      <c r="R702" s="17">
        <v>0</v>
      </c>
      <c r="S702" s="17">
        <v>0.14477161629646401</v>
      </c>
      <c r="T702" s="17">
        <v>0.110342324501937</v>
      </c>
      <c r="U702" s="17"/>
      <c r="V702" s="17">
        <v>0</v>
      </c>
      <c r="W702" s="17">
        <v>0</v>
      </c>
      <c r="X702" s="17">
        <v>0</v>
      </c>
      <c r="Y702" s="17">
        <v>0.14831790353204499</v>
      </c>
      <c r="Z702" s="17">
        <v>0.110045615206942</v>
      </c>
      <c r="AA702" s="17"/>
      <c r="AB702" s="17">
        <v>0.119372319299111</v>
      </c>
      <c r="AC702" s="17">
        <v>0.22163839618478101</v>
      </c>
      <c r="AD702" s="17">
        <v>0.12259188958837899</v>
      </c>
    </row>
    <row r="703" spans="2:30">
      <c r="B703" t="s">
        <v>309</v>
      </c>
      <c r="C703" s="17">
        <v>0.19490271229791101</v>
      </c>
      <c r="D703" s="17">
        <v>0.115524174155803</v>
      </c>
      <c r="E703" s="17">
        <v>0.269536026822495</v>
      </c>
      <c r="F703" s="17"/>
      <c r="G703" s="17">
        <v>0.153146834599343</v>
      </c>
      <c r="H703" s="17">
        <v>0</v>
      </c>
      <c r="I703" s="17">
        <v>9.0125271361960094E-2</v>
      </c>
      <c r="J703" s="17">
        <v>0.23295025446780801</v>
      </c>
      <c r="K703" s="17">
        <v>0.29797115237444799</v>
      </c>
      <c r="L703" s="17"/>
      <c r="M703" s="17">
        <v>0.14017143841662399</v>
      </c>
      <c r="N703" s="17">
        <v>0.28141965169125399</v>
      </c>
      <c r="O703" s="17">
        <v>2.6937366827505801E-2</v>
      </c>
      <c r="P703" s="17">
        <v>0.48327497198795599</v>
      </c>
      <c r="Q703" s="17"/>
      <c r="R703" s="17">
        <v>0</v>
      </c>
      <c r="S703" s="17">
        <v>0.185938297662359</v>
      </c>
      <c r="T703" s="17">
        <v>0.28637811498648102</v>
      </c>
      <c r="U703" s="17"/>
      <c r="V703" s="17">
        <v>0</v>
      </c>
      <c r="W703" s="17">
        <v>0</v>
      </c>
      <c r="X703" s="17">
        <v>0</v>
      </c>
      <c r="Y703" s="17">
        <v>0.197193048768663</v>
      </c>
      <c r="Z703" s="17">
        <v>0.18780371994495501</v>
      </c>
      <c r="AA703" s="17"/>
      <c r="AB703" s="17">
        <v>0.230892634412766</v>
      </c>
      <c r="AC703" s="17">
        <v>2.8536182981567602E-2</v>
      </c>
      <c r="AD703" s="17">
        <v>0.28108058310276901</v>
      </c>
    </row>
    <row r="704" spans="2:30">
      <c r="B704" t="s">
        <v>310</v>
      </c>
      <c r="C704" s="17">
        <v>2.3351624958798899E-2</v>
      </c>
      <c r="D704" s="17">
        <v>4.8187957959414003E-2</v>
      </c>
      <c r="E704" s="17">
        <v>0</v>
      </c>
      <c r="F704" s="17"/>
      <c r="G704" s="17">
        <v>0</v>
      </c>
      <c r="H704" s="17">
        <v>0</v>
      </c>
      <c r="I704" s="17">
        <v>1.8640797621722001E-2</v>
      </c>
      <c r="J704" s="17">
        <v>2.9114105645700598E-2</v>
      </c>
      <c r="K704" s="17">
        <v>0</v>
      </c>
      <c r="L704" s="17"/>
      <c r="M704" s="17">
        <v>9.3496878595487106E-3</v>
      </c>
      <c r="N704" s="17">
        <v>3.0054830129611201E-2</v>
      </c>
      <c r="O704" s="17">
        <v>8.5673898481891303E-2</v>
      </c>
      <c r="P704" s="17">
        <v>0</v>
      </c>
      <c r="Q704" s="17"/>
      <c r="R704" s="17">
        <v>0</v>
      </c>
      <c r="S704" s="17">
        <v>2.6730325470664399E-2</v>
      </c>
      <c r="T704" s="17">
        <v>0</v>
      </c>
      <c r="U704" s="17"/>
      <c r="V704" s="17">
        <v>0</v>
      </c>
      <c r="W704" s="17">
        <v>0</v>
      </c>
      <c r="X704" s="17">
        <v>0</v>
      </c>
      <c r="Y704" s="17">
        <v>3.0885522114244699E-2</v>
      </c>
      <c r="Z704" s="17">
        <v>0</v>
      </c>
      <c r="AA704" s="17"/>
      <c r="AB704" s="17">
        <v>3.07224109835149E-2</v>
      </c>
      <c r="AC704" s="17">
        <v>0</v>
      </c>
      <c r="AD704" s="17">
        <v>0</v>
      </c>
    </row>
    <row r="705" spans="2:30">
      <c r="B705" t="s">
        <v>311</v>
      </c>
      <c r="C705" s="17">
        <v>4.0876374063878599E-3</v>
      </c>
      <c r="D705" s="17">
        <v>0</v>
      </c>
      <c r="E705" s="17">
        <v>7.9309171562270599E-3</v>
      </c>
      <c r="F705" s="17"/>
      <c r="G705" s="17">
        <v>0</v>
      </c>
      <c r="H705" s="17">
        <v>0</v>
      </c>
      <c r="I705" s="17">
        <v>0</v>
      </c>
      <c r="J705" s="17">
        <v>6.45372365442073E-3</v>
      </c>
      <c r="K705" s="17">
        <v>0</v>
      </c>
      <c r="L705" s="17"/>
      <c r="M705" s="17">
        <v>7.7814639764668403E-3</v>
      </c>
      <c r="N705" s="17">
        <v>0</v>
      </c>
      <c r="O705" s="17">
        <v>0</v>
      </c>
      <c r="P705" s="17">
        <v>0</v>
      </c>
      <c r="Q705" s="17"/>
      <c r="R705" s="17">
        <v>0</v>
      </c>
      <c r="S705" s="17">
        <v>4.6790695924413201E-3</v>
      </c>
      <c r="T705" s="17">
        <v>0</v>
      </c>
      <c r="U705" s="17"/>
      <c r="V705" s="17">
        <v>0</v>
      </c>
      <c r="W705" s="17">
        <v>0</v>
      </c>
      <c r="X705" s="17">
        <v>0</v>
      </c>
      <c r="Y705" s="17">
        <v>5.40642528015746E-3</v>
      </c>
      <c r="Z705" s="17">
        <v>0</v>
      </c>
      <c r="AA705" s="17"/>
      <c r="AB705" s="17">
        <v>5.3778731275537003E-3</v>
      </c>
      <c r="AC705" s="17">
        <v>0</v>
      </c>
      <c r="AD705" s="17">
        <v>0</v>
      </c>
    </row>
    <row r="706" spans="2:30">
      <c r="B706" t="s">
        <v>312</v>
      </c>
      <c r="C706" s="17">
        <v>0.11403766583356199</v>
      </c>
      <c r="D706" s="17">
        <v>8.6948381619287099E-2</v>
      </c>
      <c r="E706" s="17">
        <v>0.13950756130317099</v>
      </c>
      <c r="F706" s="17"/>
      <c r="G706" s="17">
        <v>0</v>
      </c>
      <c r="H706" s="17">
        <v>0</v>
      </c>
      <c r="I706" s="17">
        <v>0.27623288192506401</v>
      </c>
      <c r="J706" s="17">
        <v>6.5137383662621104E-2</v>
      </c>
      <c r="K706" s="17">
        <v>0</v>
      </c>
      <c r="L706" s="17"/>
      <c r="M706" s="17">
        <v>2.0287380615250102E-2</v>
      </c>
      <c r="N706" s="17">
        <v>0.100758320394626</v>
      </c>
      <c r="O706" s="17">
        <v>0.27361047292718399</v>
      </c>
      <c r="P706" s="17">
        <v>0.41167699199007202</v>
      </c>
      <c r="Q706" s="17"/>
      <c r="R706" s="17">
        <v>0</v>
      </c>
      <c r="S706" s="17">
        <v>0.13053755055694299</v>
      </c>
      <c r="T706" s="17">
        <v>0</v>
      </c>
      <c r="U706" s="17"/>
      <c r="V706" s="17">
        <v>0</v>
      </c>
      <c r="W706" s="17">
        <v>0</v>
      </c>
      <c r="X706" s="17">
        <v>0</v>
      </c>
      <c r="Y706" s="17">
        <v>0.14119554267161</v>
      </c>
      <c r="Z706" s="17">
        <v>2.9860706483789901E-2</v>
      </c>
      <c r="AA706" s="17"/>
      <c r="AB706" s="17">
        <v>0.150032901073093</v>
      </c>
      <c r="AC706" s="17">
        <v>0</v>
      </c>
      <c r="AD706" s="17">
        <v>0</v>
      </c>
    </row>
    <row r="707" spans="2:30"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</row>
    <row r="708" spans="2:30">
      <c r="B708" s="6" t="s">
        <v>321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</row>
    <row r="709" spans="2:30">
      <c r="B709" s="21" t="s">
        <v>24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</row>
    <row r="710" spans="2:30">
      <c r="B710" t="s">
        <v>314</v>
      </c>
      <c r="C710" s="17">
        <v>0.54457395053026503</v>
      </c>
      <c r="D710" s="17">
        <v>1</v>
      </c>
      <c r="E710" s="17">
        <v>0.43475307275400199</v>
      </c>
      <c r="F710" s="17"/>
      <c r="G710" s="17">
        <v>0</v>
      </c>
      <c r="H710" s="17">
        <v>0</v>
      </c>
      <c r="I710" s="17">
        <v>0</v>
      </c>
      <c r="J710" s="17">
        <v>0.75665036258778395</v>
      </c>
      <c r="K710" s="17">
        <v>0</v>
      </c>
      <c r="L710" s="17"/>
      <c r="M710" s="17">
        <v>1</v>
      </c>
      <c r="N710" s="17">
        <v>0.38456916066064301</v>
      </c>
      <c r="O710" s="17">
        <v>0.52591214959031796</v>
      </c>
      <c r="P710" s="17">
        <v>0</v>
      </c>
      <c r="Q710" s="17"/>
      <c r="R710" s="17">
        <v>1</v>
      </c>
      <c r="S710" s="17">
        <v>0.43475307275400199</v>
      </c>
      <c r="T710" s="17">
        <v>0</v>
      </c>
      <c r="U710" s="17"/>
      <c r="V710" s="17">
        <v>0</v>
      </c>
      <c r="W710" s="17">
        <v>0</v>
      </c>
      <c r="X710" s="17">
        <v>0</v>
      </c>
      <c r="Y710" s="17">
        <v>0.54457395053026503</v>
      </c>
      <c r="Z710" s="17">
        <v>0</v>
      </c>
      <c r="AA710" s="17"/>
      <c r="AB710" s="17">
        <v>0.44787284760101498</v>
      </c>
      <c r="AC710" s="17">
        <v>1</v>
      </c>
      <c r="AD710" s="17">
        <v>0</v>
      </c>
    </row>
    <row r="711" spans="2:30">
      <c r="B711" t="s">
        <v>315</v>
      </c>
      <c r="C711" s="17">
        <v>0</v>
      </c>
      <c r="D711" s="17">
        <v>0</v>
      </c>
      <c r="E711" s="17">
        <v>0</v>
      </c>
      <c r="F711" s="17"/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/>
      <c r="M711" s="17">
        <v>0</v>
      </c>
      <c r="N711" s="17">
        <v>0</v>
      </c>
      <c r="O711" s="17">
        <v>0</v>
      </c>
      <c r="P711" s="17">
        <v>0</v>
      </c>
      <c r="Q711" s="17"/>
      <c r="R711" s="17">
        <v>0</v>
      </c>
      <c r="S711" s="17">
        <v>0</v>
      </c>
      <c r="T711" s="17">
        <v>0</v>
      </c>
      <c r="U711" s="17"/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/>
      <c r="AB711" s="17">
        <v>0</v>
      </c>
      <c r="AC711" s="17">
        <v>0</v>
      </c>
      <c r="AD711" s="17">
        <v>0</v>
      </c>
    </row>
    <row r="712" spans="2:30">
      <c r="B712" t="s">
        <v>316</v>
      </c>
      <c r="C712" s="17">
        <v>0.175142813587568</v>
      </c>
      <c r="D712" s="17">
        <v>0</v>
      </c>
      <c r="E712" s="17">
        <v>0.217376536377001</v>
      </c>
      <c r="F712" s="17"/>
      <c r="G712" s="17">
        <v>0</v>
      </c>
      <c r="H712" s="17">
        <v>0</v>
      </c>
      <c r="I712" s="17">
        <v>0</v>
      </c>
      <c r="J712" s="17">
        <v>0.24334963741221599</v>
      </c>
      <c r="K712" s="17">
        <v>0</v>
      </c>
      <c r="L712" s="17"/>
      <c r="M712" s="17">
        <v>0</v>
      </c>
      <c r="N712" s="17">
        <v>0</v>
      </c>
      <c r="O712" s="17">
        <v>0.47408785040968199</v>
      </c>
      <c r="P712" s="17">
        <v>0</v>
      </c>
      <c r="Q712" s="17"/>
      <c r="R712" s="17">
        <v>0</v>
      </c>
      <c r="S712" s="17">
        <v>0.217376536377001</v>
      </c>
      <c r="T712" s="17">
        <v>0</v>
      </c>
      <c r="U712" s="17"/>
      <c r="V712" s="17">
        <v>0</v>
      </c>
      <c r="W712" s="17">
        <v>0</v>
      </c>
      <c r="X712" s="17">
        <v>0</v>
      </c>
      <c r="Y712" s="17">
        <v>0.175142813587568</v>
      </c>
      <c r="Z712" s="17">
        <v>0</v>
      </c>
      <c r="AA712" s="17"/>
      <c r="AB712" s="17">
        <v>0.21233107557602801</v>
      </c>
      <c r="AC712" s="17">
        <v>0</v>
      </c>
      <c r="AD712" s="17">
        <v>0</v>
      </c>
    </row>
    <row r="713" spans="2:30">
      <c r="B713" t="s">
        <v>317</v>
      </c>
      <c r="C713" s="17">
        <v>0</v>
      </c>
      <c r="D713" s="17">
        <v>0</v>
      </c>
      <c r="E713" s="17">
        <v>0</v>
      </c>
      <c r="F713" s="17"/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/>
      <c r="M713" s="17">
        <v>0</v>
      </c>
      <c r="N713" s="17">
        <v>0</v>
      </c>
      <c r="O713" s="17">
        <v>0</v>
      </c>
      <c r="P713" s="17">
        <v>0</v>
      </c>
      <c r="Q713" s="17"/>
      <c r="R713" s="17">
        <v>0</v>
      </c>
      <c r="S713" s="17">
        <v>0</v>
      </c>
      <c r="T713" s="17">
        <v>0</v>
      </c>
      <c r="U713" s="17"/>
      <c r="V713" s="17">
        <v>0</v>
      </c>
      <c r="W713" s="17">
        <v>0</v>
      </c>
      <c r="X713" s="17">
        <v>0</v>
      </c>
      <c r="Y713" s="17">
        <v>0</v>
      </c>
      <c r="Z713" s="17">
        <v>0</v>
      </c>
      <c r="AA713" s="17"/>
      <c r="AB713" s="17">
        <v>0</v>
      </c>
      <c r="AC713" s="17">
        <v>0</v>
      </c>
      <c r="AD713" s="17">
        <v>0</v>
      </c>
    </row>
    <row r="714" spans="2:30">
      <c r="B714" t="s">
        <v>318</v>
      </c>
      <c r="C714" s="17">
        <v>0</v>
      </c>
      <c r="D714" s="17">
        <v>0</v>
      </c>
      <c r="E714" s="17">
        <v>0</v>
      </c>
      <c r="F714" s="17"/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/>
      <c r="M714" s="17">
        <v>0</v>
      </c>
      <c r="N714" s="17">
        <v>0</v>
      </c>
      <c r="O714" s="17">
        <v>0</v>
      </c>
      <c r="P714" s="17">
        <v>0</v>
      </c>
      <c r="Q714" s="17"/>
      <c r="R714" s="17">
        <v>0</v>
      </c>
      <c r="S714" s="17">
        <v>0</v>
      </c>
      <c r="T714" s="17">
        <v>0</v>
      </c>
      <c r="U714" s="17"/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/>
      <c r="AB714" s="17">
        <v>0</v>
      </c>
      <c r="AC714" s="17">
        <v>0</v>
      </c>
      <c r="AD714" s="17">
        <v>0</v>
      </c>
    </row>
    <row r="715" spans="2:30">
      <c r="B715" t="s">
        <v>322</v>
      </c>
      <c r="C715" s="17">
        <v>0</v>
      </c>
      <c r="D715" s="17">
        <v>0</v>
      </c>
      <c r="E715" s="17">
        <v>0</v>
      </c>
      <c r="F715" s="17"/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/>
      <c r="M715" s="17">
        <v>0</v>
      </c>
      <c r="N715" s="17">
        <v>0</v>
      </c>
      <c r="O715" s="17">
        <v>0</v>
      </c>
      <c r="P715" s="17">
        <v>0</v>
      </c>
      <c r="Q715" s="17"/>
      <c r="R715" s="17">
        <v>0</v>
      </c>
      <c r="S715" s="17">
        <v>0</v>
      </c>
      <c r="T715" s="17">
        <v>0</v>
      </c>
      <c r="U715" s="17"/>
      <c r="V715" s="17">
        <v>0</v>
      </c>
      <c r="W715" s="17">
        <v>0</v>
      </c>
      <c r="X715" s="17">
        <v>0</v>
      </c>
      <c r="Y715" s="17">
        <v>0</v>
      </c>
      <c r="Z715" s="17">
        <v>0</v>
      </c>
      <c r="AA715" s="17"/>
      <c r="AB715" s="17">
        <v>0</v>
      </c>
      <c r="AC715" s="17">
        <v>0</v>
      </c>
      <c r="AD715" s="17">
        <v>0</v>
      </c>
    </row>
    <row r="716" spans="2:30">
      <c r="B716" t="s">
        <v>323</v>
      </c>
      <c r="C716" s="17">
        <v>0.28028323588216703</v>
      </c>
      <c r="D716" s="17">
        <v>0</v>
      </c>
      <c r="E716" s="17">
        <v>0.34787039086899701</v>
      </c>
      <c r="F716" s="17"/>
      <c r="G716" s="17">
        <v>0</v>
      </c>
      <c r="H716" s="17">
        <v>0</v>
      </c>
      <c r="I716" s="17">
        <v>1</v>
      </c>
      <c r="J716" s="17">
        <v>0</v>
      </c>
      <c r="K716" s="17">
        <v>0</v>
      </c>
      <c r="L716" s="17"/>
      <c r="M716" s="17">
        <v>0</v>
      </c>
      <c r="N716" s="17">
        <v>0.61543083933935705</v>
      </c>
      <c r="O716" s="17">
        <v>0</v>
      </c>
      <c r="P716" s="17">
        <v>0</v>
      </c>
      <c r="Q716" s="17"/>
      <c r="R716" s="17">
        <v>0</v>
      </c>
      <c r="S716" s="17">
        <v>0.34787039086899701</v>
      </c>
      <c r="T716" s="17">
        <v>0</v>
      </c>
      <c r="U716" s="17"/>
      <c r="V716" s="17">
        <v>0</v>
      </c>
      <c r="W716" s="17">
        <v>0</v>
      </c>
      <c r="X716" s="17">
        <v>0</v>
      </c>
      <c r="Y716" s="17">
        <v>0.28028323588216703</v>
      </c>
      <c r="Z716" s="17">
        <v>0</v>
      </c>
      <c r="AA716" s="17"/>
      <c r="AB716" s="17">
        <v>0.33979607682295698</v>
      </c>
      <c r="AC716" s="17">
        <v>0</v>
      </c>
      <c r="AD716" s="17">
        <v>0</v>
      </c>
    </row>
    <row r="717" spans="2:30"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</row>
    <row r="718" spans="2:30">
      <c r="B718" s="6" t="s">
        <v>324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</row>
    <row r="719" spans="2:30">
      <c r="B719" s="21" t="s">
        <v>25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</row>
    <row r="720" spans="2:30">
      <c r="B720" t="s">
        <v>325</v>
      </c>
      <c r="C720" s="17">
        <v>0.227972872318252</v>
      </c>
      <c r="D720" s="17">
        <v>0.321157701307067</v>
      </c>
      <c r="E720" s="17">
        <v>0.12881126137927901</v>
      </c>
      <c r="F720" s="17"/>
      <c r="G720" s="17">
        <v>0</v>
      </c>
      <c r="H720" s="17">
        <v>1</v>
      </c>
      <c r="I720" s="17">
        <v>0.63801637081851703</v>
      </c>
      <c r="J720" s="17">
        <v>0.23750281624071401</v>
      </c>
      <c r="K720" s="17">
        <v>0.197242959187683</v>
      </c>
      <c r="L720" s="17"/>
      <c r="M720" s="17">
        <v>0.243741037732148</v>
      </c>
      <c r="N720" s="17">
        <v>9.6677439073905594E-2</v>
      </c>
      <c r="O720" s="17">
        <v>0.125369794692297</v>
      </c>
      <c r="P720" s="17">
        <v>0.57243948092519803</v>
      </c>
      <c r="Q720" s="17"/>
      <c r="R720" s="17">
        <v>0</v>
      </c>
      <c r="S720" s="17">
        <v>0.46652944090396198</v>
      </c>
      <c r="T720" s="17">
        <v>0.13166800629418099</v>
      </c>
      <c r="U720" s="17"/>
      <c r="V720" s="17">
        <v>0</v>
      </c>
      <c r="W720" s="17">
        <v>0</v>
      </c>
      <c r="X720" s="17">
        <v>0</v>
      </c>
      <c r="Y720" s="17">
        <v>0.49437293808822402</v>
      </c>
      <c r="Z720" s="17">
        <v>0.210182808950168</v>
      </c>
      <c r="AA720" s="17"/>
      <c r="AB720" s="17">
        <v>0.119087531380293</v>
      </c>
      <c r="AC720" s="17">
        <v>0.60456035668131103</v>
      </c>
      <c r="AD720" s="17">
        <v>0.58250694198069397</v>
      </c>
    </row>
    <row r="721" spans="2:30">
      <c r="B721" t="s">
        <v>326</v>
      </c>
      <c r="C721" s="17">
        <v>0.18854903878966101</v>
      </c>
      <c r="D721" s="17">
        <v>0.243170083202778</v>
      </c>
      <c r="E721" s="17">
        <v>0.130424655089563</v>
      </c>
      <c r="F721" s="17"/>
      <c r="G721" s="17">
        <v>1</v>
      </c>
      <c r="H721" s="17">
        <v>0</v>
      </c>
      <c r="I721" s="17">
        <v>0.24373675509461601</v>
      </c>
      <c r="J721" s="17">
        <v>0.24696368838882099</v>
      </c>
      <c r="K721" s="17">
        <v>0.16033602485839701</v>
      </c>
      <c r="L721" s="17"/>
      <c r="M721" s="17">
        <v>0.34037246595185899</v>
      </c>
      <c r="N721" s="17">
        <v>0.108634651320117</v>
      </c>
      <c r="O721" s="17">
        <v>5.0030830539478897E-2</v>
      </c>
      <c r="P721" s="17">
        <v>0.12624387845163401</v>
      </c>
      <c r="Q721" s="17"/>
      <c r="R721" s="17">
        <v>1</v>
      </c>
      <c r="S721" s="17">
        <v>0.310077479987378</v>
      </c>
      <c r="T721" s="17">
        <v>0.13719471643394601</v>
      </c>
      <c r="U721" s="17"/>
      <c r="V721" s="17">
        <v>0</v>
      </c>
      <c r="W721" s="17">
        <v>0</v>
      </c>
      <c r="X721" s="17">
        <v>0</v>
      </c>
      <c r="Y721" s="17">
        <v>0.34171373974359598</v>
      </c>
      <c r="Z721" s="17">
        <v>0.178320776541118</v>
      </c>
      <c r="AA721" s="17"/>
      <c r="AB721" s="17">
        <v>0.20954963871518001</v>
      </c>
      <c r="AC721" s="17">
        <v>9.5380577362616098E-2</v>
      </c>
      <c r="AD721" s="17">
        <v>0.20667967113021599</v>
      </c>
    </row>
    <row r="722" spans="2:30">
      <c r="B722" t="s">
        <v>327</v>
      </c>
      <c r="C722" s="17">
        <v>7.4983723188660001E-3</v>
      </c>
      <c r="D722" s="17">
        <v>6.4014678040385199E-3</v>
      </c>
      <c r="E722" s="17">
        <v>8.6656311947671399E-3</v>
      </c>
      <c r="F722" s="17"/>
      <c r="G722" s="17">
        <v>0</v>
      </c>
      <c r="H722" s="17">
        <v>0</v>
      </c>
      <c r="I722" s="17">
        <v>0</v>
      </c>
      <c r="J722" s="17">
        <v>0</v>
      </c>
      <c r="K722" s="17">
        <v>1.1216275680841201E-2</v>
      </c>
      <c r="L722" s="17"/>
      <c r="M722" s="17">
        <v>0</v>
      </c>
      <c r="N722" s="17">
        <v>0</v>
      </c>
      <c r="O722" s="17">
        <v>0</v>
      </c>
      <c r="P722" s="17">
        <v>5.0145883994175099E-2</v>
      </c>
      <c r="Q722" s="17"/>
      <c r="R722" s="17">
        <v>0</v>
      </c>
      <c r="S722" s="17">
        <v>0</v>
      </c>
      <c r="T722" s="17">
        <v>1.0561709626417601E-2</v>
      </c>
      <c r="U722" s="17"/>
      <c r="V722" s="17">
        <v>0</v>
      </c>
      <c r="W722" s="17">
        <v>0</v>
      </c>
      <c r="X722" s="17">
        <v>0</v>
      </c>
      <c r="Y722" s="17">
        <v>0</v>
      </c>
      <c r="Z722" s="17">
        <v>7.9991098780875305E-3</v>
      </c>
      <c r="AA722" s="17"/>
      <c r="AB722" s="17">
        <v>9.6910629789995796E-3</v>
      </c>
      <c r="AC722" s="17">
        <v>0</v>
      </c>
      <c r="AD722" s="17">
        <v>0</v>
      </c>
    </row>
    <row r="723" spans="2:30">
      <c r="B723" t="s">
        <v>328</v>
      </c>
      <c r="C723" s="17">
        <v>0.54392818278308197</v>
      </c>
      <c r="D723" s="17">
        <v>0.40609663911861699</v>
      </c>
      <c r="E723" s="17">
        <v>0.690600104127855</v>
      </c>
      <c r="F723" s="17"/>
      <c r="G723" s="17">
        <v>0</v>
      </c>
      <c r="H723" s="17">
        <v>0</v>
      </c>
      <c r="I723" s="17">
        <v>0</v>
      </c>
      <c r="J723" s="17">
        <v>0.48719778791198098</v>
      </c>
      <c r="K723" s="17">
        <v>0.60113196251068002</v>
      </c>
      <c r="L723" s="17"/>
      <c r="M723" s="17">
        <v>0.35426309602175599</v>
      </c>
      <c r="N723" s="17">
        <v>0.79468790960597702</v>
      </c>
      <c r="O723" s="17">
        <v>0.79676997766284696</v>
      </c>
      <c r="P723" s="17">
        <v>0.22321829056300799</v>
      </c>
      <c r="Q723" s="17"/>
      <c r="R723" s="17">
        <v>0</v>
      </c>
      <c r="S723" s="17">
        <v>0.21061047861281099</v>
      </c>
      <c r="T723" s="17">
        <v>0.68062042088416896</v>
      </c>
      <c r="U723" s="17"/>
      <c r="V723" s="17">
        <v>0</v>
      </c>
      <c r="W723" s="17">
        <v>0</v>
      </c>
      <c r="X723" s="17">
        <v>0</v>
      </c>
      <c r="Y723" s="17">
        <v>0.105045921203167</v>
      </c>
      <c r="Z723" s="17">
        <v>0.57323652106020695</v>
      </c>
      <c r="AA723" s="17"/>
      <c r="AB723" s="17">
        <v>0.64082905008211</v>
      </c>
      <c r="AC723" s="17">
        <v>0.212968499128318</v>
      </c>
      <c r="AD723" s="17">
        <v>0.21081338688909099</v>
      </c>
    </row>
    <row r="724" spans="2:30">
      <c r="B724" t="s">
        <v>329</v>
      </c>
      <c r="C724" s="17">
        <v>1.45975458944444E-2</v>
      </c>
      <c r="D724" s="17">
        <v>6.9226484834175404E-3</v>
      </c>
      <c r="E724" s="17">
        <v>2.2764703567289601E-2</v>
      </c>
      <c r="F724" s="17"/>
      <c r="G724" s="17">
        <v>0</v>
      </c>
      <c r="H724" s="17">
        <v>0</v>
      </c>
      <c r="I724" s="17">
        <v>0</v>
      </c>
      <c r="J724" s="17">
        <v>1.22399034739434E-2</v>
      </c>
      <c r="K724" s="17">
        <v>1.6496990862522501E-2</v>
      </c>
      <c r="L724" s="17"/>
      <c r="M724" s="17">
        <v>3.8809526515577397E-2</v>
      </c>
      <c r="N724" s="17">
        <v>0</v>
      </c>
      <c r="O724" s="17">
        <v>0</v>
      </c>
      <c r="P724" s="17">
        <v>0</v>
      </c>
      <c r="Q724" s="17"/>
      <c r="R724" s="17">
        <v>0</v>
      </c>
      <c r="S724" s="17">
        <v>0</v>
      </c>
      <c r="T724" s="17">
        <v>2.05611343954634E-2</v>
      </c>
      <c r="U724" s="17"/>
      <c r="V724" s="17">
        <v>0</v>
      </c>
      <c r="W724" s="17">
        <v>0</v>
      </c>
      <c r="X724" s="17">
        <v>0</v>
      </c>
      <c r="Y724" s="17">
        <v>0</v>
      </c>
      <c r="Z724" s="17">
        <v>1.55723627201464E-2</v>
      </c>
      <c r="AA724" s="17"/>
      <c r="AB724" s="17">
        <v>4.6124972031126301E-3</v>
      </c>
      <c r="AC724" s="17">
        <v>6.03147775903961E-2</v>
      </c>
      <c r="AD724" s="17">
        <v>0</v>
      </c>
    </row>
    <row r="725" spans="2:30">
      <c r="B725" t="s">
        <v>69</v>
      </c>
      <c r="C725" s="17">
        <v>1.7453987895695602E-2</v>
      </c>
      <c r="D725" s="17">
        <v>1.6251460084082198E-2</v>
      </c>
      <c r="E725" s="17">
        <v>1.8733644641246001E-2</v>
      </c>
      <c r="F725" s="17"/>
      <c r="G725" s="17">
        <v>0</v>
      </c>
      <c r="H725" s="17">
        <v>0</v>
      </c>
      <c r="I725" s="17">
        <v>0.118246874086866</v>
      </c>
      <c r="J725" s="17">
        <v>1.6095803984540798E-2</v>
      </c>
      <c r="K725" s="17">
        <v>1.35757868998764E-2</v>
      </c>
      <c r="L725" s="17"/>
      <c r="M725" s="17">
        <v>2.2813873778659399E-2</v>
      </c>
      <c r="N725" s="17">
        <v>0</v>
      </c>
      <c r="O725" s="17">
        <v>2.7829397105377601E-2</v>
      </c>
      <c r="P725" s="17">
        <v>2.7952466065984699E-2</v>
      </c>
      <c r="Q725" s="17"/>
      <c r="R725" s="17">
        <v>0</v>
      </c>
      <c r="S725" s="17">
        <v>1.27826004958492E-2</v>
      </c>
      <c r="T725" s="17">
        <v>1.9394012365822701E-2</v>
      </c>
      <c r="U725" s="17"/>
      <c r="V725" s="17">
        <v>0</v>
      </c>
      <c r="W725" s="17">
        <v>0</v>
      </c>
      <c r="X725" s="17">
        <v>0</v>
      </c>
      <c r="Y725" s="17">
        <v>5.8867400965013299E-2</v>
      </c>
      <c r="Z725" s="17">
        <v>1.46884208502732E-2</v>
      </c>
      <c r="AA725" s="17"/>
      <c r="AB725" s="17">
        <v>1.6230219640304699E-2</v>
      </c>
      <c r="AC725" s="17">
        <v>2.6775789237358801E-2</v>
      </c>
      <c r="AD725" s="17">
        <v>0</v>
      </c>
    </row>
    <row r="726" spans="2:30"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</row>
    <row r="727" spans="2:30">
      <c r="B727" s="6" t="s">
        <v>330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</row>
    <row r="728" spans="2:30">
      <c r="B728" s="21" t="s">
        <v>26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</row>
    <row r="729" spans="2:30">
      <c r="B729" t="s">
        <v>331</v>
      </c>
      <c r="C729" s="17">
        <v>0.55987910666097396</v>
      </c>
      <c r="D729" s="17">
        <v>0</v>
      </c>
      <c r="E729" s="17">
        <v>1</v>
      </c>
      <c r="F729" s="17"/>
      <c r="G729" s="17">
        <v>0</v>
      </c>
      <c r="H729" s="17">
        <v>0</v>
      </c>
      <c r="I729" s="17">
        <v>0</v>
      </c>
      <c r="J729" s="17">
        <v>0</v>
      </c>
      <c r="K729" s="17">
        <v>0.55987910666097396</v>
      </c>
      <c r="L729" s="17"/>
      <c r="M729" s="17">
        <v>0</v>
      </c>
      <c r="N729" s="17">
        <v>0</v>
      </c>
      <c r="O729" s="17">
        <v>0</v>
      </c>
      <c r="P729" s="17">
        <v>0.55987910666097396</v>
      </c>
      <c r="Q729" s="17"/>
      <c r="R729" s="17">
        <v>0</v>
      </c>
      <c r="S729" s="17">
        <v>0</v>
      </c>
      <c r="T729" s="17">
        <v>0.55987910666097396</v>
      </c>
      <c r="U729" s="17"/>
      <c r="V729" s="17">
        <v>0</v>
      </c>
      <c r="W729" s="17">
        <v>0</v>
      </c>
      <c r="X729" s="17">
        <v>0</v>
      </c>
      <c r="Y729" s="17">
        <v>0</v>
      </c>
      <c r="Z729" s="17">
        <v>0.55987910666097396</v>
      </c>
      <c r="AA729" s="17"/>
      <c r="AB729" s="17">
        <v>0.55987910666097396</v>
      </c>
      <c r="AC729" s="17">
        <v>0</v>
      </c>
      <c r="AD729" s="17">
        <v>0</v>
      </c>
    </row>
    <row r="730" spans="2:30">
      <c r="B730" t="s">
        <v>332</v>
      </c>
      <c r="C730" s="17">
        <v>0.44012089333902599</v>
      </c>
      <c r="D730" s="17">
        <v>1</v>
      </c>
      <c r="E730" s="17">
        <v>0</v>
      </c>
      <c r="F730" s="17"/>
      <c r="G730" s="17">
        <v>0</v>
      </c>
      <c r="H730" s="17">
        <v>0</v>
      </c>
      <c r="I730" s="17">
        <v>0</v>
      </c>
      <c r="J730" s="17">
        <v>0</v>
      </c>
      <c r="K730" s="17">
        <v>0.44012089333902599</v>
      </c>
      <c r="L730" s="17"/>
      <c r="M730" s="17">
        <v>0</v>
      </c>
      <c r="N730" s="17">
        <v>0</v>
      </c>
      <c r="O730" s="17">
        <v>0</v>
      </c>
      <c r="P730" s="17">
        <v>0.44012089333902599</v>
      </c>
      <c r="Q730" s="17"/>
      <c r="R730" s="17">
        <v>0</v>
      </c>
      <c r="S730" s="17">
        <v>0</v>
      </c>
      <c r="T730" s="17">
        <v>0.44012089333902599</v>
      </c>
      <c r="U730" s="17"/>
      <c r="V730" s="17">
        <v>0</v>
      </c>
      <c r="W730" s="17">
        <v>0</v>
      </c>
      <c r="X730" s="17">
        <v>0</v>
      </c>
      <c r="Y730" s="17">
        <v>0</v>
      </c>
      <c r="Z730" s="17">
        <v>0.44012089333902599</v>
      </c>
      <c r="AA730" s="17"/>
      <c r="AB730" s="17">
        <v>0.44012089333902599</v>
      </c>
      <c r="AC730" s="17">
        <v>0</v>
      </c>
      <c r="AD730" s="17">
        <v>0</v>
      </c>
    </row>
    <row r="731" spans="2:30"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</row>
    <row r="732" spans="2:30">
      <c r="B732" s="6" t="s">
        <v>333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</row>
    <row r="733" spans="2:30">
      <c r="B733" s="21" t="s">
        <v>27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</row>
    <row r="734" spans="2:30">
      <c r="B734" t="s">
        <v>315</v>
      </c>
      <c r="C734" s="17">
        <v>0.51182920165787604</v>
      </c>
      <c r="D734" s="17">
        <v>0.53389291375348802</v>
      </c>
      <c r="E734" s="17">
        <v>0.460718339807903</v>
      </c>
      <c r="F734" s="17"/>
      <c r="G734" s="17">
        <v>1</v>
      </c>
      <c r="H734" s="17">
        <v>1</v>
      </c>
      <c r="I734" s="17">
        <v>0.60841457766664098</v>
      </c>
      <c r="J734" s="17">
        <v>0.36789504644315002</v>
      </c>
      <c r="K734" s="17">
        <v>0.56794685965605496</v>
      </c>
      <c r="L734" s="17"/>
      <c r="M734" s="17">
        <v>0.370702011922182</v>
      </c>
      <c r="N734" s="17">
        <v>0.38510292659909801</v>
      </c>
      <c r="O734" s="17">
        <v>0.37007940838094699</v>
      </c>
      <c r="P734" s="17">
        <v>0.92487455496001403</v>
      </c>
      <c r="Q734" s="17"/>
      <c r="R734" s="17">
        <v>1</v>
      </c>
      <c r="S734" s="17">
        <v>0.62033536335769901</v>
      </c>
      <c r="T734" s="17">
        <v>0.38007264115570899</v>
      </c>
      <c r="U734" s="17"/>
      <c r="V734" s="17">
        <v>0</v>
      </c>
      <c r="W734" s="17">
        <v>0</v>
      </c>
      <c r="X734" s="17">
        <v>0</v>
      </c>
      <c r="Y734" s="17">
        <v>0.61390557402161905</v>
      </c>
      <c r="Z734" s="17">
        <v>0.49715938564425199</v>
      </c>
      <c r="AA734" s="17"/>
      <c r="AB734" s="17">
        <v>0.43563400354599502</v>
      </c>
      <c r="AC734" s="17">
        <v>0.78686564361566502</v>
      </c>
      <c r="AD734" s="17">
        <v>4.9849526266158399E-2</v>
      </c>
    </row>
    <row r="735" spans="2:30">
      <c r="B735" t="s">
        <v>334</v>
      </c>
      <c r="C735" s="17">
        <v>0.46204325723019302</v>
      </c>
      <c r="D735" s="17">
        <v>0.48842152652346998</v>
      </c>
      <c r="E735" s="17">
        <v>0.40093767028962402</v>
      </c>
      <c r="F735" s="17"/>
      <c r="G735" s="17">
        <v>0</v>
      </c>
      <c r="H735" s="17">
        <v>1</v>
      </c>
      <c r="I735" s="17">
        <v>0.25337397293123398</v>
      </c>
      <c r="J735" s="17">
        <v>0.53722828308259996</v>
      </c>
      <c r="K735" s="17">
        <v>0.42929313371377298</v>
      </c>
      <c r="L735" s="17"/>
      <c r="M735" s="17">
        <v>0.66858345733871205</v>
      </c>
      <c r="N735" s="17">
        <v>0.35656454914568902</v>
      </c>
      <c r="O735" s="17">
        <v>0.62992059161905301</v>
      </c>
      <c r="P735" s="17">
        <v>4.3537099669235503E-2</v>
      </c>
      <c r="Q735" s="17"/>
      <c r="R735" s="17">
        <v>0</v>
      </c>
      <c r="S735" s="17">
        <v>0.37038918353740602</v>
      </c>
      <c r="T735" s="17">
        <v>0.57379367858320396</v>
      </c>
      <c r="U735" s="17"/>
      <c r="V735" s="17">
        <v>0</v>
      </c>
      <c r="W735" s="17">
        <v>0</v>
      </c>
      <c r="X735" s="17">
        <v>0</v>
      </c>
      <c r="Y735" s="17">
        <v>0.51940446445326405</v>
      </c>
      <c r="Z735" s="17">
        <v>0.45379964181953503</v>
      </c>
      <c r="AA735" s="17"/>
      <c r="AB735" s="17">
        <v>0.52010952869861304</v>
      </c>
      <c r="AC735" s="17">
        <v>0.21603189533713099</v>
      </c>
      <c r="AD735" s="17">
        <v>0.95015047373384198</v>
      </c>
    </row>
    <row r="736" spans="2:30">
      <c r="B736" t="s">
        <v>316</v>
      </c>
      <c r="C736" s="17">
        <v>5.32136222681334E-2</v>
      </c>
      <c r="D736" s="17">
        <v>1.30543085650369E-2</v>
      </c>
      <c r="E736" s="17">
        <v>0.14624316896335701</v>
      </c>
      <c r="F736" s="17"/>
      <c r="G736" s="17">
        <v>0</v>
      </c>
      <c r="H736" s="17">
        <v>0</v>
      </c>
      <c r="I736" s="17">
        <v>0.13821144940212399</v>
      </c>
      <c r="J736" s="17">
        <v>0.130021256120019</v>
      </c>
      <c r="K736" s="17">
        <v>0</v>
      </c>
      <c r="L736" s="17"/>
      <c r="M736" s="17">
        <v>6.6346045234012094E-2</v>
      </c>
      <c r="N736" s="17">
        <v>0.120901424373757</v>
      </c>
      <c r="O736" s="17">
        <v>0</v>
      </c>
      <c r="P736" s="17">
        <v>0</v>
      </c>
      <c r="Q736" s="17"/>
      <c r="R736" s="17">
        <v>0</v>
      </c>
      <c r="S736" s="17">
        <v>4.0769280917058601E-2</v>
      </c>
      <c r="T736" s="17">
        <v>6.8298995125080503E-2</v>
      </c>
      <c r="U736" s="17"/>
      <c r="V736" s="17">
        <v>0</v>
      </c>
      <c r="W736" s="17">
        <v>0</v>
      </c>
      <c r="X736" s="17">
        <v>0</v>
      </c>
      <c r="Y736" s="17">
        <v>0</v>
      </c>
      <c r="Z736" s="17">
        <v>6.0861171157412602E-2</v>
      </c>
      <c r="AA736" s="17"/>
      <c r="AB736" s="17">
        <v>5.0801668824902502E-2</v>
      </c>
      <c r="AC736" s="17">
        <v>7.2248734448859597E-2</v>
      </c>
      <c r="AD736" s="17">
        <v>0</v>
      </c>
    </row>
    <row r="737" spans="2:30">
      <c r="B737" t="s">
        <v>69</v>
      </c>
      <c r="C737" s="17">
        <v>3.6732115017722299E-2</v>
      </c>
      <c r="D737" s="17">
        <v>2.29406487318803E-2</v>
      </c>
      <c r="E737" s="17">
        <v>6.8680217177033098E-2</v>
      </c>
      <c r="F737" s="17"/>
      <c r="G737" s="17">
        <v>0</v>
      </c>
      <c r="H737" s="17">
        <v>0</v>
      </c>
      <c r="I737" s="17">
        <v>0</v>
      </c>
      <c r="J737" s="17">
        <v>6.10619160624934E-2</v>
      </c>
      <c r="K737" s="17">
        <v>2.79194100633967E-2</v>
      </c>
      <c r="L737" s="17"/>
      <c r="M737" s="17">
        <v>1.5356855425038E-2</v>
      </c>
      <c r="N737" s="17">
        <v>0.13743109988145699</v>
      </c>
      <c r="O737" s="17">
        <v>0</v>
      </c>
      <c r="P737" s="17">
        <v>3.1588345370750399E-2</v>
      </c>
      <c r="Q737" s="17"/>
      <c r="R737" s="17">
        <v>0</v>
      </c>
      <c r="S737" s="17">
        <v>1.4740546269548601E-2</v>
      </c>
      <c r="T737" s="17">
        <v>6.2863888792066003E-2</v>
      </c>
      <c r="U737" s="17"/>
      <c r="V737" s="17">
        <v>0</v>
      </c>
      <c r="W737" s="17">
        <v>0</v>
      </c>
      <c r="X737" s="17">
        <v>0</v>
      </c>
      <c r="Y737" s="17">
        <v>0</v>
      </c>
      <c r="Z737" s="17">
        <v>4.2011038598402398E-2</v>
      </c>
      <c r="AA737" s="17"/>
      <c r="AB737" s="17">
        <v>6.01688236617147E-2</v>
      </c>
      <c r="AC737" s="17">
        <v>0</v>
      </c>
      <c r="AD737" s="17">
        <v>0</v>
      </c>
    </row>
    <row r="738" spans="2:30"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</row>
    <row r="739" spans="2:30">
      <c r="B739" s="6" t="s">
        <v>335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</row>
    <row r="740" spans="2:30">
      <c r="B740" s="21" t="s">
        <v>27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</row>
    <row r="741" spans="2:30">
      <c r="B741" t="s">
        <v>336</v>
      </c>
      <c r="C741" s="17">
        <v>0.48391866552907897</v>
      </c>
      <c r="D741" s="17">
        <v>0.52961319014572905</v>
      </c>
      <c r="E741" s="17">
        <v>0.37806673431908799</v>
      </c>
      <c r="F741" s="17"/>
      <c r="G741" s="17">
        <v>0</v>
      </c>
      <c r="H741" s="17">
        <v>0</v>
      </c>
      <c r="I741" s="17">
        <v>0.55016568760493201</v>
      </c>
      <c r="J741" s="17">
        <v>0.35586908605851097</v>
      </c>
      <c r="K741" s="17">
        <v>0.56964808958102997</v>
      </c>
      <c r="L741" s="17"/>
      <c r="M741" s="17">
        <v>0.32514008254771698</v>
      </c>
      <c r="N741" s="17">
        <v>0.43122717972518299</v>
      </c>
      <c r="O741" s="17">
        <v>0.59045297524160001</v>
      </c>
      <c r="P741" s="17">
        <v>0.81931174292710596</v>
      </c>
      <c r="Q741" s="17"/>
      <c r="R741" s="17">
        <v>0</v>
      </c>
      <c r="S741" s="17">
        <v>0.55385850096715505</v>
      </c>
      <c r="T741" s="17">
        <v>0.40633630498429202</v>
      </c>
      <c r="U741" s="17"/>
      <c r="V741" s="17">
        <v>0</v>
      </c>
      <c r="W741" s="17">
        <v>0</v>
      </c>
      <c r="X741" s="17">
        <v>0</v>
      </c>
      <c r="Y741" s="17">
        <v>0.39081879805956798</v>
      </c>
      <c r="Z741" s="17">
        <v>0.49729843104233301</v>
      </c>
      <c r="AA741" s="17"/>
      <c r="AB741" s="17">
        <v>0.34672614498892901</v>
      </c>
      <c r="AC741" s="17">
        <v>0.72844516805887105</v>
      </c>
      <c r="AD741" s="17">
        <v>0.58870134421180997</v>
      </c>
    </row>
    <row r="742" spans="2:30">
      <c r="B742" t="s">
        <v>337</v>
      </c>
      <c r="C742" s="17">
        <v>0.43555968763515301</v>
      </c>
      <c r="D742" s="17">
        <v>0.36817040132488799</v>
      </c>
      <c r="E742" s="17">
        <v>0.591667802527444</v>
      </c>
      <c r="F742" s="17"/>
      <c r="G742" s="17">
        <v>0</v>
      </c>
      <c r="H742" s="17">
        <v>0</v>
      </c>
      <c r="I742" s="17">
        <v>0.86178855059787596</v>
      </c>
      <c r="J742" s="17">
        <v>0.54136524532489305</v>
      </c>
      <c r="K742" s="17">
        <v>0.33995330133094598</v>
      </c>
      <c r="L742" s="17"/>
      <c r="M742" s="17">
        <v>0.52498187370007299</v>
      </c>
      <c r="N742" s="17">
        <v>0.69766761173424896</v>
      </c>
      <c r="O742" s="17">
        <v>0.47888353221068802</v>
      </c>
      <c r="P742" s="17">
        <v>7.7783899055050301E-2</v>
      </c>
      <c r="Q742" s="17"/>
      <c r="R742" s="17">
        <v>0</v>
      </c>
      <c r="S742" s="17">
        <v>0.29765882174685998</v>
      </c>
      <c r="T742" s="17">
        <v>0.60130955156253496</v>
      </c>
      <c r="U742" s="17"/>
      <c r="V742" s="17">
        <v>0</v>
      </c>
      <c r="W742" s="17">
        <v>0</v>
      </c>
      <c r="X742" s="17">
        <v>0</v>
      </c>
      <c r="Y742" s="17">
        <v>0.50671205082704396</v>
      </c>
      <c r="Z742" s="17">
        <v>0.425334088382467</v>
      </c>
      <c r="AA742" s="17"/>
      <c r="AB742" s="17">
        <v>0.54131719557206504</v>
      </c>
      <c r="AC742" s="17">
        <v>0.127412159292075</v>
      </c>
      <c r="AD742" s="17">
        <v>0.80180928147572506</v>
      </c>
    </row>
    <row r="743" spans="2:30">
      <c r="B743" t="s">
        <v>338</v>
      </c>
      <c r="C743" s="17">
        <v>0.371651360147429</v>
      </c>
      <c r="D743" s="17">
        <v>0.36574379389642903</v>
      </c>
      <c r="E743" s="17">
        <v>0.38533631040493699</v>
      </c>
      <c r="F743" s="17"/>
      <c r="G743" s="17">
        <v>0</v>
      </c>
      <c r="H743" s="17">
        <v>1</v>
      </c>
      <c r="I743" s="17">
        <v>0.29679171467369803</v>
      </c>
      <c r="J743" s="17">
        <v>0.44107234310246202</v>
      </c>
      <c r="K743" s="17">
        <v>0.32362379014536002</v>
      </c>
      <c r="L743" s="17"/>
      <c r="M743" s="17">
        <v>0.53083203289107905</v>
      </c>
      <c r="N743" s="17">
        <v>0.47875964521547798</v>
      </c>
      <c r="O743" s="17">
        <v>0</v>
      </c>
      <c r="P743" s="17">
        <v>7.7783899055050301E-2</v>
      </c>
      <c r="Q743" s="17"/>
      <c r="R743" s="17">
        <v>0</v>
      </c>
      <c r="S743" s="17">
        <v>0.232253436748625</v>
      </c>
      <c r="T743" s="17">
        <v>0.53856940561772004</v>
      </c>
      <c r="U743" s="17"/>
      <c r="V743" s="17">
        <v>0</v>
      </c>
      <c r="W743" s="17">
        <v>0</v>
      </c>
      <c r="X743" s="17">
        <v>0</v>
      </c>
      <c r="Y743" s="17">
        <v>0.52376255825971896</v>
      </c>
      <c r="Z743" s="17">
        <v>0.34979083318857901</v>
      </c>
      <c r="AA743" s="17"/>
      <c r="AB743" s="17">
        <v>0.45448225506054801</v>
      </c>
      <c r="AC743" s="17">
        <v>0.106644177686086</v>
      </c>
      <c r="AD743" s="17">
        <v>0.74690487752301005</v>
      </c>
    </row>
    <row r="744" spans="2:30">
      <c r="B744" t="s">
        <v>339</v>
      </c>
      <c r="C744" s="17">
        <v>0.32532469738613701</v>
      </c>
      <c r="D744" s="17">
        <v>0.26732159547864298</v>
      </c>
      <c r="E744" s="17">
        <v>0.459689600065112</v>
      </c>
      <c r="F744" s="17"/>
      <c r="G744" s="17">
        <v>0</v>
      </c>
      <c r="H744" s="17">
        <v>1</v>
      </c>
      <c r="I744" s="17">
        <v>0.25337397293123398</v>
      </c>
      <c r="J744" s="17">
        <v>0.34786992163021202</v>
      </c>
      <c r="K744" s="17">
        <v>0.302970138434556</v>
      </c>
      <c r="L744" s="17"/>
      <c r="M744" s="17">
        <v>0.38227821575779097</v>
      </c>
      <c r="N744" s="17">
        <v>0.51005151310140495</v>
      </c>
      <c r="O744" s="17">
        <v>0.394041593612804</v>
      </c>
      <c r="P744" s="17">
        <v>7.5125445039985903E-2</v>
      </c>
      <c r="Q744" s="17"/>
      <c r="R744" s="17">
        <v>0</v>
      </c>
      <c r="S744" s="17">
        <v>0.20569593550739201</v>
      </c>
      <c r="T744" s="17">
        <v>0.46862940229808098</v>
      </c>
      <c r="U744" s="17"/>
      <c r="V744" s="17">
        <v>0</v>
      </c>
      <c r="W744" s="17">
        <v>0</v>
      </c>
      <c r="X744" s="17">
        <v>0</v>
      </c>
      <c r="Y744" s="17">
        <v>0.13331003847488301</v>
      </c>
      <c r="Z744" s="17">
        <v>0.35291991509341603</v>
      </c>
      <c r="AA744" s="17"/>
      <c r="AB744" s="17">
        <v>0.33794735525971598</v>
      </c>
      <c r="AC744" s="17">
        <v>0.13300629726742999</v>
      </c>
      <c r="AD744" s="17">
        <v>0.95015047373384198</v>
      </c>
    </row>
    <row r="745" spans="2:30">
      <c r="B745" t="s">
        <v>340</v>
      </c>
      <c r="C745" s="17">
        <v>0.27416861217220501</v>
      </c>
      <c r="D745" s="17">
        <v>0.35022077854496397</v>
      </c>
      <c r="E745" s="17">
        <v>9.7992828513285904E-2</v>
      </c>
      <c r="F745" s="17"/>
      <c r="G745" s="17">
        <v>1</v>
      </c>
      <c r="H745" s="17">
        <v>1</v>
      </c>
      <c r="I745" s="17">
        <v>0</v>
      </c>
      <c r="J745" s="17">
        <v>7.0953842096582495E-2</v>
      </c>
      <c r="K745" s="17">
        <v>0.39925271501730802</v>
      </c>
      <c r="L745" s="17"/>
      <c r="M745" s="17">
        <v>0.10809096723412</v>
      </c>
      <c r="N745" s="17">
        <v>0.12622913787863699</v>
      </c>
      <c r="O745" s="17">
        <v>5.9344947325565299E-2</v>
      </c>
      <c r="P745" s="17">
        <v>0.77311618924280601</v>
      </c>
      <c r="Q745" s="17"/>
      <c r="R745" s="17">
        <v>1</v>
      </c>
      <c r="S745" s="17">
        <v>0.430810878091131</v>
      </c>
      <c r="T745" s="17">
        <v>8.3767475298986704E-2</v>
      </c>
      <c r="U745" s="17"/>
      <c r="V745" s="17">
        <v>0</v>
      </c>
      <c r="W745" s="17">
        <v>0</v>
      </c>
      <c r="X745" s="17">
        <v>0</v>
      </c>
      <c r="Y745" s="17">
        <v>0.166849621662022</v>
      </c>
      <c r="Z745" s="17">
        <v>0.289591866438552</v>
      </c>
      <c r="AA745" s="17"/>
      <c r="AB745" s="17">
        <v>8.3842101140417097E-2</v>
      </c>
      <c r="AC745" s="17">
        <v>0.72569058152180199</v>
      </c>
      <c r="AD745" s="17">
        <v>0</v>
      </c>
    </row>
    <row r="746" spans="2:30">
      <c r="B746" t="s">
        <v>341</v>
      </c>
      <c r="C746" s="17">
        <v>0.272887475649702</v>
      </c>
      <c r="D746" s="17">
        <v>0.24777241855028401</v>
      </c>
      <c r="E746" s="17">
        <v>0.33106681592571302</v>
      </c>
      <c r="F746" s="17"/>
      <c r="G746" s="17">
        <v>0</v>
      </c>
      <c r="H746" s="17">
        <v>0</v>
      </c>
      <c r="I746" s="17">
        <v>0.39158542233335902</v>
      </c>
      <c r="J746" s="17">
        <v>0.19611344639589101</v>
      </c>
      <c r="K746" s="17">
        <v>0.31457894630020899</v>
      </c>
      <c r="L746" s="17"/>
      <c r="M746" s="17">
        <v>0.313188056831123</v>
      </c>
      <c r="N746" s="17">
        <v>0.36180233868079598</v>
      </c>
      <c r="O746" s="17">
        <v>0.43179107156478203</v>
      </c>
      <c r="P746" s="17">
        <v>8.9732653353535294E-2</v>
      </c>
      <c r="Q746" s="17"/>
      <c r="R746" s="17">
        <v>0</v>
      </c>
      <c r="S746" s="17">
        <v>0.204668666905332</v>
      </c>
      <c r="T746" s="17">
        <v>0.35541107095727298</v>
      </c>
      <c r="U746" s="17"/>
      <c r="V746" s="17">
        <v>0</v>
      </c>
      <c r="W746" s="17">
        <v>0</v>
      </c>
      <c r="X746" s="17">
        <v>0</v>
      </c>
      <c r="Y746" s="17">
        <v>0.40808978287251801</v>
      </c>
      <c r="Z746" s="17">
        <v>0.25345699506298602</v>
      </c>
      <c r="AA746" s="17"/>
      <c r="AB746" s="17">
        <v>0.32749695365231601</v>
      </c>
      <c r="AC746" s="17">
        <v>9.2879264113034696E-2</v>
      </c>
      <c r="AD746" s="17">
        <v>0.54005920448600997</v>
      </c>
    </row>
    <row r="747" spans="2:30">
      <c r="B747" t="s">
        <v>342</v>
      </c>
      <c r="C747" s="17">
        <v>0.24792470898022301</v>
      </c>
      <c r="D747" s="17">
        <v>0.213890842492554</v>
      </c>
      <c r="E747" s="17">
        <v>0.326764581470111</v>
      </c>
      <c r="F747" s="17"/>
      <c r="G747" s="17">
        <v>1</v>
      </c>
      <c r="H747" s="17">
        <v>0</v>
      </c>
      <c r="I747" s="17">
        <v>0.68837713700705705</v>
      </c>
      <c r="J747" s="17">
        <v>0.16735943163817299</v>
      </c>
      <c r="K747" s="17">
        <v>0.24661556658210801</v>
      </c>
      <c r="L747" s="17"/>
      <c r="M747" s="17">
        <v>0.264877340881572</v>
      </c>
      <c r="N747" s="17">
        <v>0.39557977595539601</v>
      </c>
      <c r="O747" s="17">
        <v>0.53060363526780097</v>
      </c>
      <c r="P747" s="17">
        <v>4.3537099669235503E-2</v>
      </c>
      <c r="Q747" s="17"/>
      <c r="R747" s="17">
        <v>1</v>
      </c>
      <c r="S747" s="17">
        <v>0.117194218544437</v>
      </c>
      <c r="T747" s="17">
        <v>0.39434254721609402</v>
      </c>
      <c r="U747" s="17"/>
      <c r="V747" s="17">
        <v>0</v>
      </c>
      <c r="W747" s="17">
        <v>0</v>
      </c>
      <c r="X747" s="17">
        <v>0</v>
      </c>
      <c r="Y747" s="17">
        <v>0.32121742023911698</v>
      </c>
      <c r="Z747" s="17">
        <v>0.237391511488875</v>
      </c>
      <c r="AA747" s="17"/>
      <c r="AB747" s="17">
        <v>0.296739591711564</v>
      </c>
      <c r="AC747" s="17">
        <v>0.123770316611273</v>
      </c>
      <c r="AD747" s="17">
        <v>0.34943307743773999</v>
      </c>
    </row>
    <row r="748" spans="2:30">
      <c r="B748" t="s">
        <v>343</v>
      </c>
      <c r="C748" s="17">
        <v>0.22781072418751999</v>
      </c>
      <c r="D748" s="17">
        <v>0.289226884081691</v>
      </c>
      <c r="E748" s="17">
        <v>8.5539430485717993E-2</v>
      </c>
      <c r="F748" s="17"/>
      <c r="G748" s="17">
        <v>0</v>
      </c>
      <c r="H748" s="17">
        <v>0</v>
      </c>
      <c r="I748" s="17">
        <v>0</v>
      </c>
      <c r="J748" s="17">
        <v>5.3717627475251703E-2</v>
      </c>
      <c r="K748" s="17">
        <v>0.36519440362671401</v>
      </c>
      <c r="L748" s="17"/>
      <c r="M748" s="17">
        <v>3.4537868786542601E-2</v>
      </c>
      <c r="N748" s="17">
        <v>0.10402283904719301</v>
      </c>
      <c r="O748" s="17">
        <v>0</v>
      </c>
      <c r="P748" s="17">
        <v>0.77311618924280601</v>
      </c>
      <c r="Q748" s="17"/>
      <c r="R748" s="17">
        <v>0</v>
      </c>
      <c r="S748" s="17">
        <v>0.37486204276948498</v>
      </c>
      <c r="T748" s="17">
        <v>5.7428835240794403E-2</v>
      </c>
      <c r="U748" s="17"/>
      <c r="V748" s="17">
        <v>0</v>
      </c>
      <c r="W748" s="17">
        <v>0</v>
      </c>
      <c r="X748" s="17">
        <v>0</v>
      </c>
      <c r="Y748" s="17">
        <v>0</v>
      </c>
      <c r="Z748" s="17">
        <v>0.26055034191073301</v>
      </c>
      <c r="AA748" s="17"/>
      <c r="AB748" s="17">
        <v>5.5517117517812797E-2</v>
      </c>
      <c r="AC748" s="17">
        <v>0.631097057004392</v>
      </c>
      <c r="AD748" s="17">
        <v>0</v>
      </c>
    </row>
    <row r="749" spans="2:30">
      <c r="B749" t="s">
        <v>344</v>
      </c>
      <c r="C749" s="17">
        <v>0.22089594126611101</v>
      </c>
      <c r="D749" s="17">
        <v>0.12617661015270601</v>
      </c>
      <c r="E749" s="17">
        <v>0.44031444283466298</v>
      </c>
      <c r="F749" s="17"/>
      <c r="G749" s="17">
        <v>0</v>
      </c>
      <c r="H749" s="17">
        <v>1</v>
      </c>
      <c r="I749" s="17">
        <v>0.55016568760493201</v>
      </c>
      <c r="J749" s="17">
        <v>0.25550842367453602</v>
      </c>
      <c r="K749" s="17">
        <v>0.141475352685207</v>
      </c>
      <c r="L749" s="17"/>
      <c r="M749" s="17">
        <v>0.29207680737358099</v>
      </c>
      <c r="N749" s="17">
        <v>0.33260073729686401</v>
      </c>
      <c r="O749" s="17">
        <v>0.23537968993598599</v>
      </c>
      <c r="P749" s="17">
        <v>0</v>
      </c>
      <c r="Q749" s="17"/>
      <c r="R749" s="17">
        <v>0</v>
      </c>
      <c r="S749" s="17">
        <v>0.126403851881874</v>
      </c>
      <c r="T749" s="17">
        <v>0.33375741127214997</v>
      </c>
      <c r="U749" s="17"/>
      <c r="V749" s="17">
        <v>0</v>
      </c>
      <c r="W749" s="17">
        <v>0</v>
      </c>
      <c r="X749" s="17">
        <v>0</v>
      </c>
      <c r="Y749" s="17">
        <v>0.37225966901978402</v>
      </c>
      <c r="Z749" s="17">
        <v>0.19914283635197799</v>
      </c>
      <c r="AA749" s="17"/>
      <c r="AB749" s="17">
        <v>0.217570850953233</v>
      </c>
      <c r="AC749" s="17">
        <v>0.101508392982999</v>
      </c>
      <c r="AD749" s="17">
        <v>0.691622092066143</v>
      </c>
    </row>
    <row r="750" spans="2:30">
      <c r="B750" t="s">
        <v>345</v>
      </c>
      <c r="C750" s="17">
        <v>0.17725106678864899</v>
      </c>
      <c r="D750" s="17">
        <v>0.14909756963001</v>
      </c>
      <c r="E750" s="17">
        <v>0.24246899102701899</v>
      </c>
      <c r="F750" s="17"/>
      <c r="G750" s="17">
        <v>1</v>
      </c>
      <c r="H750" s="17">
        <v>1</v>
      </c>
      <c r="I750" s="17">
        <v>0.29679171467369803</v>
      </c>
      <c r="J750" s="17">
        <v>9.4603697032521195E-2</v>
      </c>
      <c r="K750" s="17">
        <v>0.182292267164366</v>
      </c>
      <c r="L750" s="17"/>
      <c r="M750" s="17">
        <v>0.24655410118100601</v>
      </c>
      <c r="N750" s="17">
        <v>0.17881101878994901</v>
      </c>
      <c r="O750" s="17">
        <v>0.28523746978306203</v>
      </c>
      <c r="P750" s="17">
        <v>0</v>
      </c>
      <c r="Q750" s="17"/>
      <c r="R750" s="17">
        <v>1</v>
      </c>
      <c r="S750" s="17">
        <v>0.13266383383668401</v>
      </c>
      <c r="T750" s="17">
        <v>0.22198129609116901</v>
      </c>
      <c r="U750" s="17"/>
      <c r="V750" s="17">
        <v>0</v>
      </c>
      <c r="W750" s="17">
        <v>0</v>
      </c>
      <c r="X750" s="17">
        <v>0</v>
      </c>
      <c r="Y750" s="17">
        <v>0.32267301958740202</v>
      </c>
      <c r="Z750" s="17">
        <v>0.156351878832619</v>
      </c>
      <c r="AA750" s="17"/>
      <c r="AB750" s="17">
        <v>0.195560778684195</v>
      </c>
      <c r="AC750" s="17">
        <v>0.174973639171842</v>
      </c>
      <c r="AD750" s="17">
        <v>4.9849526266158399E-2</v>
      </c>
    </row>
    <row r="751" spans="2:30">
      <c r="B751" t="s">
        <v>346</v>
      </c>
      <c r="C751" s="17">
        <v>0.173857753770465</v>
      </c>
      <c r="D751" s="17">
        <v>0.14513424122128299</v>
      </c>
      <c r="E751" s="17">
        <v>0.24039612570830499</v>
      </c>
      <c r="F751" s="17"/>
      <c r="G751" s="17">
        <v>0</v>
      </c>
      <c r="H751" s="17">
        <v>1</v>
      </c>
      <c r="I751" s="17">
        <v>0.39158542233335902</v>
      </c>
      <c r="J751" s="17">
        <v>0.14246079138694201</v>
      </c>
      <c r="K751" s="17">
        <v>0.14454680700392999</v>
      </c>
      <c r="L751" s="17"/>
      <c r="M751" s="17">
        <v>0.21188979480326001</v>
      </c>
      <c r="N751" s="17">
        <v>0.125413557049917</v>
      </c>
      <c r="O751" s="17">
        <v>0.23537968993598599</v>
      </c>
      <c r="P751" s="17">
        <v>0.105562812032908</v>
      </c>
      <c r="Q751" s="17"/>
      <c r="R751" s="17">
        <v>0</v>
      </c>
      <c r="S751" s="17">
        <v>0.12238574313030801</v>
      </c>
      <c r="T751" s="17">
        <v>0.235828272932572</v>
      </c>
      <c r="U751" s="17"/>
      <c r="V751" s="17">
        <v>0</v>
      </c>
      <c r="W751" s="17">
        <v>0</v>
      </c>
      <c r="X751" s="17">
        <v>0</v>
      </c>
      <c r="Y751" s="17">
        <v>0.13331003847488301</v>
      </c>
      <c r="Z751" s="17">
        <v>0.17968503298684799</v>
      </c>
      <c r="AA751" s="17"/>
      <c r="AB751" s="17">
        <v>0.126830154162662</v>
      </c>
      <c r="AC751" s="17">
        <v>0.115688188780166</v>
      </c>
      <c r="AD751" s="17">
        <v>0.74026423179194401</v>
      </c>
    </row>
    <row r="752" spans="2:30">
      <c r="B752" t="s">
        <v>347</v>
      </c>
      <c r="C752" s="17">
        <v>6.9316421581028298E-2</v>
      </c>
      <c r="D752" s="17">
        <v>5.4427945745032097E-2</v>
      </c>
      <c r="E752" s="17">
        <v>0.103805759925939</v>
      </c>
      <c r="F752" s="17"/>
      <c r="G752" s="17">
        <v>1</v>
      </c>
      <c r="H752" s="17">
        <v>0</v>
      </c>
      <c r="I752" s="17">
        <v>0</v>
      </c>
      <c r="J752" s="17">
        <v>9.2291184564289294E-2</v>
      </c>
      <c r="K752" s="17">
        <v>5.88970992651573E-2</v>
      </c>
      <c r="L752" s="17"/>
      <c r="M752" s="17">
        <v>9.3044308452025395E-2</v>
      </c>
      <c r="N752" s="17">
        <v>5.3757390366610702E-2</v>
      </c>
      <c r="O752" s="17">
        <v>0.17091439035647699</v>
      </c>
      <c r="P752" s="17">
        <v>0</v>
      </c>
      <c r="Q752" s="17"/>
      <c r="R752" s="17">
        <v>1</v>
      </c>
      <c r="S752" s="17">
        <v>0</v>
      </c>
      <c r="T752" s="17">
        <v>0.142058984896027</v>
      </c>
      <c r="U752" s="17"/>
      <c r="V752" s="17">
        <v>0</v>
      </c>
      <c r="W752" s="17">
        <v>0</v>
      </c>
      <c r="X752" s="17">
        <v>0</v>
      </c>
      <c r="Y752" s="17">
        <v>3.3539583187138802E-2</v>
      </c>
      <c r="Z752" s="17">
        <v>7.4458058422483403E-2</v>
      </c>
      <c r="AA752" s="17"/>
      <c r="AB752" s="17">
        <v>8.5211266130582899E-2</v>
      </c>
      <c r="AC752" s="17">
        <v>5.6289854889190298E-2</v>
      </c>
      <c r="AD752" s="17">
        <v>0</v>
      </c>
    </row>
    <row r="753" spans="2:30">
      <c r="B753" t="s">
        <v>75</v>
      </c>
      <c r="C753" s="17">
        <v>7.9232094052140208E-3</v>
      </c>
      <c r="D753" s="17">
        <v>1.13435276088676E-2</v>
      </c>
      <c r="E753" s="17">
        <v>0</v>
      </c>
      <c r="F753" s="17"/>
      <c r="G753" s="17">
        <v>0</v>
      </c>
      <c r="H753" s="17">
        <v>0</v>
      </c>
      <c r="I753" s="17">
        <v>0</v>
      </c>
      <c r="J753" s="17">
        <v>0</v>
      </c>
      <c r="K753" s="17">
        <v>1.3805389837878299E-2</v>
      </c>
      <c r="L753" s="17"/>
      <c r="M753" s="17">
        <v>1.50210480386924E-2</v>
      </c>
      <c r="N753" s="17">
        <v>0</v>
      </c>
      <c r="O753" s="17">
        <v>0</v>
      </c>
      <c r="P753" s="17">
        <v>0</v>
      </c>
      <c r="Q753" s="17"/>
      <c r="R753" s="17">
        <v>0</v>
      </c>
      <c r="S753" s="17">
        <v>0</v>
      </c>
      <c r="T753" s="17">
        <v>1.7289228602608502E-2</v>
      </c>
      <c r="U753" s="17"/>
      <c r="V753" s="17">
        <v>0</v>
      </c>
      <c r="W753" s="17">
        <v>0</v>
      </c>
      <c r="X753" s="17">
        <v>0</v>
      </c>
      <c r="Y753" s="17">
        <v>0</v>
      </c>
      <c r="Z753" s="17">
        <v>9.0618864714181093E-3</v>
      </c>
      <c r="AA753" s="17"/>
      <c r="AB753" s="17">
        <v>1.29785662847661E-2</v>
      </c>
      <c r="AC753" s="17">
        <v>0</v>
      </c>
      <c r="AD753" s="17">
        <v>0</v>
      </c>
    </row>
    <row r="754" spans="2:30"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</row>
    <row r="755" spans="2:30">
      <c r="B755" s="6" t="s">
        <v>348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</row>
    <row r="756" spans="2:30">
      <c r="B756" s="21" t="s">
        <v>28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</row>
    <row r="757" spans="2:30">
      <c r="B757" t="s">
        <v>349</v>
      </c>
      <c r="C757" s="17">
        <v>0.60325910388291604</v>
      </c>
      <c r="D757" s="17">
        <v>0.255825403842736</v>
      </c>
      <c r="E757" s="17">
        <v>0.81731586760002095</v>
      </c>
      <c r="F757" s="17"/>
      <c r="G757" s="17">
        <v>0</v>
      </c>
      <c r="H757" s="17">
        <v>0</v>
      </c>
      <c r="I757" s="17">
        <v>0</v>
      </c>
      <c r="J757" s="17">
        <v>0.69128184081446697</v>
      </c>
      <c r="K757" s="17">
        <v>0.57221465760811696</v>
      </c>
      <c r="L757" s="17"/>
      <c r="M757" s="17">
        <v>0.66670286210907903</v>
      </c>
      <c r="N757" s="17">
        <v>0.90264596041752498</v>
      </c>
      <c r="O757" s="17">
        <v>6.5098145428664406E-2</v>
      </c>
      <c r="P757" s="17">
        <v>0.30967931402517601</v>
      </c>
      <c r="Q757" s="17"/>
      <c r="R757" s="17">
        <v>0</v>
      </c>
      <c r="S757" s="17">
        <v>0.52568839632725395</v>
      </c>
      <c r="T757" s="17">
        <v>0.61272013822098503</v>
      </c>
      <c r="U757" s="17"/>
      <c r="V757" s="17">
        <v>0</v>
      </c>
      <c r="W757" s="17">
        <v>0</v>
      </c>
      <c r="X757" s="17">
        <v>0</v>
      </c>
      <c r="Y757" s="17">
        <v>1</v>
      </c>
      <c r="Z757" s="17">
        <v>0.59853243720306804</v>
      </c>
      <c r="AA757" s="17"/>
      <c r="AB757" s="17">
        <v>0.56696376574669005</v>
      </c>
      <c r="AC757" s="17">
        <v>0.89334217887090905</v>
      </c>
      <c r="AD757" s="17">
        <v>1</v>
      </c>
    </row>
    <row r="758" spans="2:30">
      <c r="B758" t="s">
        <v>350</v>
      </c>
      <c r="C758" s="17">
        <v>0.48813010698062798</v>
      </c>
      <c r="D758" s="17">
        <v>0.21894856930512099</v>
      </c>
      <c r="E758" s="17">
        <v>0.65397506905698799</v>
      </c>
      <c r="F758" s="17"/>
      <c r="G758" s="17">
        <v>0</v>
      </c>
      <c r="H758" s="17">
        <v>0</v>
      </c>
      <c r="I758" s="17">
        <v>0</v>
      </c>
      <c r="J758" s="17">
        <v>0.21413171501888101</v>
      </c>
      <c r="K758" s="17">
        <v>0.58476568836742704</v>
      </c>
      <c r="L758" s="17"/>
      <c r="M758" s="17">
        <v>0.404257971249738</v>
      </c>
      <c r="N758" s="17">
        <v>0.77461425283547503</v>
      </c>
      <c r="O758" s="17">
        <v>6.1965756527636397E-2</v>
      </c>
      <c r="P758" s="17">
        <v>0.49013450725979202</v>
      </c>
      <c r="Q758" s="17"/>
      <c r="R758" s="17">
        <v>0</v>
      </c>
      <c r="S758" s="17">
        <v>0.41375045464314297</v>
      </c>
      <c r="T758" s="17">
        <v>0.49720193920948302</v>
      </c>
      <c r="U758" s="17"/>
      <c r="V758" s="17">
        <v>0</v>
      </c>
      <c r="W758" s="17">
        <v>0</v>
      </c>
      <c r="X758" s="17">
        <v>0</v>
      </c>
      <c r="Y758" s="17">
        <v>0</v>
      </c>
      <c r="Z758" s="17">
        <v>0.49394556068020001</v>
      </c>
      <c r="AA758" s="17"/>
      <c r="AB758" s="17">
        <v>0.53387347378184202</v>
      </c>
      <c r="AC758" s="17">
        <v>6.7519413645408102E-2</v>
      </c>
      <c r="AD758" s="17">
        <v>0.28854334369419199</v>
      </c>
    </row>
    <row r="759" spans="2:30">
      <c r="B759" t="s">
        <v>351</v>
      </c>
      <c r="C759" s="17">
        <v>0.44923711232739399</v>
      </c>
      <c r="D759" s="17">
        <v>0.19061433097747099</v>
      </c>
      <c r="E759" s="17">
        <v>0.60857673768002696</v>
      </c>
      <c r="F759" s="17"/>
      <c r="G759" s="17">
        <v>0</v>
      </c>
      <c r="H759" s="17">
        <v>0</v>
      </c>
      <c r="I759" s="17">
        <v>0</v>
      </c>
      <c r="J759" s="17">
        <v>0.287439906112403</v>
      </c>
      <c r="K759" s="17">
        <v>0.50630083075800703</v>
      </c>
      <c r="L759" s="17"/>
      <c r="M759" s="17">
        <v>0.32174635322087503</v>
      </c>
      <c r="N759" s="17">
        <v>0.81317299507857399</v>
      </c>
      <c r="O759" s="17">
        <v>1.9650588159078101E-2</v>
      </c>
      <c r="P759" s="17">
        <v>9.4517221394592094E-2</v>
      </c>
      <c r="Q759" s="17"/>
      <c r="R759" s="17">
        <v>0</v>
      </c>
      <c r="S759" s="17">
        <v>0.232107343111284</v>
      </c>
      <c r="T759" s="17">
        <v>0.47571968889660599</v>
      </c>
      <c r="U759" s="17"/>
      <c r="V759" s="17">
        <v>0</v>
      </c>
      <c r="W759" s="17">
        <v>0</v>
      </c>
      <c r="X759" s="17">
        <v>0</v>
      </c>
      <c r="Y759" s="17">
        <v>0</v>
      </c>
      <c r="Z759" s="17">
        <v>0.45458920511886303</v>
      </c>
      <c r="AA759" s="17"/>
      <c r="AB759" s="17">
        <v>0.473423664627037</v>
      </c>
      <c r="AC759" s="17">
        <v>0.106657821129091</v>
      </c>
      <c r="AD759" s="17">
        <v>1</v>
      </c>
    </row>
    <row r="760" spans="2:30">
      <c r="B760" t="s">
        <v>352</v>
      </c>
      <c r="C760" s="17">
        <v>0.245827338049246</v>
      </c>
      <c r="D760" s="17">
        <v>0.49884061253159701</v>
      </c>
      <c r="E760" s="17">
        <v>8.9943776072107906E-2</v>
      </c>
      <c r="F760" s="17"/>
      <c r="G760" s="17">
        <v>0</v>
      </c>
      <c r="H760" s="17">
        <v>0</v>
      </c>
      <c r="I760" s="17">
        <v>0</v>
      </c>
      <c r="J760" s="17">
        <v>0</v>
      </c>
      <c r="K760" s="17">
        <v>0.33252736414456202</v>
      </c>
      <c r="L760" s="17"/>
      <c r="M760" s="17">
        <v>0.14264695891889401</v>
      </c>
      <c r="N760" s="17">
        <v>4.1141064759794101E-2</v>
      </c>
      <c r="O760" s="17">
        <v>0.79048932995654997</v>
      </c>
      <c r="P760" s="17">
        <v>0</v>
      </c>
      <c r="Q760" s="17"/>
      <c r="R760" s="17">
        <v>0</v>
      </c>
      <c r="S760" s="17">
        <v>6.0561149029603897E-2</v>
      </c>
      <c r="T760" s="17">
        <v>0.268423622538985</v>
      </c>
      <c r="U760" s="17"/>
      <c r="V760" s="17">
        <v>0</v>
      </c>
      <c r="W760" s="17">
        <v>0</v>
      </c>
      <c r="X760" s="17">
        <v>0</v>
      </c>
      <c r="Y760" s="17">
        <v>0</v>
      </c>
      <c r="Z760" s="17">
        <v>0.24875606029372599</v>
      </c>
      <c r="AA760" s="17"/>
      <c r="AB760" s="17">
        <v>0.24304188017581099</v>
      </c>
      <c r="AC760" s="17">
        <v>0.31868238654572301</v>
      </c>
      <c r="AD760" s="17">
        <v>0</v>
      </c>
    </row>
    <row r="761" spans="2:30">
      <c r="B761" t="s">
        <v>353</v>
      </c>
      <c r="C761" s="17">
        <v>0.234023340413164</v>
      </c>
      <c r="D761" s="17">
        <v>0.58491364335904195</v>
      </c>
      <c r="E761" s="17">
        <v>1.78369351806749E-2</v>
      </c>
      <c r="F761" s="17"/>
      <c r="G761" s="17">
        <v>0</v>
      </c>
      <c r="H761" s="17">
        <v>0</v>
      </c>
      <c r="I761" s="17">
        <v>0</v>
      </c>
      <c r="J761" s="17">
        <v>0.15005184049714301</v>
      </c>
      <c r="K761" s="17">
        <v>0.26363896938166997</v>
      </c>
      <c r="L761" s="17"/>
      <c r="M761" s="17">
        <v>0.12680707978939601</v>
      </c>
      <c r="N761" s="17">
        <v>2.36425633333028E-2</v>
      </c>
      <c r="O761" s="17">
        <v>0.79048932995654997</v>
      </c>
      <c r="P761" s="17">
        <v>0</v>
      </c>
      <c r="Q761" s="17"/>
      <c r="R761" s="17">
        <v>0</v>
      </c>
      <c r="S761" s="17">
        <v>0</v>
      </c>
      <c r="T761" s="17">
        <v>0.262566368178766</v>
      </c>
      <c r="U761" s="17"/>
      <c r="V761" s="17">
        <v>0</v>
      </c>
      <c r="W761" s="17">
        <v>0</v>
      </c>
      <c r="X761" s="17">
        <v>0</v>
      </c>
      <c r="Y761" s="17">
        <v>0</v>
      </c>
      <c r="Z761" s="17">
        <v>0.236811432934665</v>
      </c>
      <c r="AA761" s="17"/>
      <c r="AB761" s="17">
        <v>0.261727800479721</v>
      </c>
      <c r="AC761" s="17">
        <v>0</v>
      </c>
      <c r="AD761" s="17">
        <v>0</v>
      </c>
    </row>
    <row r="762" spans="2:30">
      <c r="B762" t="s">
        <v>354</v>
      </c>
      <c r="C762" s="17">
        <v>8.5490416222513799E-2</v>
      </c>
      <c r="D762" s="17">
        <v>5.3422201564758701E-2</v>
      </c>
      <c r="E762" s="17">
        <v>0.105247907355443</v>
      </c>
      <c r="F762" s="17"/>
      <c r="G762" s="17">
        <v>0</v>
      </c>
      <c r="H762" s="17">
        <v>0</v>
      </c>
      <c r="I762" s="17">
        <v>0</v>
      </c>
      <c r="J762" s="17">
        <v>0.16977027628158101</v>
      </c>
      <c r="K762" s="17">
        <v>5.5766032740937999E-2</v>
      </c>
      <c r="L762" s="17"/>
      <c r="M762" s="17">
        <v>0.22599013559796499</v>
      </c>
      <c r="N762" s="17">
        <v>5.9014410255201599E-2</v>
      </c>
      <c r="O762" s="17">
        <v>0</v>
      </c>
      <c r="P762" s="17">
        <v>0</v>
      </c>
      <c r="Q762" s="17"/>
      <c r="R762" s="17">
        <v>0</v>
      </c>
      <c r="S762" s="17">
        <v>0.28474107005545701</v>
      </c>
      <c r="T762" s="17">
        <v>6.1188494308967098E-2</v>
      </c>
      <c r="U762" s="17"/>
      <c r="V762" s="17">
        <v>0</v>
      </c>
      <c r="W762" s="17">
        <v>0</v>
      </c>
      <c r="X762" s="17">
        <v>0</v>
      </c>
      <c r="Y762" s="17">
        <v>0</v>
      </c>
      <c r="Z762" s="17">
        <v>8.6508926554471094E-2</v>
      </c>
      <c r="AA762" s="17"/>
      <c r="AB762" s="17">
        <v>7.9767389014115106E-2</v>
      </c>
      <c r="AC762" s="17">
        <v>0.15834188492395301</v>
      </c>
      <c r="AD762" s="17">
        <v>0</v>
      </c>
    </row>
    <row r="763" spans="2:30">
      <c r="B763" t="s">
        <v>355</v>
      </c>
      <c r="C763" s="17">
        <v>8.4741157492387698E-2</v>
      </c>
      <c r="D763" s="17">
        <v>0.137599751439165</v>
      </c>
      <c r="E763" s="17">
        <v>5.2174542470370101E-2</v>
      </c>
      <c r="F763" s="17"/>
      <c r="G763" s="17">
        <v>0</v>
      </c>
      <c r="H763" s="17">
        <v>0</v>
      </c>
      <c r="I763" s="17">
        <v>0</v>
      </c>
      <c r="J763" s="17">
        <v>0.13601993877413601</v>
      </c>
      <c r="K763" s="17">
        <v>6.6655814704463107E-2</v>
      </c>
      <c r="L763" s="17"/>
      <c r="M763" s="17">
        <v>0.127968126757079</v>
      </c>
      <c r="N763" s="17">
        <v>5.9470254859218301E-2</v>
      </c>
      <c r="O763" s="17">
        <v>5.4189038257985302E-2</v>
      </c>
      <c r="P763" s="17">
        <v>0.200186178715032</v>
      </c>
      <c r="Q763" s="17"/>
      <c r="R763" s="17">
        <v>0</v>
      </c>
      <c r="S763" s="17">
        <v>4.2536809493994701E-2</v>
      </c>
      <c r="T763" s="17">
        <v>8.9888677712467002E-2</v>
      </c>
      <c r="U763" s="17"/>
      <c r="V763" s="17">
        <v>0</v>
      </c>
      <c r="W763" s="17">
        <v>0</v>
      </c>
      <c r="X763" s="17">
        <v>0</v>
      </c>
      <c r="Y763" s="17">
        <v>0</v>
      </c>
      <c r="Z763" s="17">
        <v>8.5750741352915105E-2</v>
      </c>
      <c r="AA763" s="17"/>
      <c r="AB763" s="17">
        <v>7.3041934496487299E-2</v>
      </c>
      <c r="AC763" s="17">
        <v>0.21718162509296601</v>
      </c>
      <c r="AD763" s="17">
        <v>0</v>
      </c>
    </row>
    <row r="764" spans="2:30">
      <c r="B764" t="s">
        <v>356</v>
      </c>
      <c r="C764" s="17">
        <v>6.3095076135426002E-3</v>
      </c>
      <c r="D764" s="17">
        <v>0</v>
      </c>
      <c r="E764" s="17">
        <v>1.01968472131473E-2</v>
      </c>
      <c r="F764" s="17"/>
      <c r="G764" s="17">
        <v>0</v>
      </c>
      <c r="H764" s="17">
        <v>0</v>
      </c>
      <c r="I764" s="17">
        <v>0</v>
      </c>
      <c r="J764" s="17">
        <v>2.4199346070262601E-2</v>
      </c>
      <c r="K764" s="17">
        <v>0</v>
      </c>
      <c r="L764" s="17"/>
      <c r="M764" s="17">
        <v>0</v>
      </c>
      <c r="N764" s="17">
        <v>1.45062013850883E-2</v>
      </c>
      <c r="O764" s="17">
        <v>0</v>
      </c>
      <c r="P764" s="17">
        <v>0</v>
      </c>
      <c r="Q764" s="17"/>
      <c r="R764" s="17">
        <v>0</v>
      </c>
      <c r="S764" s="17">
        <v>0</v>
      </c>
      <c r="T764" s="17">
        <v>7.0790567135711399E-3</v>
      </c>
      <c r="U764" s="17"/>
      <c r="V764" s="17">
        <v>0</v>
      </c>
      <c r="W764" s="17">
        <v>0</v>
      </c>
      <c r="X764" s="17">
        <v>0</v>
      </c>
      <c r="Y764" s="17">
        <v>0</v>
      </c>
      <c r="Z764" s="17">
        <v>6.3846774276329898E-3</v>
      </c>
      <c r="AA764" s="17"/>
      <c r="AB764" s="17">
        <v>7.0564480743121102E-3</v>
      </c>
      <c r="AC764" s="17">
        <v>0</v>
      </c>
      <c r="AD764" s="17">
        <v>0</v>
      </c>
    </row>
    <row r="765" spans="2:30">
      <c r="B765" t="s">
        <v>357</v>
      </c>
      <c r="C765" s="17">
        <v>6.3095076135426002E-3</v>
      </c>
      <c r="D765" s="17">
        <v>0</v>
      </c>
      <c r="E765" s="17">
        <v>1.01968472131473E-2</v>
      </c>
      <c r="F765" s="17"/>
      <c r="G765" s="17">
        <v>0</v>
      </c>
      <c r="H765" s="17">
        <v>0</v>
      </c>
      <c r="I765" s="17">
        <v>0</v>
      </c>
      <c r="J765" s="17">
        <v>2.4199346070262601E-2</v>
      </c>
      <c r="K765" s="17">
        <v>0</v>
      </c>
      <c r="L765" s="17"/>
      <c r="M765" s="17">
        <v>0</v>
      </c>
      <c r="N765" s="17">
        <v>1.45062013850883E-2</v>
      </c>
      <c r="O765" s="17">
        <v>0</v>
      </c>
      <c r="P765" s="17">
        <v>0</v>
      </c>
      <c r="Q765" s="17"/>
      <c r="R765" s="17">
        <v>0</v>
      </c>
      <c r="S765" s="17">
        <v>0</v>
      </c>
      <c r="T765" s="17">
        <v>7.0790567135711399E-3</v>
      </c>
      <c r="U765" s="17"/>
      <c r="V765" s="17">
        <v>0</v>
      </c>
      <c r="W765" s="17">
        <v>0</v>
      </c>
      <c r="X765" s="17">
        <v>0</v>
      </c>
      <c r="Y765" s="17">
        <v>0</v>
      </c>
      <c r="Z765" s="17">
        <v>6.3846774276329898E-3</v>
      </c>
      <c r="AA765" s="17"/>
      <c r="AB765" s="17">
        <v>7.0564480743121102E-3</v>
      </c>
      <c r="AC765" s="17">
        <v>0</v>
      </c>
      <c r="AD765" s="17">
        <v>0</v>
      </c>
    </row>
    <row r="766" spans="2:30">
      <c r="B766" t="s">
        <v>75</v>
      </c>
      <c r="C766" s="17">
        <v>2.55012247287775E-2</v>
      </c>
      <c r="D766" s="17">
        <v>1.1786220199005101E-2</v>
      </c>
      <c r="E766" s="17">
        <v>3.3951151962862802E-2</v>
      </c>
      <c r="F766" s="17"/>
      <c r="G766" s="17">
        <v>0</v>
      </c>
      <c r="H766" s="17">
        <v>0</v>
      </c>
      <c r="I766" s="17">
        <v>0</v>
      </c>
      <c r="J766" s="17">
        <v>4.4706787533627897E-2</v>
      </c>
      <c r="K766" s="17">
        <v>1.8727678671738902E-2</v>
      </c>
      <c r="L766" s="17"/>
      <c r="M766" s="17">
        <v>0</v>
      </c>
      <c r="N766" s="17">
        <v>2.1500157994789399E-2</v>
      </c>
      <c r="O766" s="17">
        <v>6.7129207978832997E-2</v>
      </c>
      <c r="P766" s="17">
        <v>0</v>
      </c>
      <c r="Q766" s="17"/>
      <c r="R766" s="17">
        <v>0</v>
      </c>
      <c r="S766" s="17">
        <v>0</v>
      </c>
      <c r="T766" s="17">
        <v>2.8611522035897799E-2</v>
      </c>
      <c r="U766" s="17"/>
      <c r="V766" s="17">
        <v>0</v>
      </c>
      <c r="W766" s="17">
        <v>0</v>
      </c>
      <c r="X766" s="17">
        <v>0</v>
      </c>
      <c r="Y766" s="17">
        <v>0</v>
      </c>
      <c r="Z766" s="17">
        <v>2.58050396124976E-2</v>
      </c>
      <c r="AA766" s="17"/>
      <c r="AB766" s="17">
        <v>2.8520144383968299E-2</v>
      </c>
      <c r="AC766" s="17">
        <v>0</v>
      </c>
      <c r="AD766" s="17">
        <v>0</v>
      </c>
    </row>
    <row r="767" spans="2:30"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</row>
    <row r="768" spans="2:30">
      <c r="B768" s="6" t="s">
        <v>358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</row>
    <row r="769" spans="1:30">
      <c r="B769" s="21" t="s">
        <v>28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</row>
    <row r="770" spans="1:30">
      <c r="B770" t="s">
        <v>359</v>
      </c>
      <c r="C770" s="17">
        <v>0.58042319031568301</v>
      </c>
      <c r="D770" s="17">
        <v>0.58003088676142101</v>
      </c>
      <c r="E770" s="17">
        <v>0.58066489176609104</v>
      </c>
      <c r="F770" s="17"/>
      <c r="G770" s="17">
        <v>0</v>
      </c>
      <c r="H770" s="17">
        <v>0</v>
      </c>
      <c r="I770" s="17">
        <v>0</v>
      </c>
      <c r="J770" s="17">
        <v>0.20001898503391299</v>
      </c>
      <c r="K770" s="17">
        <v>0.71458668403618497</v>
      </c>
      <c r="L770" s="17"/>
      <c r="M770" s="17">
        <v>0.15881451983464701</v>
      </c>
      <c r="N770" s="17">
        <v>0.789702615254532</v>
      </c>
      <c r="O770" s="17">
        <v>0.81013991811562802</v>
      </c>
      <c r="P770" s="17">
        <v>0</v>
      </c>
      <c r="Q770" s="17"/>
      <c r="R770" s="17">
        <v>0</v>
      </c>
      <c r="S770" s="17">
        <v>6.0561149029603897E-2</v>
      </c>
      <c r="T770" s="17">
        <v>0.64382898844040903</v>
      </c>
      <c r="U770" s="17"/>
      <c r="V770" s="17">
        <v>0</v>
      </c>
      <c r="W770" s="17">
        <v>0</v>
      </c>
      <c r="X770" s="17">
        <v>0</v>
      </c>
      <c r="Y770" s="17">
        <v>0</v>
      </c>
      <c r="Z770" s="17">
        <v>0.58733819953385602</v>
      </c>
      <c r="AA770" s="17"/>
      <c r="AB770" s="17">
        <v>0.61033630655525195</v>
      </c>
      <c r="AC770" s="17">
        <v>0.204635968781787</v>
      </c>
      <c r="AD770" s="17">
        <v>1</v>
      </c>
    </row>
    <row r="771" spans="1:30">
      <c r="B771" t="s">
        <v>360</v>
      </c>
      <c r="C771" s="17">
        <v>0.37265554428665998</v>
      </c>
      <c r="D771" s="17">
        <v>5.9149003546566298E-2</v>
      </c>
      <c r="E771" s="17">
        <v>0.56580950576825495</v>
      </c>
      <c r="F771" s="17"/>
      <c r="G771" s="17">
        <v>0</v>
      </c>
      <c r="H771" s="17">
        <v>0</v>
      </c>
      <c r="I771" s="17">
        <v>0</v>
      </c>
      <c r="J771" s="17">
        <v>0.16615674404764399</v>
      </c>
      <c r="K771" s="17">
        <v>0.44548491921072803</v>
      </c>
      <c r="L771" s="17"/>
      <c r="M771" s="17">
        <v>0.105500217007615</v>
      </c>
      <c r="N771" s="17">
        <v>0.76847902257882394</v>
      </c>
      <c r="O771" s="17">
        <v>2.30942783779669E-2</v>
      </c>
      <c r="P771" s="17">
        <v>8.2340913704275695E-2</v>
      </c>
      <c r="Q771" s="17"/>
      <c r="R771" s="17">
        <v>0</v>
      </c>
      <c r="S771" s="17">
        <v>4.5266096209078302E-2</v>
      </c>
      <c r="T771" s="17">
        <v>0.41258611740874901</v>
      </c>
      <c r="U771" s="17"/>
      <c r="V771" s="17">
        <v>0</v>
      </c>
      <c r="W771" s="17">
        <v>0</v>
      </c>
      <c r="X771" s="17">
        <v>0</v>
      </c>
      <c r="Y771" s="17">
        <v>0.41795494630549102</v>
      </c>
      <c r="Z771" s="17">
        <v>0.37211585912630701</v>
      </c>
      <c r="AA771" s="17"/>
      <c r="AB771" s="17">
        <v>0.416771744948711</v>
      </c>
      <c r="AC771" s="17">
        <v>0</v>
      </c>
      <c r="AD771" s="17">
        <v>0</v>
      </c>
    </row>
    <row r="772" spans="1:30">
      <c r="B772" t="s">
        <v>361</v>
      </c>
      <c r="C772" s="17">
        <v>0.124759895729458</v>
      </c>
      <c r="D772" s="17">
        <v>0.112927797673714</v>
      </c>
      <c r="E772" s="17">
        <v>0.13204974877912901</v>
      </c>
      <c r="F772" s="17"/>
      <c r="G772" s="17">
        <v>0</v>
      </c>
      <c r="H772" s="17">
        <v>0</v>
      </c>
      <c r="I772" s="17">
        <v>0</v>
      </c>
      <c r="J772" s="17">
        <v>0.25075604365661303</v>
      </c>
      <c r="K772" s="17">
        <v>8.0322733451740694E-2</v>
      </c>
      <c r="L772" s="17"/>
      <c r="M772" s="17">
        <v>0.277245952361305</v>
      </c>
      <c r="N772" s="17">
        <v>4.7944156760613199E-2</v>
      </c>
      <c r="O772" s="17">
        <v>1.8677070538721901E-2</v>
      </c>
      <c r="P772" s="17">
        <v>0.435455892022303</v>
      </c>
      <c r="Q772" s="17"/>
      <c r="R772" s="17">
        <v>0</v>
      </c>
      <c r="S772" s="17">
        <v>8.7802905703073003E-2</v>
      </c>
      <c r="T772" s="17">
        <v>0.129267413614614</v>
      </c>
      <c r="U772" s="17"/>
      <c r="V772" s="17">
        <v>0</v>
      </c>
      <c r="W772" s="17">
        <v>0</v>
      </c>
      <c r="X772" s="17">
        <v>0</v>
      </c>
      <c r="Y772" s="17">
        <v>0.41795494630549102</v>
      </c>
      <c r="Z772" s="17">
        <v>0.121266847017271</v>
      </c>
      <c r="AA772" s="17"/>
      <c r="AB772" s="17">
        <v>0.112274251514733</v>
      </c>
      <c r="AC772" s="17">
        <v>0.272388302687888</v>
      </c>
      <c r="AD772" s="17">
        <v>0</v>
      </c>
    </row>
    <row r="773" spans="1:30">
      <c r="B773" t="s">
        <v>362</v>
      </c>
      <c r="C773" s="17">
        <v>0.122685413981356</v>
      </c>
      <c r="D773" s="17">
        <v>0.100274715457376</v>
      </c>
      <c r="E773" s="17">
        <v>0.13649282989445899</v>
      </c>
      <c r="F773" s="17"/>
      <c r="G773" s="17">
        <v>0</v>
      </c>
      <c r="H773" s="17">
        <v>0</v>
      </c>
      <c r="I773" s="17">
        <v>0</v>
      </c>
      <c r="J773" s="17">
        <v>0.122443076381269</v>
      </c>
      <c r="K773" s="17">
        <v>0.12277088322337899</v>
      </c>
      <c r="L773" s="17"/>
      <c r="M773" s="17">
        <v>0.186807737286939</v>
      </c>
      <c r="N773" s="17">
        <v>8.6466581333318193E-2</v>
      </c>
      <c r="O773" s="17">
        <v>0.14808873296768299</v>
      </c>
      <c r="P773" s="17">
        <v>0</v>
      </c>
      <c r="Q773" s="17"/>
      <c r="R773" s="17">
        <v>0</v>
      </c>
      <c r="S773" s="17">
        <v>0.181643111531859</v>
      </c>
      <c r="T773" s="17">
        <v>0.115494544920138</v>
      </c>
      <c r="U773" s="17"/>
      <c r="V773" s="17">
        <v>0</v>
      </c>
      <c r="W773" s="17">
        <v>0</v>
      </c>
      <c r="X773" s="17">
        <v>0</v>
      </c>
      <c r="Y773" s="17">
        <v>0</v>
      </c>
      <c r="Z773" s="17">
        <v>0.12414705573305</v>
      </c>
      <c r="AA773" s="17"/>
      <c r="AB773" s="17">
        <v>0.137209320641242</v>
      </c>
      <c r="AC773" s="17">
        <v>0</v>
      </c>
      <c r="AD773" s="17">
        <v>0</v>
      </c>
    </row>
    <row r="774" spans="1:30">
      <c r="B774" t="s">
        <v>363</v>
      </c>
      <c r="C774" s="17">
        <v>0.117381557031421</v>
      </c>
      <c r="D774" s="17">
        <v>4.8401203057066598E-2</v>
      </c>
      <c r="E774" s="17">
        <v>0.15988092116939401</v>
      </c>
      <c r="F774" s="17"/>
      <c r="G774" s="17">
        <v>0</v>
      </c>
      <c r="H774" s="17">
        <v>0</v>
      </c>
      <c r="I774" s="17">
        <v>0</v>
      </c>
      <c r="J774" s="17">
        <v>0.346602371001208</v>
      </c>
      <c r="K774" s="17">
        <v>3.6538430670963101E-2</v>
      </c>
      <c r="L774" s="17"/>
      <c r="M774" s="17">
        <v>0.27205448049317899</v>
      </c>
      <c r="N774" s="17">
        <v>6.0717806169830697E-2</v>
      </c>
      <c r="O774" s="17">
        <v>1.8677070538721901E-2</v>
      </c>
      <c r="P774" s="17">
        <v>0.24201836996245399</v>
      </c>
      <c r="Q774" s="17"/>
      <c r="R774" s="17">
        <v>0</v>
      </c>
      <c r="S774" s="17">
        <v>0.48067506246900299</v>
      </c>
      <c r="T774" s="17">
        <v>7.3071888626293005E-2</v>
      </c>
      <c r="U774" s="17"/>
      <c r="V774" s="17">
        <v>0</v>
      </c>
      <c r="W774" s="17">
        <v>0</v>
      </c>
      <c r="X774" s="17">
        <v>0</v>
      </c>
      <c r="Y774" s="17">
        <v>0.41795494630549102</v>
      </c>
      <c r="Z774" s="17">
        <v>0.11380060473274201</v>
      </c>
      <c r="AA774" s="17"/>
      <c r="AB774" s="17">
        <v>6.1996165656809703E-2</v>
      </c>
      <c r="AC774" s="17">
        <v>0.56211413601400795</v>
      </c>
      <c r="AD774" s="17">
        <v>0.71145665630580801</v>
      </c>
    </row>
    <row r="775" spans="1:30">
      <c r="B775" t="s">
        <v>364</v>
      </c>
      <c r="C775" s="17">
        <v>0.110617470973067</v>
      </c>
      <c r="D775" s="17">
        <v>0.110268102131833</v>
      </c>
      <c r="E775" s="17">
        <v>0.11083271999321</v>
      </c>
      <c r="F775" s="17"/>
      <c r="G775" s="17">
        <v>0</v>
      </c>
      <c r="H775" s="17">
        <v>0</v>
      </c>
      <c r="I775" s="17">
        <v>0</v>
      </c>
      <c r="J775" s="17">
        <v>0.16185319344080601</v>
      </c>
      <c r="K775" s="17">
        <v>9.2547314455017807E-2</v>
      </c>
      <c r="L775" s="17"/>
      <c r="M775" s="17">
        <v>0.26783140214748602</v>
      </c>
      <c r="N775" s="17">
        <v>7.8333267445778093E-2</v>
      </c>
      <c r="O775" s="17">
        <v>0</v>
      </c>
      <c r="P775" s="17">
        <v>9.4517221394592094E-2</v>
      </c>
      <c r="Q775" s="17"/>
      <c r="R775" s="17">
        <v>0</v>
      </c>
      <c r="S775" s="17">
        <v>0.232107343111284</v>
      </c>
      <c r="T775" s="17">
        <v>9.5799766091330202E-2</v>
      </c>
      <c r="U775" s="17"/>
      <c r="V775" s="17">
        <v>0</v>
      </c>
      <c r="W775" s="17">
        <v>0</v>
      </c>
      <c r="X775" s="17">
        <v>0</v>
      </c>
      <c r="Y775" s="17">
        <v>0</v>
      </c>
      <c r="Z775" s="17">
        <v>0.111935338426044</v>
      </c>
      <c r="AA775" s="17"/>
      <c r="AB775" s="17">
        <v>9.0956933201099599E-2</v>
      </c>
      <c r="AC775" s="17">
        <v>0.32736206002211798</v>
      </c>
      <c r="AD775" s="17">
        <v>0</v>
      </c>
    </row>
    <row r="776" spans="1:30">
      <c r="B776" t="s">
        <v>69</v>
      </c>
      <c r="C776" s="17">
        <v>6.2937860635668905E-2</v>
      </c>
      <c r="D776" s="17">
        <v>0.148541347855873</v>
      </c>
      <c r="E776" s="17">
        <v>1.01968472131473E-2</v>
      </c>
      <c r="F776" s="17"/>
      <c r="G776" s="17">
        <v>0</v>
      </c>
      <c r="H776" s="17">
        <v>0</v>
      </c>
      <c r="I776" s="17">
        <v>0</v>
      </c>
      <c r="J776" s="17">
        <v>0.195052614772731</v>
      </c>
      <c r="K776" s="17">
        <v>1.6342747487736699E-2</v>
      </c>
      <c r="L776" s="17"/>
      <c r="M776" s="17">
        <v>8.5734806843294806E-2</v>
      </c>
      <c r="N776" s="17">
        <v>6.5017732727450997E-2</v>
      </c>
      <c r="O776" s="17">
        <v>0</v>
      </c>
      <c r="P776" s="17">
        <v>0.200186178715032</v>
      </c>
      <c r="Q776" s="17"/>
      <c r="R776" s="17">
        <v>0</v>
      </c>
      <c r="S776" s="17">
        <v>0</v>
      </c>
      <c r="T776" s="17">
        <v>7.0614176598255807E-2</v>
      </c>
      <c r="U776" s="17"/>
      <c r="V776" s="17">
        <v>0</v>
      </c>
      <c r="W776" s="17">
        <v>0</v>
      </c>
      <c r="X776" s="17">
        <v>0</v>
      </c>
      <c r="Y776" s="17">
        <v>0</v>
      </c>
      <c r="Z776" s="17">
        <v>6.3687685752461795E-2</v>
      </c>
      <c r="AA776" s="17"/>
      <c r="AB776" s="17">
        <v>6.3632670602935704E-2</v>
      </c>
      <c r="AC776" s="17">
        <v>6.7519413645408102E-2</v>
      </c>
      <c r="AD776" s="17">
        <v>0</v>
      </c>
    </row>
    <row r="777" spans="1:30">
      <c r="B777" t="s">
        <v>365</v>
      </c>
      <c r="C777" s="17">
        <v>1.6204236589998901E-2</v>
      </c>
      <c r="D777" s="17">
        <v>0</v>
      </c>
      <c r="E777" s="17">
        <v>2.6187800195257401E-2</v>
      </c>
      <c r="F777" s="17"/>
      <c r="G777" s="17">
        <v>0</v>
      </c>
      <c r="H777" s="17">
        <v>0</v>
      </c>
      <c r="I777" s="17">
        <v>0</v>
      </c>
      <c r="J777" s="17">
        <v>2.6282657784263801E-2</v>
      </c>
      <c r="K777" s="17">
        <v>1.2649711745543499E-2</v>
      </c>
      <c r="L777" s="17"/>
      <c r="M777" s="17">
        <v>4.3355958139947803E-2</v>
      </c>
      <c r="N777" s="17">
        <v>1.08689139240852E-2</v>
      </c>
      <c r="O777" s="17">
        <v>0</v>
      </c>
      <c r="P777" s="17">
        <v>0</v>
      </c>
      <c r="Q777" s="17"/>
      <c r="R777" s="17">
        <v>0</v>
      </c>
      <c r="S777" s="17">
        <v>6.3037673393860003E-2</v>
      </c>
      <c r="T777" s="17">
        <v>1.049212221418E-2</v>
      </c>
      <c r="U777" s="17"/>
      <c r="V777" s="17">
        <v>0</v>
      </c>
      <c r="W777" s="17">
        <v>0</v>
      </c>
      <c r="X777" s="17">
        <v>0</v>
      </c>
      <c r="Y777" s="17">
        <v>0.58204505369450898</v>
      </c>
      <c r="Z777" s="17">
        <v>9.4629579305981395E-3</v>
      </c>
      <c r="AA777" s="17"/>
      <c r="AB777" s="17">
        <v>1.8122547920501601E-2</v>
      </c>
      <c r="AC777" s="17">
        <v>0</v>
      </c>
      <c r="AD777" s="17">
        <v>0</v>
      </c>
    </row>
    <row r="778" spans="1:30">
      <c r="B778" t="s">
        <v>366</v>
      </c>
      <c r="C778" s="17">
        <v>1.31669457155446E-2</v>
      </c>
      <c r="D778" s="17">
        <v>0</v>
      </c>
      <c r="E778" s="17">
        <v>2.12792094009105E-2</v>
      </c>
      <c r="F778" s="17"/>
      <c r="G778" s="17">
        <v>0</v>
      </c>
      <c r="H778" s="17">
        <v>0</v>
      </c>
      <c r="I778" s="17">
        <v>0</v>
      </c>
      <c r="J778" s="17">
        <v>0</v>
      </c>
      <c r="K778" s="17">
        <v>1.78107519992242E-2</v>
      </c>
      <c r="L778" s="17"/>
      <c r="M778" s="17">
        <v>0</v>
      </c>
      <c r="N778" s="17">
        <v>1.5136075417854399E-2</v>
      </c>
      <c r="O778" s="17">
        <v>0</v>
      </c>
      <c r="P778" s="17">
        <v>0.110163251609895</v>
      </c>
      <c r="Q778" s="17"/>
      <c r="R778" s="17">
        <v>0</v>
      </c>
      <c r="S778" s="17">
        <v>0</v>
      </c>
      <c r="T778" s="17">
        <v>1.4772873126389301E-2</v>
      </c>
      <c r="U778" s="17"/>
      <c r="V778" s="17">
        <v>0</v>
      </c>
      <c r="W778" s="17">
        <v>0</v>
      </c>
      <c r="X778" s="17">
        <v>0</v>
      </c>
      <c r="Y778" s="17">
        <v>0</v>
      </c>
      <c r="Z778" s="17">
        <v>1.3323813243440299E-2</v>
      </c>
      <c r="AA778" s="17"/>
      <c r="AB778" s="17">
        <v>1.47256924676027E-2</v>
      </c>
      <c r="AC778" s="17">
        <v>0</v>
      </c>
      <c r="AD778" s="17">
        <v>0</v>
      </c>
    </row>
    <row r="779" spans="1:30">
      <c r="B779" t="s">
        <v>367</v>
      </c>
      <c r="C779" s="17">
        <v>6.85269051950656E-3</v>
      </c>
      <c r="D779" s="17">
        <v>0</v>
      </c>
      <c r="E779" s="17">
        <v>1.1074689580596001E-2</v>
      </c>
      <c r="F779" s="17"/>
      <c r="G779" s="17">
        <v>0</v>
      </c>
      <c r="H779" s="17">
        <v>0</v>
      </c>
      <c r="I779" s="17">
        <v>0</v>
      </c>
      <c r="J779" s="17">
        <v>2.6282657784263801E-2</v>
      </c>
      <c r="K779" s="17">
        <v>0</v>
      </c>
      <c r="L779" s="17"/>
      <c r="M779" s="17">
        <v>2.5887493399395198E-2</v>
      </c>
      <c r="N779" s="17">
        <v>0</v>
      </c>
      <c r="O779" s="17">
        <v>0</v>
      </c>
      <c r="P779" s="17">
        <v>0</v>
      </c>
      <c r="Q779" s="17"/>
      <c r="R779" s="17">
        <v>0</v>
      </c>
      <c r="S779" s="17">
        <v>6.3037673393860003E-2</v>
      </c>
      <c r="T779" s="17">
        <v>0</v>
      </c>
      <c r="U779" s="17"/>
      <c r="V779" s="17">
        <v>0</v>
      </c>
      <c r="W779" s="17">
        <v>0</v>
      </c>
      <c r="X779" s="17">
        <v>0</v>
      </c>
      <c r="Y779" s="17">
        <v>0.58204505369450898</v>
      </c>
      <c r="Z779" s="17">
        <v>0</v>
      </c>
      <c r="AA779" s="17"/>
      <c r="AB779" s="17">
        <v>7.6639347762160201E-3</v>
      </c>
      <c r="AC779" s="17">
        <v>0</v>
      </c>
      <c r="AD779" s="17">
        <v>0</v>
      </c>
    </row>
    <row r="780" spans="1:30"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</row>
    <row r="781" spans="1:30"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</row>
    <row r="782" spans="1:30">
      <c r="A782" s="21"/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D2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62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63</v>
      </c>
      <c r="C9" s="17">
        <v>0.22927797353009999</v>
      </c>
      <c r="D9" s="17">
        <v>0.32602508025618099</v>
      </c>
      <c r="E9" s="17">
        <v>0.12684411267092199</v>
      </c>
      <c r="F9" s="17"/>
      <c r="G9" s="17">
        <v>0.21625379178264101</v>
      </c>
      <c r="H9" s="17">
        <v>0.22140577420344701</v>
      </c>
      <c r="I9" s="17">
        <v>0.28748460809653198</v>
      </c>
      <c r="J9" s="17">
        <v>0.32105807641260697</v>
      </c>
      <c r="K9" s="17">
        <v>9.8449957219315307E-2</v>
      </c>
      <c r="L9" s="17"/>
      <c r="M9" s="17">
        <v>0.31656015829911099</v>
      </c>
      <c r="N9" s="17">
        <v>0.168286495652399</v>
      </c>
      <c r="O9" s="17">
        <v>0.17567130045361101</v>
      </c>
      <c r="P9" s="17">
        <v>0.10710944904139</v>
      </c>
      <c r="Q9" s="17"/>
      <c r="R9" s="17">
        <v>0.23388095658330799</v>
      </c>
      <c r="S9" s="17">
        <v>0.259136181510984</v>
      </c>
      <c r="T9" s="17">
        <v>0.14598716180629201</v>
      </c>
      <c r="U9" s="17"/>
      <c r="V9" s="17">
        <v>0.21251780426648101</v>
      </c>
      <c r="W9" s="17">
        <v>0.23077870975678499</v>
      </c>
      <c r="X9" s="17">
        <v>0.242558612310625</v>
      </c>
      <c r="Y9" s="17">
        <v>0.330189709086192</v>
      </c>
      <c r="Z9" s="17">
        <v>0.158528849467551</v>
      </c>
      <c r="AA9" s="17"/>
      <c r="AB9" s="17">
        <v>0.21807865068424501</v>
      </c>
      <c r="AC9" s="17">
        <v>0.27261210653448698</v>
      </c>
      <c r="AD9" s="17">
        <v>0.27844975841268399</v>
      </c>
    </row>
    <row r="10" spans="2:30">
      <c r="B10" s="18" t="s">
        <v>64</v>
      </c>
      <c r="C10" s="17">
        <v>0.20244414339310099</v>
      </c>
      <c r="D10" s="17">
        <v>9.43501354815246E-2</v>
      </c>
      <c r="E10" s="17">
        <v>0.31689187150423498</v>
      </c>
      <c r="F10" s="17"/>
      <c r="G10" s="17">
        <v>0.20945606304558201</v>
      </c>
      <c r="H10" s="17">
        <v>0.161857108162201</v>
      </c>
      <c r="I10" s="17">
        <v>0.12925066092839399</v>
      </c>
      <c r="J10" s="17">
        <v>0.168120887492824</v>
      </c>
      <c r="K10" s="17">
        <v>0.34927347412001197</v>
      </c>
      <c r="L10" s="17"/>
      <c r="M10" s="17">
        <v>0.13974942097034099</v>
      </c>
      <c r="N10" s="17">
        <v>0.37290737671479102</v>
      </c>
      <c r="O10" s="17">
        <v>0.137021853928606</v>
      </c>
      <c r="P10" s="17">
        <v>0.175668839031628</v>
      </c>
      <c r="Q10" s="17"/>
      <c r="R10" s="17">
        <v>0.216122084784589</v>
      </c>
      <c r="S10" s="17">
        <v>0.15195731153672901</v>
      </c>
      <c r="T10" s="17">
        <v>0.32168346889008798</v>
      </c>
      <c r="U10" s="17"/>
      <c r="V10" s="17">
        <v>0.21927140980127699</v>
      </c>
      <c r="W10" s="17">
        <v>0.20245364794135401</v>
      </c>
      <c r="X10" s="17">
        <v>0.15730261814247801</v>
      </c>
      <c r="Y10" s="17">
        <v>0.12379395482439801</v>
      </c>
      <c r="Z10" s="17">
        <v>0.27950362850902799</v>
      </c>
      <c r="AA10" s="17"/>
      <c r="AB10" s="17">
        <v>0.21997095075529199</v>
      </c>
      <c r="AC10" s="17">
        <v>9.3277018598701494E-2</v>
      </c>
      <c r="AD10" s="17">
        <v>0.244238805712822</v>
      </c>
    </row>
    <row r="11" spans="2:30">
      <c r="B11" s="18" t="s">
        <v>65</v>
      </c>
      <c r="C11" s="17">
        <v>0.184547888640063</v>
      </c>
      <c r="D11" s="17">
        <v>0.21286468678658799</v>
      </c>
      <c r="E11" s="17">
        <v>0.15456664104026599</v>
      </c>
      <c r="F11" s="17"/>
      <c r="G11" s="17">
        <v>0.22342219745682099</v>
      </c>
      <c r="H11" s="17">
        <v>0.240543890969285</v>
      </c>
      <c r="I11" s="17">
        <v>0.15719094957909899</v>
      </c>
      <c r="J11" s="17">
        <v>0.23831882456801301</v>
      </c>
      <c r="K11" s="17">
        <v>5.6740340405639002E-2</v>
      </c>
      <c r="L11" s="17"/>
      <c r="M11" s="17">
        <v>0.25147492363108997</v>
      </c>
      <c r="N11" s="17">
        <v>0.15779776159961501</v>
      </c>
      <c r="O11" s="17">
        <v>0.10557846627456501</v>
      </c>
      <c r="P11" s="17">
        <v>9.1763783454321401E-2</v>
      </c>
      <c r="Q11" s="17"/>
      <c r="R11" s="17">
        <v>0.24114505856281801</v>
      </c>
      <c r="S11" s="17">
        <v>0.210775936942629</v>
      </c>
      <c r="T11" s="17">
        <v>5.8499417918458897E-2</v>
      </c>
      <c r="U11" s="17"/>
      <c r="V11" s="17">
        <v>0.232492647538589</v>
      </c>
      <c r="W11" s="17">
        <v>0.24381506134320599</v>
      </c>
      <c r="X11" s="17">
        <v>0.18629306239326199</v>
      </c>
      <c r="Y11" s="17">
        <v>0.22845371560456901</v>
      </c>
      <c r="Z11" s="17">
        <v>9.39735375882403E-2</v>
      </c>
      <c r="AA11" s="17"/>
      <c r="AB11" s="17">
        <v>0.16821421042165</v>
      </c>
      <c r="AC11" s="17">
        <v>0.26381192910413298</v>
      </c>
      <c r="AD11" s="17">
        <v>0.21013216058394599</v>
      </c>
    </row>
    <row r="12" spans="2:30">
      <c r="B12" s="18" t="s">
        <v>66</v>
      </c>
      <c r="C12" s="17">
        <v>0.18109198494533199</v>
      </c>
      <c r="D12" s="17">
        <v>0.15761800534876699</v>
      </c>
      <c r="E12" s="17">
        <v>0.205945755163119</v>
      </c>
      <c r="F12" s="17"/>
      <c r="G12" s="17">
        <v>0.26064418833682002</v>
      </c>
      <c r="H12" s="17">
        <v>0.205075174032399</v>
      </c>
      <c r="I12" s="17">
        <v>0.15055428174920299</v>
      </c>
      <c r="J12" s="17">
        <v>0.20723521177839099</v>
      </c>
      <c r="K12" s="17">
        <v>7.43262282740276E-2</v>
      </c>
      <c r="L12" s="17"/>
      <c r="M12" s="17">
        <v>0.27439688547059898</v>
      </c>
      <c r="N12" s="17">
        <v>0.10188129563465299</v>
      </c>
      <c r="O12" s="17">
        <v>0.14655661338982201</v>
      </c>
      <c r="P12" s="17">
        <v>5.3174499762857999E-2</v>
      </c>
      <c r="Q12" s="17"/>
      <c r="R12" s="17">
        <v>0.27026453543849599</v>
      </c>
      <c r="S12" s="17">
        <v>0.18391172971301001</v>
      </c>
      <c r="T12" s="17">
        <v>8.39305502708909E-2</v>
      </c>
      <c r="U12" s="17"/>
      <c r="V12" s="17">
        <v>0.28297040322940398</v>
      </c>
      <c r="W12" s="17">
        <v>0.19973833108533601</v>
      </c>
      <c r="X12" s="17">
        <v>0.19487320571515099</v>
      </c>
      <c r="Y12" s="17">
        <v>0.18279252903843901</v>
      </c>
      <c r="Z12" s="17">
        <v>0.11998831672383201</v>
      </c>
      <c r="AA12" s="17"/>
      <c r="AB12" s="17">
        <v>0.148133945736031</v>
      </c>
      <c r="AC12" s="17">
        <v>0.338043081414799</v>
      </c>
      <c r="AD12" s="17">
        <v>0.241295641343513</v>
      </c>
    </row>
    <row r="13" spans="2:30">
      <c r="B13" s="18" t="s">
        <v>67</v>
      </c>
      <c r="C13" s="17">
        <v>0.11736597087303099</v>
      </c>
      <c r="D13" s="17">
        <v>0.131178506685279</v>
      </c>
      <c r="E13" s="17">
        <v>0.102741540030772</v>
      </c>
      <c r="F13" s="17"/>
      <c r="G13" s="17">
        <v>0.142441473009259</v>
      </c>
      <c r="H13" s="17">
        <v>0.16131600192825399</v>
      </c>
      <c r="I13" s="17">
        <v>7.0089418099239797E-2</v>
      </c>
      <c r="J13" s="17">
        <v>3.0974159608231199E-2</v>
      </c>
      <c r="K13" s="17">
        <v>0.17967511606478101</v>
      </c>
      <c r="L13" s="17"/>
      <c r="M13" s="17">
        <v>8.7302404635305295E-2</v>
      </c>
      <c r="N13" s="17">
        <v>9.4878374347058606E-2</v>
      </c>
      <c r="O13" s="17">
        <v>0.28317854474520898</v>
      </c>
      <c r="P13" s="17">
        <v>9.9849461011731394E-2</v>
      </c>
      <c r="Q13" s="17"/>
      <c r="R13" s="17">
        <v>0.14386866350629399</v>
      </c>
      <c r="S13" s="17">
        <v>9.1929296898191307E-2</v>
      </c>
      <c r="T13" s="17">
        <v>0.15770743415470101</v>
      </c>
      <c r="U13" s="17"/>
      <c r="V13" s="17">
        <v>0.154041178571454</v>
      </c>
      <c r="W13" s="17">
        <v>0.151017425199406</v>
      </c>
      <c r="X13" s="17">
        <v>0.10309145605027099</v>
      </c>
      <c r="Y13" s="17">
        <v>5.4537179241875303E-2</v>
      </c>
      <c r="Z13" s="17">
        <v>0.13094920655738401</v>
      </c>
      <c r="AA13" s="17"/>
      <c r="AB13" s="17">
        <v>0.13010863580908999</v>
      </c>
      <c r="AC13" s="17">
        <v>6.5487033639794995E-2</v>
      </c>
      <c r="AD13" s="17">
        <v>6.8807309538160402E-2</v>
      </c>
    </row>
    <row r="14" spans="2:30">
      <c r="B14" s="18" t="s">
        <v>68</v>
      </c>
      <c r="C14" s="17">
        <v>0.11472988205665501</v>
      </c>
      <c r="D14" s="17">
        <v>0.163136707399157</v>
      </c>
      <c r="E14" s="17">
        <v>6.3477723934683206E-2</v>
      </c>
      <c r="F14" s="17"/>
      <c r="G14" s="17">
        <v>0.14142945425251599</v>
      </c>
      <c r="H14" s="17">
        <v>7.7540519874996397E-2</v>
      </c>
      <c r="I14" s="17">
        <v>0.105339987812614</v>
      </c>
      <c r="J14" s="17">
        <v>9.5167320042851306E-2</v>
      </c>
      <c r="K14" s="17">
        <v>0.15488886109534</v>
      </c>
      <c r="L14" s="17"/>
      <c r="M14" s="17">
        <v>0.11872498477170799</v>
      </c>
      <c r="N14" s="17">
        <v>6.5106810558769601E-2</v>
      </c>
      <c r="O14" s="17">
        <v>5.4955097381701699E-2</v>
      </c>
      <c r="P14" s="17">
        <v>0.23632039931937401</v>
      </c>
      <c r="Q14" s="17"/>
      <c r="R14" s="17">
        <v>0.12501972306283801</v>
      </c>
      <c r="S14" s="17">
        <v>0.13489896462733</v>
      </c>
      <c r="T14" s="17">
        <v>5.1241639195552302E-2</v>
      </c>
      <c r="U14" s="17"/>
      <c r="V14" s="17">
        <v>7.0457845653345896E-2</v>
      </c>
      <c r="W14" s="17">
        <v>0.131149593700881</v>
      </c>
      <c r="X14" s="17">
        <v>0.12595596911920601</v>
      </c>
      <c r="Y14" s="17">
        <v>8.1347752088756706E-2</v>
      </c>
      <c r="Z14" s="17">
        <v>0.133031671507297</v>
      </c>
      <c r="AA14" s="17"/>
      <c r="AB14" s="17">
        <v>9.6818077988852197E-2</v>
      </c>
      <c r="AC14" s="17">
        <v>0.23770559587607101</v>
      </c>
      <c r="AD14" s="17">
        <v>3.9248229437901898E-2</v>
      </c>
    </row>
    <row r="15" spans="2:30">
      <c r="B15" s="18" t="s">
        <v>69</v>
      </c>
      <c r="C15" s="17">
        <v>0.106907893339049</v>
      </c>
      <c r="D15" s="17">
        <v>9.4066170793048604E-2</v>
      </c>
      <c r="E15" s="17">
        <v>0.120504446920682</v>
      </c>
      <c r="F15" s="17"/>
      <c r="G15" s="17">
        <v>8.7389267328874198E-2</v>
      </c>
      <c r="H15" s="17">
        <v>0.11914214852548501</v>
      </c>
      <c r="I15" s="17">
        <v>0.16143943706981101</v>
      </c>
      <c r="J15" s="17">
        <v>0.11281104191753499</v>
      </c>
      <c r="K15" s="17">
        <v>5.2161200310976E-2</v>
      </c>
      <c r="L15" s="17"/>
      <c r="M15" s="17">
        <v>6.9889532114917594E-2</v>
      </c>
      <c r="N15" s="17">
        <v>0.13159099748834499</v>
      </c>
      <c r="O15" s="17">
        <v>0.112134037028517</v>
      </c>
      <c r="P15" s="17">
        <v>0.17616863385058401</v>
      </c>
      <c r="Q15" s="17"/>
      <c r="R15" s="17">
        <v>8.9411367727200597E-2</v>
      </c>
      <c r="S15" s="17">
        <v>0.12803970030096201</v>
      </c>
      <c r="T15" s="17">
        <v>6.8844457457491195E-2</v>
      </c>
      <c r="U15" s="17"/>
      <c r="V15" s="17">
        <v>3.1979995428172002E-2</v>
      </c>
      <c r="W15" s="17">
        <v>9.2813571206813605E-2</v>
      </c>
      <c r="X15" s="17">
        <v>0.14003827771587599</v>
      </c>
      <c r="Y15" s="17">
        <v>0.19875555155781899</v>
      </c>
      <c r="Z15" s="17">
        <v>6.0746464707759698E-2</v>
      </c>
      <c r="AA15" s="17"/>
      <c r="AB15" s="17">
        <v>0.125007917307637</v>
      </c>
      <c r="AC15" s="17">
        <v>2.56392426782945E-2</v>
      </c>
      <c r="AD15" s="17">
        <v>5.96975135860374E-2</v>
      </c>
    </row>
    <row r="16" spans="2:30">
      <c r="B16" s="18" t="s">
        <v>70</v>
      </c>
      <c r="C16" s="17">
        <v>0.10424211016804601</v>
      </c>
      <c r="D16" s="17">
        <v>8.3608495853391904E-2</v>
      </c>
      <c r="E16" s="17">
        <v>0.12608855963049201</v>
      </c>
      <c r="F16" s="17"/>
      <c r="G16" s="17">
        <v>9.4693429627036599E-2</v>
      </c>
      <c r="H16" s="17">
        <v>9.5911992911071206E-2</v>
      </c>
      <c r="I16" s="17">
        <v>0.13437064415087599</v>
      </c>
      <c r="J16" s="17">
        <v>0.13977216198213599</v>
      </c>
      <c r="K16" s="17">
        <v>5.6208813099077999E-2</v>
      </c>
      <c r="L16" s="17"/>
      <c r="M16" s="17">
        <v>0.13521066881301499</v>
      </c>
      <c r="N16" s="17">
        <v>9.8476184783254206E-2</v>
      </c>
      <c r="O16" s="17">
        <v>4.0316746679705001E-2</v>
      </c>
      <c r="P16" s="17">
        <v>7.4785626067677594E-2</v>
      </c>
      <c r="Q16" s="17"/>
      <c r="R16" s="17">
        <v>0.111399761463573</v>
      </c>
      <c r="S16" s="17">
        <v>0.10285398307438599</v>
      </c>
      <c r="T16" s="17">
        <v>0.100696370498896</v>
      </c>
      <c r="U16" s="17"/>
      <c r="V16" s="17">
        <v>8.4006663275618301E-2</v>
      </c>
      <c r="W16" s="17">
        <v>9.4255486324882704E-2</v>
      </c>
      <c r="X16" s="17">
        <v>0.13719786964699199</v>
      </c>
      <c r="Y16" s="17">
        <v>9.2934863748321203E-2</v>
      </c>
      <c r="Z16" s="17">
        <v>0.103411685239248</v>
      </c>
      <c r="AA16" s="17"/>
      <c r="AB16" s="17">
        <v>9.5423453509853498E-2</v>
      </c>
      <c r="AC16" s="17">
        <v>0.15471943033545199</v>
      </c>
      <c r="AD16" s="17">
        <v>9.5993629329827496E-2</v>
      </c>
    </row>
    <row r="17" spans="2:30">
      <c r="B17" s="18" t="s">
        <v>71</v>
      </c>
      <c r="C17" s="17">
        <v>8.2579752284868094E-2</v>
      </c>
      <c r="D17" s="17">
        <v>0.146617853163347</v>
      </c>
      <c r="E17" s="17">
        <v>1.47775188429483E-2</v>
      </c>
      <c r="F17" s="17"/>
      <c r="G17" s="17">
        <v>6.7027300254332303E-2</v>
      </c>
      <c r="H17" s="17">
        <v>7.1043286403317502E-2</v>
      </c>
      <c r="I17" s="17">
        <v>3.7551560345784198E-2</v>
      </c>
      <c r="J17" s="17">
        <v>8.2729086938425594E-2</v>
      </c>
      <c r="K17" s="17">
        <v>0.15876659995443099</v>
      </c>
      <c r="L17" s="17"/>
      <c r="M17" s="17">
        <v>4.1591064877680203E-2</v>
      </c>
      <c r="N17" s="17">
        <v>4.0747673188087197E-2</v>
      </c>
      <c r="O17" s="17">
        <v>0.34713320495423799</v>
      </c>
      <c r="P17" s="17">
        <v>4.2826108332376003E-2</v>
      </c>
      <c r="Q17" s="17"/>
      <c r="R17" s="17">
        <v>8.04207780081099E-2</v>
      </c>
      <c r="S17" s="17">
        <v>5.70256117691567E-2</v>
      </c>
      <c r="T17" s="17">
        <v>0.152072495321361</v>
      </c>
      <c r="U17" s="17"/>
      <c r="V17" s="17">
        <v>5.1535985693123197E-2</v>
      </c>
      <c r="W17" s="17">
        <v>7.8039591244468701E-2</v>
      </c>
      <c r="X17" s="17">
        <v>6.3575950727332006E-2</v>
      </c>
      <c r="Y17" s="17">
        <v>7.1592652911803001E-2</v>
      </c>
      <c r="Z17" s="17">
        <v>0.117540267588229</v>
      </c>
      <c r="AA17" s="17"/>
      <c r="AB17" s="17">
        <v>9.7796618365029703E-2</v>
      </c>
      <c r="AC17" s="17">
        <v>1.8550113476021701E-2</v>
      </c>
      <c r="AD17" s="17">
        <v>3.0558884461458598E-2</v>
      </c>
    </row>
    <row r="18" spans="2:30">
      <c r="B18" s="18" t="s">
        <v>72</v>
      </c>
      <c r="C18" s="17">
        <v>5.5587734836372499E-2</v>
      </c>
      <c r="D18" s="17">
        <v>7.5788372081194502E-2</v>
      </c>
      <c r="E18" s="17">
        <v>3.4199712653327601E-2</v>
      </c>
      <c r="F18" s="17"/>
      <c r="G18" s="17">
        <v>2.9229479494274499E-2</v>
      </c>
      <c r="H18" s="17">
        <v>7.2181024294528495E-2</v>
      </c>
      <c r="I18" s="17">
        <v>6.3172827108296095E-2</v>
      </c>
      <c r="J18" s="17">
        <v>7.9889330903013603E-2</v>
      </c>
      <c r="K18" s="17">
        <v>3.4154688430888397E-2</v>
      </c>
      <c r="L18" s="17"/>
      <c r="M18" s="17">
        <v>8.1780309561981401E-2</v>
      </c>
      <c r="N18" s="17">
        <v>6.2345076277967502E-2</v>
      </c>
      <c r="O18" s="17">
        <v>4.8026508743686898E-3</v>
      </c>
      <c r="P18" s="17">
        <v>8.7878675120011303E-3</v>
      </c>
      <c r="Q18" s="17"/>
      <c r="R18" s="17">
        <v>4.4350061023857697E-2</v>
      </c>
      <c r="S18" s="17">
        <v>5.5675064752067502E-2</v>
      </c>
      <c r="T18" s="17">
        <v>6.6665981568913596E-2</v>
      </c>
      <c r="U18" s="17"/>
      <c r="V18" s="17">
        <v>2.9075300076977201E-2</v>
      </c>
      <c r="W18" s="17">
        <v>7.8063993070248597E-2</v>
      </c>
      <c r="X18" s="17">
        <v>5.3776862568162297E-2</v>
      </c>
      <c r="Y18" s="17">
        <v>4.0646338246817099E-2</v>
      </c>
      <c r="Z18" s="17">
        <v>5.9951273025198898E-2</v>
      </c>
      <c r="AA18" s="17"/>
      <c r="AB18" s="17">
        <v>5.2846738168749199E-2</v>
      </c>
      <c r="AC18" s="17">
        <v>5.0329150145833501E-2</v>
      </c>
      <c r="AD18" s="17">
        <v>0.113181864964047</v>
      </c>
    </row>
    <row r="19" spans="2:30">
      <c r="B19" s="18" t="s">
        <v>73</v>
      </c>
      <c r="C19" s="17">
        <v>5.30488331592808E-2</v>
      </c>
      <c r="D19" s="17">
        <v>4.0778371177018602E-2</v>
      </c>
      <c r="E19" s="17">
        <v>6.6040547722151996E-2</v>
      </c>
      <c r="F19" s="17"/>
      <c r="G19" s="17">
        <v>4.35650708733991E-2</v>
      </c>
      <c r="H19" s="17">
        <v>9.0418048911610802E-2</v>
      </c>
      <c r="I19" s="17">
        <v>4.7821359971018197E-2</v>
      </c>
      <c r="J19" s="17">
        <v>5.7847382839336201E-2</v>
      </c>
      <c r="K19" s="17">
        <v>2.4107089556158801E-2</v>
      </c>
      <c r="L19" s="17"/>
      <c r="M19" s="17">
        <v>6.7146662977147401E-2</v>
      </c>
      <c r="N19" s="17">
        <v>3.4831289134352302E-2</v>
      </c>
      <c r="O19" s="17">
        <v>5.4802994148910301E-2</v>
      </c>
      <c r="P19" s="17">
        <v>3.7738242852322898E-2</v>
      </c>
      <c r="Q19" s="17"/>
      <c r="R19" s="17">
        <v>4.5724135179543997E-2</v>
      </c>
      <c r="S19" s="17">
        <v>5.8902554803313897E-2</v>
      </c>
      <c r="T19" s="17">
        <v>4.4998442495149199E-2</v>
      </c>
      <c r="U19" s="17"/>
      <c r="V19" s="17">
        <v>1.4321428299187399E-2</v>
      </c>
      <c r="W19" s="17">
        <v>9.0937249196529901E-2</v>
      </c>
      <c r="X19" s="17">
        <v>5.2890093760048502E-2</v>
      </c>
      <c r="Y19" s="17">
        <v>6.1936673830496398E-2</v>
      </c>
      <c r="Z19" s="17">
        <v>3.37797913880582E-2</v>
      </c>
      <c r="AA19" s="17"/>
      <c r="AB19" s="17">
        <v>5.2860391224641701E-2</v>
      </c>
      <c r="AC19" s="17">
        <v>6.5304623197855904E-2</v>
      </c>
      <c r="AD19" s="17">
        <v>2.0774054841353699E-2</v>
      </c>
    </row>
    <row r="20" spans="2:30">
      <c r="B20" s="18" t="s">
        <v>74</v>
      </c>
      <c r="C20" s="17">
        <v>2.7393312280625099E-2</v>
      </c>
      <c r="D20" s="17">
        <v>2.18209568614172E-2</v>
      </c>
      <c r="E20" s="17">
        <v>3.3293208401396199E-2</v>
      </c>
      <c r="F20" s="17"/>
      <c r="G20" s="17">
        <v>2.0259270218202102E-2</v>
      </c>
      <c r="H20" s="17">
        <v>4.2841535658261903E-2</v>
      </c>
      <c r="I20" s="17">
        <v>4.9375205578591902E-2</v>
      </c>
      <c r="J20" s="17">
        <v>5.2314114729238997E-3</v>
      </c>
      <c r="K20" s="17">
        <v>1.8052204412406202E-2</v>
      </c>
      <c r="L20" s="17"/>
      <c r="M20" s="17">
        <v>4.7854168536419099E-2</v>
      </c>
      <c r="N20" s="17">
        <v>5.1013248029896296E-3</v>
      </c>
      <c r="O20" s="17">
        <v>1.07235688633517E-2</v>
      </c>
      <c r="P20" s="17">
        <v>1.5430748639895501E-2</v>
      </c>
      <c r="Q20" s="17"/>
      <c r="R20" s="17">
        <v>1.9641906509339901E-2</v>
      </c>
      <c r="S20" s="17">
        <v>3.6223224801055998E-2</v>
      </c>
      <c r="T20" s="17">
        <v>1.19317911586288E-2</v>
      </c>
      <c r="U20" s="17"/>
      <c r="V20" s="17">
        <v>1.95356215671099E-2</v>
      </c>
      <c r="W20" s="17">
        <v>2.5049269930167099E-2</v>
      </c>
      <c r="X20" s="17">
        <v>5.4699830403857702E-2</v>
      </c>
      <c r="Y20" s="17">
        <v>2.2441666867874001E-2</v>
      </c>
      <c r="Z20" s="17">
        <v>1.62593204089953E-2</v>
      </c>
      <c r="AA20" s="17"/>
      <c r="AB20" s="17">
        <v>2.19372431280529E-2</v>
      </c>
      <c r="AC20" s="17">
        <v>5.7880107092299501E-2</v>
      </c>
      <c r="AD20" s="17">
        <v>2.4424700559770501E-2</v>
      </c>
    </row>
    <row r="21" spans="2:30">
      <c r="B21" s="18" t="s">
        <v>75</v>
      </c>
      <c r="C21" s="19">
        <v>0.214549180330458</v>
      </c>
      <c r="D21" s="19">
        <v>0.221234718225187</v>
      </c>
      <c r="E21" s="19">
        <v>0.207470669337707</v>
      </c>
      <c r="F21" s="19"/>
      <c r="G21" s="19">
        <v>0.25627043372221098</v>
      </c>
      <c r="H21" s="19">
        <v>0.29243421552987903</v>
      </c>
      <c r="I21" s="19">
        <v>0.20718641462630299</v>
      </c>
      <c r="J21" s="19">
        <v>0.19973513277983901</v>
      </c>
      <c r="K21" s="19">
        <v>0.108552887318058</v>
      </c>
      <c r="L21" s="19"/>
      <c r="M21" s="19">
        <v>0.18725219643167099</v>
      </c>
      <c r="N21" s="19">
        <v>0.245764563662143</v>
      </c>
      <c r="O21" s="19">
        <v>0.21803337201145701</v>
      </c>
      <c r="P21" s="19">
        <v>0.244718565900827</v>
      </c>
      <c r="Q21" s="19"/>
      <c r="R21" s="19">
        <v>0.27763108970137201</v>
      </c>
      <c r="S21" s="19">
        <v>0.20492127422940801</v>
      </c>
      <c r="T21" s="19">
        <v>0.17643465537428299</v>
      </c>
      <c r="U21" s="19"/>
      <c r="V21" s="19">
        <v>0.32093481186730899</v>
      </c>
      <c r="W21" s="19">
        <v>0.24931401730099001</v>
      </c>
      <c r="X21" s="19">
        <v>0.22578312719177099</v>
      </c>
      <c r="Y21" s="19">
        <v>0.19009267485827899</v>
      </c>
      <c r="Z21" s="19">
        <v>0.15910681627118101</v>
      </c>
      <c r="AA21" s="19"/>
      <c r="AB21" s="19">
        <v>0.245188840957801</v>
      </c>
      <c r="AC21" s="19">
        <v>4.87120079569607E-2</v>
      </c>
      <c r="AD21" s="19">
        <v>0.215805389516906</v>
      </c>
    </row>
    <row r="22" spans="2:30">
      <c r="B22" s="16"/>
    </row>
    <row r="23" spans="2:30">
      <c r="B23" t="s">
        <v>368</v>
      </c>
    </row>
    <row r="24" spans="2:30">
      <c r="B24" t="s">
        <v>369</v>
      </c>
    </row>
    <row r="26" spans="2:30">
      <c r="B2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D15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76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77</v>
      </c>
      <c r="C9" s="17">
        <v>0.82702032438010398</v>
      </c>
      <c r="D9" s="17">
        <v>0.83039369525435003</v>
      </c>
      <c r="E9" s="17">
        <v>0.82344866818849005</v>
      </c>
      <c r="F9" s="17"/>
      <c r="G9" s="17">
        <v>0.75520112548243901</v>
      </c>
      <c r="H9" s="17">
        <v>0.78205052736696201</v>
      </c>
      <c r="I9" s="17">
        <v>0.83654289682917005</v>
      </c>
      <c r="J9" s="17">
        <v>0.87636654355396504</v>
      </c>
      <c r="K9" s="17">
        <v>0.89358208838884901</v>
      </c>
      <c r="L9" s="17"/>
      <c r="M9" s="17">
        <v>0.83587706221918501</v>
      </c>
      <c r="N9" s="17">
        <v>0.81600198967646098</v>
      </c>
      <c r="O9" s="17">
        <v>0.84394863751259097</v>
      </c>
      <c r="P9" s="17">
        <v>0.80268375972879902</v>
      </c>
      <c r="Q9" s="17"/>
      <c r="R9" s="17">
        <v>0.740302950249068</v>
      </c>
      <c r="S9" s="17">
        <v>0.84810291927678205</v>
      </c>
      <c r="T9" s="17">
        <v>0.85874248021585897</v>
      </c>
      <c r="U9" s="17"/>
      <c r="V9" s="17">
        <v>0.74754865021193095</v>
      </c>
      <c r="W9" s="17">
        <v>0.77235885801767801</v>
      </c>
      <c r="X9" s="17">
        <v>0.82475158905701895</v>
      </c>
      <c r="Y9" s="17">
        <v>0.83604292420853799</v>
      </c>
      <c r="Z9" s="17">
        <v>0.89113550325381097</v>
      </c>
      <c r="AA9" s="17"/>
      <c r="AB9" s="17">
        <v>0.80832259922483896</v>
      </c>
      <c r="AC9" s="17">
        <v>0.94373379918806899</v>
      </c>
      <c r="AD9" s="17">
        <v>0.78170635244600795</v>
      </c>
    </row>
    <row r="10" spans="2:30">
      <c r="B10" s="18" t="s">
        <v>78</v>
      </c>
      <c r="C10" s="19">
        <v>0.172979675619896</v>
      </c>
      <c r="D10" s="19">
        <v>0.16960630474565</v>
      </c>
      <c r="E10" s="19">
        <v>0.17655133181151</v>
      </c>
      <c r="F10" s="19"/>
      <c r="G10" s="19">
        <v>0.24479887451756099</v>
      </c>
      <c r="H10" s="19">
        <v>0.21794947263303799</v>
      </c>
      <c r="I10" s="19">
        <v>0.16345710317083001</v>
      </c>
      <c r="J10" s="19">
        <v>0.123633456446035</v>
      </c>
      <c r="K10" s="19">
        <v>0.10641791161115</v>
      </c>
      <c r="L10" s="19"/>
      <c r="M10" s="19">
        <v>0.16412293778081499</v>
      </c>
      <c r="N10" s="19">
        <v>0.18399801032353899</v>
      </c>
      <c r="O10" s="19">
        <v>0.156051362487409</v>
      </c>
      <c r="P10" s="19">
        <v>0.19731624027120101</v>
      </c>
      <c r="Q10" s="19"/>
      <c r="R10" s="19">
        <v>0.259697049750932</v>
      </c>
      <c r="S10" s="19">
        <v>0.151897080723218</v>
      </c>
      <c r="T10" s="19">
        <v>0.141257519784141</v>
      </c>
      <c r="U10" s="19"/>
      <c r="V10" s="19">
        <v>0.25245134978806899</v>
      </c>
      <c r="W10" s="19">
        <v>0.22764114198232199</v>
      </c>
      <c r="X10" s="19">
        <v>0.17524841094298099</v>
      </c>
      <c r="Y10" s="19">
        <v>0.16395707579146199</v>
      </c>
      <c r="Z10" s="19">
        <v>0.108864496746189</v>
      </c>
      <c r="AA10" s="19"/>
      <c r="AB10" s="19">
        <v>0.19167740077516099</v>
      </c>
      <c r="AC10" s="19">
        <v>5.6266200811930803E-2</v>
      </c>
      <c r="AD10" s="19">
        <v>0.218293647553992</v>
      </c>
    </row>
    <row r="11" spans="2:30">
      <c r="B11" s="16"/>
    </row>
    <row r="12" spans="2:30">
      <c r="B12" t="s">
        <v>368</v>
      </c>
    </row>
    <row r="13" spans="2:30">
      <c r="B13" t="s">
        <v>369</v>
      </c>
    </row>
    <row r="15" spans="2:30">
      <c r="B15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D21"/>
  <sheetViews>
    <sheetView showGridLines="0" workbookViewId="0">
      <pane xSplit="2" topLeftCell="C1" activePane="topRight" state="frozen"/>
      <selection pane="topRight" activeCell="D14" sqref="D14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370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573</v>
      </c>
      <c r="D7" s="10">
        <v>311</v>
      </c>
      <c r="E7" s="10">
        <v>262</v>
      </c>
      <c r="F7" s="10"/>
      <c r="G7" s="10">
        <v>116</v>
      </c>
      <c r="H7" s="10">
        <v>114</v>
      </c>
      <c r="I7" s="10">
        <v>133</v>
      </c>
      <c r="J7" s="10">
        <v>137</v>
      </c>
      <c r="K7" s="10">
        <v>73</v>
      </c>
      <c r="L7" s="10"/>
      <c r="M7" s="10">
        <v>315</v>
      </c>
      <c r="N7" s="10">
        <v>120</v>
      </c>
      <c r="O7" s="10">
        <v>66</v>
      </c>
      <c r="P7" s="10">
        <v>72</v>
      </c>
      <c r="Q7" s="10"/>
      <c r="R7" s="10">
        <v>112</v>
      </c>
      <c r="S7" s="10">
        <v>365</v>
      </c>
      <c r="T7" s="10">
        <v>96</v>
      </c>
      <c r="U7" s="10"/>
      <c r="V7" s="10">
        <v>59</v>
      </c>
      <c r="W7" s="10">
        <v>116</v>
      </c>
      <c r="X7" s="10">
        <v>127</v>
      </c>
      <c r="Y7" s="10">
        <v>135</v>
      </c>
      <c r="Z7" s="10">
        <v>136</v>
      </c>
      <c r="AA7" s="10"/>
      <c r="AB7" s="10">
        <v>438</v>
      </c>
      <c r="AC7" s="10">
        <v>100</v>
      </c>
      <c r="AD7" s="10">
        <v>35</v>
      </c>
    </row>
    <row r="8" spans="2:30" ht="30" customHeight="1">
      <c r="B8" s="11" t="s">
        <v>61</v>
      </c>
      <c r="C8" s="11">
        <v>586</v>
      </c>
      <c r="D8" s="11">
        <v>302</v>
      </c>
      <c r="E8" s="11">
        <v>283</v>
      </c>
      <c r="F8" s="11"/>
      <c r="G8" s="11">
        <v>112</v>
      </c>
      <c r="H8" s="11">
        <v>113</v>
      </c>
      <c r="I8" s="11">
        <v>119</v>
      </c>
      <c r="J8" s="11">
        <v>120</v>
      </c>
      <c r="K8" s="11">
        <v>121</v>
      </c>
      <c r="L8" s="11"/>
      <c r="M8" s="11">
        <v>276</v>
      </c>
      <c r="N8" s="11">
        <v>143</v>
      </c>
      <c r="O8" s="11">
        <v>80</v>
      </c>
      <c r="P8" s="11">
        <v>86</v>
      </c>
      <c r="Q8" s="11"/>
      <c r="R8" s="11">
        <v>114</v>
      </c>
      <c r="S8" s="11">
        <v>341</v>
      </c>
      <c r="T8" s="11">
        <v>131</v>
      </c>
      <c r="U8" s="11"/>
      <c r="V8" s="11">
        <v>56</v>
      </c>
      <c r="W8" s="11">
        <v>115</v>
      </c>
      <c r="X8" s="11">
        <v>118</v>
      </c>
      <c r="Y8" s="11">
        <v>113</v>
      </c>
      <c r="Z8" s="11">
        <v>183</v>
      </c>
      <c r="AA8" s="11"/>
      <c r="AB8" s="11">
        <v>458</v>
      </c>
      <c r="AC8" s="11">
        <v>99</v>
      </c>
      <c r="AD8" s="11">
        <v>29</v>
      </c>
    </row>
    <row r="9" spans="2:30" ht="28.9">
      <c r="B9" s="18" t="s">
        <v>80</v>
      </c>
      <c r="C9" s="17">
        <v>0.35321528639342797</v>
      </c>
      <c r="D9" s="17">
        <v>0.31225291266154998</v>
      </c>
      <c r="E9" s="17">
        <v>0.39695119802373602</v>
      </c>
      <c r="F9" s="17"/>
      <c r="G9" s="17">
        <v>0.25502331233853998</v>
      </c>
      <c r="H9" s="17">
        <v>0.214536149690643</v>
      </c>
      <c r="I9" s="17">
        <v>0.29052956811918101</v>
      </c>
      <c r="J9" s="17">
        <v>0.38987579961211499</v>
      </c>
      <c r="K9" s="17">
        <v>0.59833271725530401</v>
      </c>
      <c r="L9" s="17"/>
      <c r="M9" s="17">
        <v>0.29614370796063599</v>
      </c>
      <c r="N9" s="17">
        <v>0.472955493375528</v>
      </c>
      <c r="O9" s="17">
        <v>0.47373595198649199</v>
      </c>
      <c r="P9" s="17">
        <v>0.22564576701518499</v>
      </c>
      <c r="Q9" s="17"/>
      <c r="R9" s="17">
        <v>0.24150552097479799</v>
      </c>
      <c r="S9" s="17">
        <v>0.28790042705805602</v>
      </c>
      <c r="T9" s="17">
        <v>0.620057696463444</v>
      </c>
      <c r="U9" s="17"/>
      <c r="V9" s="17">
        <v>0.21100807579091399</v>
      </c>
      <c r="W9" s="17">
        <v>0.21010409187214299</v>
      </c>
      <c r="X9" s="17">
        <v>0.28797385126290598</v>
      </c>
      <c r="Y9" s="17">
        <v>0.37208872535498499</v>
      </c>
      <c r="Z9" s="17">
        <v>0.51675678978162898</v>
      </c>
      <c r="AA9" s="17"/>
      <c r="AB9" s="17">
        <v>0.36980607064459198</v>
      </c>
      <c r="AC9" s="17">
        <v>0.31136910989493999</v>
      </c>
      <c r="AD9" s="17">
        <v>0.232340263195908</v>
      </c>
    </row>
    <row r="10" spans="2:30">
      <c r="B10" s="18" t="s">
        <v>81</v>
      </c>
      <c r="C10" s="17">
        <v>0.316215667396404</v>
      </c>
      <c r="D10" s="17">
        <v>0.33049741376646802</v>
      </c>
      <c r="E10" s="17">
        <v>0.30096691249620799</v>
      </c>
      <c r="F10" s="17"/>
      <c r="G10" s="17">
        <v>0.39596781926716401</v>
      </c>
      <c r="H10" s="17">
        <v>0.38370144605673201</v>
      </c>
      <c r="I10" s="17">
        <v>0.35009602477667601</v>
      </c>
      <c r="J10" s="17">
        <v>0.30696049537680897</v>
      </c>
      <c r="K10" s="17">
        <v>0.15568935790341501</v>
      </c>
      <c r="L10" s="17"/>
      <c r="M10" s="17">
        <v>0.34199602183546002</v>
      </c>
      <c r="N10" s="17">
        <v>0.28255970001306402</v>
      </c>
      <c r="O10" s="17">
        <v>0.32519867145888198</v>
      </c>
      <c r="P10" s="17">
        <v>0.28087281737335501</v>
      </c>
      <c r="Q10" s="17"/>
      <c r="R10" s="17">
        <v>0.41616770997167002</v>
      </c>
      <c r="S10" s="17">
        <v>0.33314519554695798</v>
      </c>
      <c r="T10" s="17">
        <v>0.18546078252970299</v>
      </c>
      <c r="U10" s="17"/>
      <c r="V10" s="17">
        <v>0.44557441623004201</v>
      </c>
      <c r="W10" s="17">
        <v>0.39940008616540601</v>
      </c>
      <c r="X10" s="17">
        <v>0.36912354065800901</v>
      </c>
      <c r="Y10" s="17">
        <v>0.26895253262897201</v>
      </c>
      <c r="Z10" s="17">
        <v>0.219797506900136</v>
      </c>
      <c r="AA10" s="17"/>
      <c r="AB10" s="17">
        <v>0.34754250948986498</v>
      </c>
      <c r="AC10" s="17">
        <v>0.185091121710731</v>
      </c>
      <c r="AD10" s="17">
        <v>0.268647179061275</v>
      </c>
    </row>
    <row r="11" spans="2:30">
      <c r="B11" s="18" t="s">
        <v>82</v>
      </c>
      <c r="C11" s="17">
        <v>0.29573802214734402</v>
      </c>
      <c r="D11" s="17">
        <v>0.31196763420565399</v>
      </c>
      <c r="E11" s="17">
        <v>0.27840951273471598</v>
      </c>
      <c r="F11" s="17"/>
      <c r="G11" s="17">
        <v>0.37866451494074499</v>
      </c>
      <c r="H11" s="17">
        <v>0.42092329135831202</v>
      </c>
      <c r="I11" s="17">
        <v>0.325792948637319</v>
      </c>
      <c r="J11" s="17">
        <v>0.29317447240512901</v>
      </c>
      <c r="K11" s="17">
        <v>7.5490600692955004E-2</v>
      </c>
      <c r="L11" s="17"/>
      <c r="M11" s="17">
        <v>0.33351031479645499</v>
      </c>
      <c r="N11" s="17">
        <v>0.24477974985953899</v>
      </c>
      <c r="O11" s="17">
        <v>0.256746594459833</v>
      </c>
      <c r="P11" s="17">
        <v>0.29526943758580398</v>
      </c>
      <c r="Q11" s="17"/>
      <c r="R11" s="17">
        <v>0.34815942114012199</v>
      </c>
      <c r="S11" s="17">
        <v>0.35120883099789602</v>
      </c>
      <c r="T11" s="17">
        <v>0.105940075610244</v>
      </c>
      <c r="U11" s="17"/>
      <c r="V11" s="17">
        <v>0.36108966091448202</v>
      </c>
      <c r="W11" s="17">
        <v>0.42737858699970399</v>
      </c>
      <c r="X11" s="17">
        <v>0.359675500924029</v>
      </c>
      <c r="Y11" s="17">
        <v>0.33964367817590002</v>
      </c>
      <c r="Z11" s="17">
        <v>0.124772623153074</v>
      </c>
      <c r="AA11" s="17"/>
      <c r="AB11" s="17">
        <v>0.29518045517042102</v>
      </c>
      <c r="AC11" s="17">
        <v>0.26082525312217397</v>
      </c>
      <c r="AD11" s="17">
        <v>0.42572015814086001</v>
      </c>
    </row>
    <row r="12" spans="2:30" ht="28.9">
      <c r="B12" s="18" t="s">
        <v>83</v>
      </c>
      <c r="C12" s="17">
        <v>0.20935130466750701</v>
      </c>
      <c r="D12" s="17">
        <v>0.21781369865230299</v>
      </c>
      <c r="E12" s="17">
        <v>0.20031592703235099</v>
      </c>
      <c r="F12" s="17"/>
      <c r="G12" s="17">
        <v>0.19616584744865101</v>
      </c>
      <c r="H12" s="17">
        <v>0.170513439281618</v>
      </c>
      <c r="I12" s="17">
        <v>0.26032184673479097</v>
      </c>
      <c r="J12" s="17">
        <v>0.19033056807858301</v>
      </c>
      <c r="K12" s="17">
        <v>0.226730160245526</v>
      </c>
      <c r="L12" s="17"/>
      <c r="M12" s="17">
        <v>0.26099520742311799</v>
      </c>
      <c r="N12" s="17">
        <v>0.11907736224752399</v>
      </c>
      <c r="O12" s="17">
        <v>8.6317870988898301E-2</v>
      </c>
      <c r="P12" s="17">
        <v>0.30782568780677799</v>
      </c>
      <c r="Q12" s="17"/>
      <c r="R12" s="17">
        <v>0.14867839970215499</v>
      </c>
      <c r="S12" s="17">
        <v>0.25247329192597701</v>
      </c>
      <c r="T12" s="17">
        <v>0.14979114360088999</v>
      </c>
      <c r="U12" s="17"/>
      <c r="V12" s="17">
        <v>0.142582937678391</v>
      </c>
      <c r="W12" s="17">
        <v>0.190130171654324</v>
      </c>
      <c r="X12" s="17">
        <v>0.26773358646029399</v>
      </c>
      <c r="Y12" s="17">
        <v>0.19458812454709001</v>
      </c>
      <c r="Z12" s="17">
        <v>0.21337025134941301</v>
      </c>
      <c r="AA12" s="17"/>
      <c r="AB12" s="17">
        <v>0.155560003557807</v>
      </c>
      <c r="AC12" s="17">
        <v>0.46340008944359501</v>
      </c>
      <c r="AD12" s="17">
        <v>0.190851217379644</v>
      </c>
    </row>
    <row r="13" spans="2:30" ht="28.9">
      <c r="B13" s="18" t="s">
        <v>84</v>
      </c>
      <c r="C13" s="17">
        <v>0.20580432147401501</v>
      </c>
      <c r="D13" s="17">
        <v>0.23529603668460999</v>
      </c>
      <c r="E13" s="17">
        <v>0.174315739813206</v>
      </c>
      <c r="F13" s="17"/>
      <c r="G13" s="17">
        <v>0.24094233815559399</v>
      </c>
      <c r="H13" s="17">
        <v>0.181675590855953</v>
      </c>
      <c r="I13" s="17">
        <v>0.241734736010315</v>
      </c>
      <c r="J13" s="17">
        <v>0.18140959595647399</v>
      </c>
      <c r="K13" s="17">
        <v>0.18495967363190099</v>
      </c>
      <c r="L13" s="17"/>
      <c r="M13" s="17">
        <v>0.23351581368597499</v>
      </c>
      <c r="N13" s="17">
        <v>0.11771796812527199</v>
      </c>
      <c r="O13" s="17">
        <v>0.15576242873462301</v>
      </c>
      <c r="P13" s="17">
        <v>0.30951003290702001</v>
      </c>
      <c r="Q13" s="17"/>
      <c r="R13" s="17">
        <v>0.24662982305664799</v>
      </c>
      <c r="S13" s="17">
        <v>0.237009591088752</v>
      </c>
      <c r="T13" s="17">
        <v>8.9199248007184206E-2</v>
      </c>
      <c r="U13" s="17"/>
      <c r="V13" s="17">
        <v>0.18271189257005099</v>
      </c>
      <c r="W13" s="17">
        <v>0.275430313169088</v>
      </c>
      <c r="X13" s="17">
        <v>0.157624170875557</v>
      </c>
      <c r="Y13" s="17">
        <v>0.25481570936610398</v>
      </c>
      <c r="Z13" s="17">
        <v>0.16958728519505101</v>
      </c>
      <c r="AA13" s="17"/>
      <c r="AB13" s="17">
        <v>0.183807048035912</v>
      </c>
      <c r="AC13" s="17">
        <v>0.31484131867946402</v>
      </c>
      <c r="AD13" s="17">
        <v>0.180394229629533</v>
      </c>
    </row>
    <row r="14" spans="2:30" ht="28.9">
      <c r="B14" s="18" t="s">
        <v>85</v>
      </c>
      <c r="C14" s="17">
        <v>0.185211972991843</v>
      </c>
      <c r="D14" s="17">
        <v>0.214985843387695</v>
      </c>
      <c r="E14" s="17">
        <v>0.153422131586441</v>
      </c>
      <c r="F14" s="17"/>
      <c r="G14" s="17">
        <v>0.14487100756861801</v>
      </c>
      <c r="H14" s="17">
        <v>0.21873261104604</v>
      </c>
      <c r="I14" s="17">
        <v>0.17473239248259101</v>
      </c>
      <c r="J14" s="17">
        <v>0.171004818985384</v>
      </c>
      <c r="K14" s="17">
        <v>0.21535715804428601</v>
      </c>
      <c r="L14" s="17"/>
      <c r="M14" s="17">
        <v>0.19109242059912801</v>
      </c>
      <c r="N14" s="17">
        <v>0.130014612047684</v>
      </c>
      <c r="O14" s="17">
        <v>0.14506981882899</v>
      </c>
      <c r="P14" s="17">
        <v>0.29525981805542501</v>
      </c>
      <c r="Q14" s="17"/>
      <c r="R14" s="17">
        <v>0.15449395882138101</v>
      </c>
      <c r="S14" s="17">
        <v>0.22092543645379401</v>
      </c>
      <c r="T14" s="17">
        <v>0.11894135527004</v>
      </c>
      <c r="U14" s="17"/>
      <c r="V14" s="17">
        <v>0.134353069427018</v>
      </c>
      <c r="W14" s="17">
        <v>0.22068629816252799</v>
      </c>
      <c r="X14" s="17">
        <v>0.12061510368433601</v>
      </c>
      <c r="Y14" s="17">
        <v>0.213094756569123</v>
      </c>
      <c r="Z14" s="17">
        <v>0.20254306619420501</v>
      </c>
      <c r="AA14" s="17"/>
      <c r="AB14" s="17">
        <v>0.13877937257102599</v>
      </c>
      <c r="AC14" s="17">
        <v>0.417478499049246</v>
      </c>
      <c r="AD14" s="17">
        <v>0.124268729825239</v>
      </c>
    </row>
    <row r="15" spans="2:30" ht="28.9">
      <c r="B15" s="18" t="s">
        <v>86</v>
      </c>
      <c r="C15" s="17">
        <v>6.9142801073253504E-2</v>
      </c>
      <c r="D15" s="17">
        <v>5.0618467119306197E-2</v>
      </c>
      <c r="E15" s="17">
        <v>8.8921406632668606E-2</v>
      </c>
      <c r="F15" s="17"/>
      <c r="G15" s="17">
        <v>8.59977107635604E-2</v>
      </c>
      <c r="H15" s="17">
        <v>7.9476262461118802E-2</v>
      </c>
      <c r="I15" s="17">
        <v>7.0595026774123201E-2</v>
      </c>
      <c r="J15" s="17">
        <v>6.7624130680085007E-2</v>
      </c>
      <c r="K15" s="17">
        <v>4.4041863448033999E-2</v>
      </c>
      <c r="L15" s="17"/>
      <c r="M15" s="17">
        <v>8.3031336547323198E-2</v>
      </c>
      <c r="N15" s="17">
        <v>6.8546495273078295E-2</v>
      </c>
      <c r="O15" s="17">
        <v>5.3731057140096197E-2</v>
      </c>
      <c r="P15" s="17">
        <v>3.9888128857575901E-2</v>
      </c>
      <c r="Q15" s="17"/>
      <c r="R15" s="17">
        <v>0.113768185776721</v>
      </c>
      <c r="S15" s="17">
        <v>6.5346841099082106E-2</v>
      </c>
      <c r="T15" s="17">
        <v>4.0306662029392898E-2</v>
      </c>
      <c r="U15" s="17"/>
      <c r="V15" s="17">
        <v>0.159469803702636</v>
      </c>
      <c r="W15" s="17">
        <v>5.4642405011909201E-2</v>
      </c>
      <c r="X15" s="17">
        <v>6.0839581849427497E-2</v>
      </c>
      <c r="Y15" s="17">
        <v>6.9764698612638107E-2</v>
      </c>
      <c r="Z15" s="17">
        <v>5.5801632610019497E-2</v>
      </c>
      <c r="AA15" s="17"/>
      <c r="AB15" s="17">
        <v>6.9116167021376407E-2</v>
      </c>
      <c r="AC15" s="17">
        <v>7.1432965659046194E-2</v>
      </c>
      <c r="AD15" s="17">
        <v>6.1629656087719198E-2</v>
      </c>
    </row>
    <row r="16" spans="2:30">
      <c r="B16" s="18" t="s">
        <v>75</v>
      </c>
      <c r="C16" s="19">
        <v>9.6848068205084206E-3</v>
      </c>
      <c r="D16" s="19">
        <v>7.3813521507389204E-3</v>
      </c>
      <c r="E16" s="19">
        <v>1.2144227032356601E-2</v>
      </c>
      <c r="F16" s="19"/>
      <c r="G16" s="19">
        <v>2.95678378635328E-2</v>
      </c>
      <c r="H16" s="19">
        <v>8.6523295235359406E-3</v>
      </c>
      <c r="I16" s="19">
        <v>1.16430114940651E-2</v>
      </c>
      <c r="J16" s="19">
        <v>0</v>
      </c>
      <c r="K16" s="19">
        <v>0</v>
      </c>
      <c r="L16" s="19"/>
      <c r="M16" s="19">
        <v>1.07924555389558E-2</v>
      </c>
      <c r="N16" s="19">
        <v>7.9022479105917906E-3</v>
      </c>
      <c r="O16" s="19">
        <v>1.22384765359148E-2</v>
      </c>
      <c r="P16" s="19">
        <v>6.7050729926887102E-3</v>
      </c>
      <c r="Q16" s="19"/>
      <c r="R16" s="19">
        <v>2.9090045994279699E-2</v>
      </c>
      <c r="S16" s="19">
        <v>6.9370005196493804E-3</v>
      </c>
      <c r="T16" s="19">
        <v>0</v>
      </c>
      <c r="U16" s="19"/>
      <c r="V16" s="19">
        <v>5.9404527364602E-2</v>
      </c>
      <c r="W16" s="19">
        <v>8.4994900974601495E-3</v>
      </c>
      <c r="X16" s="19">
        <v>4.9038757158377999E-3</v>
      </c>
      <c r="Y16" s="19">
        <v>7.1086069380978199E-3</v>
      </c>
      <c r="Z16" s="19">
        <v>0</v>
      </c>
      <c r="AA16" s="19"/>
      <c r="AB16" s="19">
        <v>1.23835761140846E-2</v>
      </c>
      <c r="AC16" s="19">
        <v>0</v>
      </c>
      <c r="AD16" s="19">
        <v>0</v>
      </c>
    </row>
    <row r="17" spans="2:2">
      <c r="B17" s="16" t="s">
        <v>16</v>
      </c>
    </row>
    <row r="18" spans="2:2">
      <c r="B18" t="s">
        <v>368</v>
      </c>
    </row>
    <row r="19" spans="2:2">
      <c r="B19" t="s">
        <v>369</v>
      </c>
    </row>
    <row r="21" spans="2:2">
      <c r="B21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R18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1.5703125" defaultRowHeight="14.45"/>
  <cols>
    <col min="2" max="2" width="25.7109375" customWidth="1"/>
    <col min="3" max="18" width="20.7109375" customWidth="1"/>
  </cols>
  <sheetData>
    <row r="2" spans="2:18" ht="40.15" customHeight="1">
      <c r="D2" s="27" t="s">
        <v>371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6" spans="2:18" ht="49.9" customHeight="1">
      <c r="B6" s="20" t="s">
        <v>36</v>
      </c>
      <c r="C6" s="20" t="s">
        <v>372</v>
      </c>
      <c r="D6" s="20" t="s">
        <v>373</v>
      </c>
      <c r="E6" s="20" t="s">
        <v>374</v>
      </c>
      <c r="F6" s="20" t="s">
        <v>375</v>
      </c>
      <c r="G6" s="20" t="s">
        <v>376</v>
      </c>
      <c r="H6" s="20" t="s">
        <v>377</v>
      </c>
      <c r="I6" s="20" t="s">
        <v>378</v>
      </c>
      <c r="J6" s="20" t="s">
        <v>379</v>
      </c>
      <c r="K6" s="20" t="s">
        <v>380</v>
      </c>
      <c r="L6" s="20" t="s">
        <v>381</v>
      </c>
      <c r="M6" s="20" t="s">
        <v>382</v>
      </c>
      <c r="N6" s="20" t="s">
        <v>383</v>
      </c>
      <c r="O6" s="20" t="s">
        <v>384</v>
      </c>
      <c r="P6" s="20" t="s">
        <v>385</v>
      </c>
      <c r="Q6" s="20" t="s">
        <v>386</v>
      </c>
    </row>
    <row r="7" spans="2:18">
      <c r="B7" s="18" t="s">
        <v>88</v>
      </c>
      <c r="C7" s="17">
        <v>0.20729534856745099</v>
      </c>
      <c r="D7" s="17">
        <v>6.6158040737150703E-2</v>
      </c>
      <c r="E7" s="17">
        <v>0.447619626346694</v>
      </c>
      <c r="F7" s="17">
        <v>0.37692290936653999</v>
      </c>
      <c r="G7" s="17">
        <v>9.3323022945368095E-2</v>
      </c>
      <c r="H7" s="17">
        <v>0.112112686088732</v>
      </c>
      <c r="I7" s="17">
        <v>0.449018322148102</v>
      </c>
      <c r="J7" s="17">
        <v>0.50400972816156697</v>
      </c>
      <c r="K7" s="17">
        <v>0.39513047622193997</v>
      </c>
      <c r="L7" s="17">
        <v>0</v>
      </c>
      <c r="M7" s="17">
        <v>0.14271893561002499</v>
      </c>
      <c r="N7" s="17">
        <v>0.13062487013681201</v>
      </c>
      <c r="O7" s="17">
        <v>0.38115715462753602</v>
      </c>
      <c r="P7" s="17">
        <v>0.296593493881596</v>
      </c>
      <c r="Q7" s="17">
        <v>0.119031772872213</v>
      </c>
    </row>
    <row r="8" spans="2:18">
      <c r="B8" s="18" t="s">
        <v>89</v>
      </c>
      <c r="C8" s="17">
        <v>0.353684565975737</v>
      </c>
      <c r="D8" s="17">
        <v>0.15881328354226701</v>
      </c>
      <c r="E8" s="17">
        <v>0.375091772040618</v>
      </c>
      <c r="F8" s="17">
        <v>0.35246726594182498</v>
      </c>
      <c r="G8" s="17">
        <v>0.15640427903147899</v>
      </c>
      <c r="H8" s="17">
        <v>0.17649544833862099</v>
      </c>
      <c r="I8" s="17">
        <v>0.357819709283832</v>
      </c>
      <c r="J8" s="17">
        <v>0.30226830367852198</v>
      </c>
      <c r="K8" s="17">
        <v>0.32712008744985899</v>
      </c>
      <c r="L8" s="17">
        <v>0</v>
      </c>
      <c r="M8" s="17">
        <v>0.22902145328061099</v>
      </c>
      <c r="N8" s="17">
        <v>0.18003173236365799</v>
      </c>
      <c r="O8" s="17">
        <v>0.29095913705342202</v>
      </c>
      <c r="P8" s="17">
        <v>0.34870494151263298</v>
      </c>
      <c r="Q8" s="17">
        <v>0.28001615937896601</v>
      </c>
    </row>
    <row r="9" spans="2:18">
      <c r="B9" s="18" t="s">
        <v>90</v>
      </c>
      <c r="C9" s="17">
        <v>0.27729460632646502</v>
      </c>
      <c r="D9" s="17">
        <v>0.289886066987883</v>
      </c>
      <c r="E9" s="17">
        <v>0.13329717050607601</v>
      </c>
      <c r="F9" s="17">
        <v>0.198024195161905</v>
      </c>
      <c r="G9" s="17">
        <v>0.30942998465064397</v>
      </c>
      <c r="H9" s="17">
        <v>0.29084815115724999</v>
      </c>
      <c r="I9" s="17">
        <v>0.14722076886278701</v>
      </c>
      <c r="J9" s="17">
        <v>0.15227102877402801</v>
      </c>
      <c r="K9" s="17">
        <v>0.21031638792456001</v>
      </c>
      <c r="L9" s="17">
        <v>1</v>
      </c>
      <c r="M9" s="17">
        <v>0.241746362493716</v>
      </c>
      <c r="N9" s="17">
        <v>0.24282585217720801</v>
      </c>
      <c r="O9" s="17">
        <v>0.17531773658189201</v>
      </c>
      <c r="P9" s="17">
        <v>0.204860614129483</v>
      </c>
      <c r="Q9" s="17">
        <v>0.29586982586750799</v>
      </c>
    </row>
    <row r="10" spans="2:18">
      <c r="B10" s="18" t="s">
        <v>91</v>
      </c>
      <c r="C10" s="17">
        <v>0.11245466546638</v>
      </c>
      <c r="D10" s="17">
        <v>0.219144937780961</v>
      </c>
      <c r="E10" s="17">
        <v>3.0306137655337101E-2</v>
      </c>
      <c r="F10" s="17">
        <v>4.9106144358137802E-2</v>
      </c>
      <c r="G10" s="17">
        <v>0.27874997082108899</v>
      </c>
      <c r="H10" s="17">
        <v>0.217097459163445</v>
      </c>
      <c r="I10" s="17">
        <v>3.4408228503721001E-2</v>
      </c>
      <c r="J10" s="17">
        <v>3.1933803167950803E-2</v>
      </c>
      <c r="K10" s="17">
        <v>4.8854595611695001E-2</v>
      </c>
      <c r="L10" s="17">
        <v>0</v>
      </c>
      <c r="M10" s="17">
        <v>0.25700142108065499</v>
      </c>
      <c r="N10" s="17">
        <v>0.296750778046659</v>
      </c>
      <c r="O10" s="17">
        <v>8.8240222299100904E-2</v>
      </c>
      <c r="P10" s="17">
        <v>0.10455204419705801</v>
      </c>
      <c r="Q10" s="17">
        <v>0.21821874073484299</v>
      </c>
    </row>
    <row r="11" spans="2:18" ht="28.9">
      <c r="B11" s="18" t="s">
        <v>92</v>
      </c>
      <c r="C11" s="17">
        <v>4.9270813663966802E-2</v>
      </c>
      <c r="D11" s="17">
        <v>0.26599767095173799</v>
      </c>
      <c r="E11" s="17">
        <v>1.3685293451274101E-2</v>
      </c>
      <c r="F11" s="17">
        <v>2.34794851715928E-2</v>
      </c>
      <c r="G11" s="17">
        <v>0.16209274255142</v>
      </c>
      <c r="H11" s="17">
        <v>0.20344625525195301</v>
      </c>
      <c r="I11" s="17">
        <v>1.15329712015573E-2</v>
      </c>
      <c r="J11" s="17">
        <v>9.5171362179325408E-3</v>
      </c>
      <c r="K11" s="17">
        <v>1.8578452791946001E-2</v>
      </c>
      <c r="L11" s="17">
        <v>0</v>
      </c>
      <c r="M11" s="17">
        <v>0.12951182753499399</v>
      </c>
      <c r="N11" s="17">
        <v>0.14976676727566299</v>
      </c>
      <c r="O11" s="17">
        <v>6.4325749438048696E-2</v>
      </c>
      <c r="P11" s="17">
        <v>4.5288906279230601E-2</v>
      </c>
      <c r="Q11" s="17">
        <v>8.6863501146469901E-2</v>
      </c>
    </row>
    <row r="12" spans="2:18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2:18">
      <c r="B13" t="s">
        <v>368</v>
      </c>
    </row>
    <row r="14" spans="2:18">
      <c r="B14" t="s">
        <v>369</v>
      </c>
    </row>
    <row r="18" spans="2:2">
      <c r="B18" s="8" t="str">
        <f>HYPERLINK("#'Contents'!A1", "Return to Contents")</f>
        <v>Return to Contents</v>
      </c>
    </row>
  </sheetData>
  <mergeCells count="1">
    <mergeCell ref="D2:R2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D18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87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0.20729534856745099</v>
      </c>
      <c r="D9" s="17">
        <v>0.20935262583120501</v>
      </c>
      <c r="E9" s="17">
        <v>0.20511714541373099</v>
      </c>
      <c r="F9" s="17"/>
      <c r="G9" s="17">
        <v>0.21098047736616701</v>
      </c>
      <c r="H9" s="17">
        <v>0.19568247488165699</v>
      </c>
      <c r="I9" s="17">
        <v>0.16352196327398899</v>
      </c>
      <c r="J9" s="17">
        <v>0.25483914195887097</v>
      </c>
      <c r="K9" s="17">
        <v>0.213474348176972</v>
      </c>
      <c r="L9" s="17"/>
      <c r="M9" s="17">
        <v>0.24679967866352701</v>
      </c>
      <c r="N9" s="17">
        <v>0.14288307096630201</v>
      </c>
      <c r="O9" s="17">
        <v>0.13562499211187501</v>
      </c>
      <c r="P9" s="17">
        <v>0.25404818134434298</v>
      </c>
      <c r="Q9" s="17"/>
      <c r="R9" s="17">
        <v>0.19532184636019401</v>
      </c>
      <c r="S9" s="17">
        <v>0.22761966516189799</v>
      </c>
      <c r="T9" s="17">
        <v>0.16580143780289699</v>
      </c>
      <c r="U9" s="17"/>
      <c r="V9" s="17">
        <v>0.253897246644053</v>
      </c>
      <c r="W9" s="17">
        <v>0.166543343872634</v>
      </c>
      <c r="X9" s="17">
        <v>0.19276230548275999</v>
      </c>
      <c r="Y9" s="17">
        <v>0.20242754065022001</v>
      </c>
      <c r="Z9" s="17">
        <v>0.233339215084818</v>
      </c>
      <c r="AA9" s="17"/>
      <c r="AB9" s="17">
        <v>0.16321395581775799</v>
      </c>
      <c r="AC9" s="17">
        <v>0.46255074957777498</v>
      </c>
      <c r="AD9" s="17">
        <v>0.15763000413143299</v>
      </c>
    </row>
    <row r="10" spans="2:30">
      <c r="B10" s="18" t="s">
        <v>89</v>
      </c>
      <c r="C10" s="17">
        <v>0.353684565975737</v>
      </c>
      <c r="D10" s="17">
        <v>0.33779233971602401</v>
      </c>
      <c r="E10" s="17">
        <v>0.37051093059291501</v>
      </c>
      <c r="F10" s="17"/>
      <c r="G10" s="17">
        <v>0.32663698526958401</v>
      </c>
      <c r="H10" s="17">
        <v>0.24070330854295799</v>
      </c>
      <c r="I10" s="17">
        <v>0.26831913220967402</v>
      </c>
      <c r="J10" s="17">
        <v>0.39868884352020501</v>
      </c>
      <c r="K10" s="17">
        <v>0.547636689209967</v>
      </c>
      <c r="L10" s="17"/>
      <c r="M10" s="17">
        <v>0.34974190570075497</v>
      </c>
      <c r="N10" s="17">
        <v>0.39961954410725598</v>
      </c>
      <c r="O10" s="17">
        <v>0.427066335533409</v>
      </c>
      <c r="P10" s="17">
        <v>0.225892913098096</v>
      </c>
      <c r="Q10" s="17"/>
      <c r="R10" s="17">
        <v>0.31494387353863501</v>
      </c>
      <c r="S10" s="17">
        <v>0.28460701951109701</v>
      </c>
      <c r="T10" s="17">
        <v>0.57464765868112599</v>
      </c>
      <c r="U10" s="17"/>
      <c r="V10" s="17">
        <v>0.299610512989962</v>
      </c>
      <c r="W10" s="17">
        <v>0.28625338180498699</v>
      </c>
      <c r="X10" s="17">
        <v>0.31357055731490202</v>
      </c>
      <c r="Y10" s="17">
        <v>0.26131465058088399</v>
      </c>
      <c r="Z10" s="17">
        <v>0.51097258004034296</v>
      </c>
      <c r="AA10" s="17"/>
      <c r="AB10" s="17">
        <v>0.36399175154041202</v>
      </c>
      <c r="AC10" s="17">
        <v>0.27042435619944799</v>
      </c>
      <c r="AD10" s="17">
        <v>0.43300272954131702</v>
      </c>
    </row>
    <row r="11" spans="2:30">
      <c r="B11" s="18" t="s">
        <v>90</v>
      </c>
      <c r="C11" s="17">
        <v>0.27729460632646502</v>
      </c>
      <c r="D11" s="17">
        <v>0.27523078447337002</v>
      </c>
      <c r="E11" s="17">
        <v>0.27947973875772802</v>
      </c>
      <c r="F11" s="17"/>
      <c r="G11" s="17">
        <v>0.26500066353274498</v>
      </c>
      <c r="H11" s="17">
        <v>0.36626303528920301</v>
      </c>
      <c r="I11" s="17">
        <v>0.38910800640240201</v>
      </c>
      <c r="J11" s="17">
        <v>0.21720652812371799</v>
      </c>
      <c r="K11" s="17">
        <v>0.13943195191591101</v>
      </c>
      <c r="L11" s="17"/>
      <c r="M11" s="17">
        <v>0.23561405378083999</v>
      </c>
      <c r="N11" s="17">
        <v>0.310407824803549</v>
      </c>
      <c r="O11" s="17">
        <v>0.28639268561436698</v>
      </c>
      <c r="P11" s="17">
        <v>0.34374996471526797</v>
      </c>
      <c r="Q11" s="17"/>
      <c r="R11" s="17">
        <v>0.30896943148848699</v>
      </c>
      <c r="S11" s="17">
        <v>0.31748233287674199</v>
      </c>
      <c r="T11" s="17">
        <v>0.139549554842052</v>
      </c>
      <c r="U11" s="17"/>
      <c r="V11" s="17">
        <v>0.197026377154012</v>
      </c>
      <c r="W11" s="17">
        <v>0.36993794500226201</v>
      </c>
      <c r="X11" s="17">
        <v>0.33292337283422602</v>
      </c>
      <c r="Y11" s="17">
        <v>0.35240918088629503</v>
      </c>
      <c r="Z11" s="17">
        <v>0.15091012059521899</v>
      </c>
      <c r="AA11" s="17"/>
      <c r="AB11" s="17">
        <v>0.30301549790083299</v>
      </c>
      <c r="AC11" s="17">
        <v>0.15393328038536599</v>
      </c>
      <c r="AD11" s="17">
        <v>0.232822560927015</v>
      </c>
    </row>
    <row r="12" spans="2:30">
      <c r="B12" s="18" t="s">
        <v>91</v>
      </c>
      <c r="C12" s="17">
        <v>0.11245466546638</v>
      </c>
      <c r="D12" s="17">
        <v>0.125435721703753</v>
      </c>
      <c r="E12" s="17">
        <v>9.8710588217754899E-2</v>
      </c>
      <c r="F12" s="17"/>
      <c r="G12" s="17">
        <v>0.127843218231633</v>
      </c>
      <c r="H12" s="17">
        <v>0.130353270306555</v>
      </c>
      <c r="I12" s="17">
        <v>0.130828074246361</v>
      </c>
      <c r="J12" s="17">
        <v>9.8408935395379704E-2</v>
      </c>
      <c r="K12" s="17">
        <v>7.1533815407969298E-2</v>
      </c>
      <c r="L12" s="17"/>
      <c r="M12" s="17">
        <v>0.116327408145647</v>
      </c>
      <c r="N12" s="17">
        <v>0.119201843565323</v>
      </c>
      <c r="O12" s="17">
        <v>9.2547332455026304E-2</v>
      </c>
      <c r="P12" s="17">
        <v>0.107143209586088</v>
      </c>
      <c r="Q12" s="17"/>
      <c r="R12" s="17">
        <v>0.119339419587011</v>
      </c>
      <c r="S12" s="17">
        <v>0.121477660055375</v>
      </c>
      <c r="T12" s="17">
        <v>8.1756328432839601E-2</v>
      </c>
      <c r="U12" s="17"/>
      <c r="V12" s="17">
        <v>0.18732265829106401</v>
      </c>
      <c r="W12" s="17">
        <v>0.107067069093408</v>
      </c>
      <c r="X12" s="17">
        <v>0.108058133867125</v>
      </c>
      <c r="Y12" s="17">
        <v>0.131784090897065</v>
      </c>
      <c r="Z12" s="17">
        <v>7.9585997085778001E-2</v>
      </c>
      <c r="AA12" s="17"/>
      <c r="AB12" s="17">
        <v>0.120835685062247</v>
      </c>
      <c r="AC12" s="17">
        <v>4.9937010256285899E-2</v>
      </c>
      <c r="AD12" s="17">
        <v>0.162065029247495</v>
      </c>
    </row>
    <row r="13" spans="2:30" ht="28.9">
      <c r="B13" s="18" t="s">
        <v>92</v>
      </c>
      <c r="C13" s="19">
        <v>4.9270813663966802E-2</v>
      </c>
      <c r="D13" s="19">
        <v>5.2188528275648197E-2</v>
      </c>
      <c r="E13" s="19">
        <v>4.6181597017871501E-2</v>
      </c>
      <c r="F13" s="19"/>
      <c r="G13" s="19">
        <v>6.9538655599871907E-2</v>
      </c>
      <c r="H13" s="19">
        <v>6.6997910979627304E-2</v>
      </c>
      <c r="I13" s="19">
        <v>4.8222823867573802E-2</v>
      </c>
      <c r="J13" s="19">
        <v>3.0856551001826601E-2</v>
      </c>
      <c r="K13" s="19">
        <v>2.7923195289180799E-2</v>
      </c>
      <c r="L13" s="19"/>
      <c r="M13" s="19">
        <v>5.15169537092314E-2</v>
      </c>
      <c r="N13" s="19">
        <v>2.7887716557569799E-2</v>
      </c>
      <c r="O13" s="19">
        <v>5.8368654285322299E-2</v>
      </c>
      <c r="P13" s="19">
        <v>6.9165731256205204E-2</v>
      </c>
      <c r="Q13" s="19"/>
      <c r="R13" s="19">
        <v>6.1425429025673002E-2</v>
      </c>
      <c r="S13" s="19">
        <v>4.8813322394887497E-2</v>
      </c>
      <c r="T13" s="19">
        <v>3.8245020241084997E-2</v>
      </c>
      <c r="U13" s="19"/>
      <c r="V13" s="19">
        <v>6.2143204920909301E-2</v>
      </c>
      <c r="W13" s="19">
        <v>7.0198260226709705E-2</v>
      </c>
      <c r="X13" s="19">
        <v>5.2685630500986701E-2</v>
      </c>
      <c r="Y13" s="19">
        <v>5.2064536985535599E-2</v>
      </c>
      <c r="Z13" s="19">
        <v>2.5192087193841799E-2</v>
      </c>
      <c r="AA13" s="19"/>
      <c r="AB13" s="19">
        <v>4.89431096787502E-2</v>
      </c>
      <c r="AC13" s="19">
        <v>6.3154603581124499E-2</v>
      </c>
      <c r="AD13" s="19">
        <v>1.447967615274E-2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D18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6.6158040737150703E-2</v>
      </c>
      <c r="D9" s="17">
        <v>6.5414292151176903E-2</v>
      </c>
      <c r="E9" s="17">
        <v>6.6945506551353895E-2</v>
      </c>
      <c r="F9" s="17"/>
      <c r="G9" s="17">
        <v>8.5818030615575899E-2</v>
      </c>
      <c r="H9" s="17">
        <v>7.0295219797082906E-2</v>
      </c>
      <c r="I9" s="17">
        <v>5.7038625486004101E-2</v>
      </c>
      <c r="J9" s="17">
        <v>6.6327793888758202E-2</v>
      </c>
      <c r="K9" s="17">
        <v>4.96739371294957E-2</v>
      </c>
      <c r="L9" s="17"/>
      <c r="M9" s="17">
        <v>8.0804009440510596E-2</v>
      </c>
      <c r="N9" s="17">
        <v>5.6276154328335902E-2</v>
      </c>
      <c r="O9" s="17">
        <v>5.7201805528671101E-2</v>
      </c>
      <c r="P9" s="17">
        <v>4.50485778825458E-2</v>
      </c>
      <c r="Q9" s="17"/>
      <c r="R9" s="17">
        <v>8.5871882700044894E-2</v>
      </c>
      <c r="S9" s="17">
        <v>6.3562866617342506E-2</v>
      </c>
      <c r="T9" s="17">
        <v>5.3157048728194101E-2</v>
      </c>
      <c r="U9" s="17"/>
      <c r="V9" s="17">
        <v>6.5511282095081003E-2</v>
      </c>
      <c r="W9" s="17">
        <v>6.3684633248471303E-2</v>
      </c>
      <c r="X9" s="17">
        <v>7.8759386548742899E-2</v>
      </c>
      <c r="Y9" s="17">
        <v>6.0307376549608903E-2</v>
      </c>
      <c r="Z9" s="17">
        <v>6.3303215782316305E-2</v>
      </c>
      <c r="AA9" s="17"/>
      <c r="AB9" s="17">
        <v>7.0426263052745602E-2</v>
      </c>
      <c r="AC9" s="17">
        <v>6.1112365756383603E-2</v>
      </c>
      <c r="AD9" s="17">
        <v>1.447967615274E-2</v>
      </c>
    </row>
    <row r="10" spans="2:30">
      <c r="B10" s="18" t="s">
        <v>89</v>
      </c>
      <c r="C10" s="17">
        <v>0.15881328354226701</v>
      </c>
      <c r="D10" s="17">
        <v>0.163549404266981</v>
      </c>
      <c r="E10" s="17">
        <v>0.153798775638674</v>
      </c>
      <c r="F10" s="17"/>
      <c r="G10" s="17">
        <v>0.19100441934571699</v>
      </c>
      <c r="H10" s="17">
        <v>0.184356942022738</v>
      </c>
      <c r="I10" s="17">
        <v>0.19118844402004001</v>
      </c>
      <c r="J10" s="17">
        <v>0.15878612978616699</v>
      </c>
      <c r="K10" s="17">
        <v>6.2638051560684693E-2</v>
      </c>
      <c r="L10" s="17"/>
      <c r="M10" s="17">
        <v>0.144928696145669</v>
      </c>
      <c r="N10" s="17">
        <v>0.18816043923010101</v>
      </c>
      <c r="O10" s="17">
        <v>0.17321744904433201</v>
      </c>
      <c r="P10" s="17">
        <v>0.14099427157167399</v>
      </c>
      <c r="Q10" s="17"/>
      <c r="R10" s="17">
        <v>0.182139019609451</v>
      </c>
      <c r="S10" s="17">
        <v>0.17345598263682999</v>
      </c>
      <c r="T10" s="17">
        <v>9.6765991247591901E-2</v>
      </c>
      <c r="U10" s="17"/>
      <c r="V10" s="17">
        <v>0.18051431972285101</v>
      </c>
      <c r="W10" s="17">
        <v>0.196440626224896</v>
      </c>
      <c r="X10" s="17">
        <v>0.13778817545871899</v>
      </c>
      <c r="Y10" s="17">
        <v>0.23374314708280799</v>
      </c>
      <c r="Z10" s="17">
        <v>8.8814070051649902E-2</v>
      </c>
      <c r="AA10" s="17"/>
      <c r="AB10" s="17">
        <v>0.16410362971350001</v>
      </c>
      <c r="AC10" s="17">
        <v>0.10683933298838499</v>
      </c>
      <c r="AD10" s="17">
        <v>0.22605773775700899</v>
      </c>
    </row>
    <row r="11" spans="2:30">
      <c r="B11" s="18" t="s">
        <v>90</v>
      </c>
      <c r="C11" s="17">
        <v>0.289886066987883</v>
      </c>
      <c r="D11" s="17">
        <v>0.33104466078878902</v>
      </c>
      <c r="E11" s="17">
        <v>0.24630818840079299</v>
      </c>
      <c r="F11" s="17"/>
      <c r="G11" s="17">
        <v>0.26037755000409701</v>
      </c>
      <c r="H11" s="17">
        <v>0.28836879249478597</v>
      </c>
      <c r="I11" s="17">
        <v>0.29358178870831803</v>
      </c>
      <c r="J11" s="17">
        <v>0.22702653320711</v>
      </c>
      <c r="K11" s="17">
        <v>0.38321608982718502</v>
      </c>
      <c r="L11" s="17"/>
      <c r="M11" s="17">
        <v>0.21076585906578199</v>
      </c>
      <c r="N11" s="17">
        <v>0.22779406531180599</v>
      </c>
      <c r="O11" s="17">
        <v>0.47010836781701598</v>
      </c>
      <c r="P11" s="17">
        <v>0.47548922763676399</v>
      </c>
      <c r="Q11" s="17"/>
      <c r="R11" s="17">
        <v>0.27718478436113902</v>
      </c>
      <c r="S11" s="17">
        <v>0.29789859048289102</v>
      </c>
      <c r="T11" s="17">
        <v>0.28155887742576202</v>
      </c>
      <c r="U11" s="17"/>
      <c r="V11" s="17">
        <v>0.215502226349438</v>
      </c>
      <c r="W11" s="17">
        <v>0.31464119324899098</v>
      </c>
      <c r="X11" s="17">
        <v>0.26831572021106198</v>
      </c>
      <c r="Y11" s="17">
        <v>0.30277804330060698</v>
      </c>
      <c r="Z11" s="17">
        <v>0.30528213485591299</v>
      </c>
      <c r="AA11" s="17"/>
      <c r="AB11" s="17">
        <v>0.297124618679108</v>
      </c>
      <c r="AC11" s="17">
        <v>0.28221970527505102</v>
      </c>
      <c r="AD11" s="17">
        <v>0.19968597327734899</v>
      </c>
    </row>
    <row r="12" spans="2:30">
      <c r="B12" s="18" t="s">
        <v>91</v>
      </c>
      <c r="C12" s="17">
        <v>0.219144937780961</v>
      </c>
      <c r="D12" s="17">
        <v>0.23451891653793799</v>
      </c>
      <c r="E12" s="17">
        <v>0.20286728303617399</v>
      </c>
      <c r="F12" s="17"/>
      <c r="G12" s="17">
        <v>0.22555156262839199</v>
      </c>
      <c r="H12" s="17">
        <v>0.212677870877862</v>
      </c>
      <c r="I12" s="17">
        <v>0.21876924820280699</v>
      </c>
      <c r="J12" s="17">
        <v>0.28739979349244799</v>
      </c>
      <c r="K12" s="17">
        <v>0.15060654551956501</v>
      </c>
      <c r="L12" s="17"/>
      <c r="M12" s="17">
        <v>0.26654141403305298</v>
      </c>
      <c r="N12" s="17">
        <v>0.170076350373079</v>
      </c>
      <c r="O12" s="17">
        <v>0.19824179364967001</v>
      </c>
      <c r="P12" s="17">
        <v>0.17155017444708301</v>
      </c>
      <c r="Q12" s="17"/>
      <c r="R12" s="17">
        <v>0.20085272960860601</v>
      </c>
      <c r="S12" s="17">
        <v>0.23230704625020501</v>
      </c>
      <c r="T12" s="17">
        <v>0.20287767507882201</v>
      </c>
      <c r="U12" s="17"/>
      <c r="V12" s="17">
        <v>0.22465001889899699</v>
      </c>
      <c r="W12" s="17">
        <v>0.198960432306375</v>
      </c>
      <c r="X12" s="17">
        <v>0.25433777860513901</v>
      </c>
      <c r="Y12" s="17">
        <v>0.21064673627601199</v>
      </c>
      <c r="Z12" s="17">
        <v>0.21300721626732899</v>
      </c>
      <c r="AA12" s="17"/>
      <c r="AB12" s="17">
        <v>0.22057325398563499</v>
      </c>
      <c r="AC12" s="17">
        <v>0.18679069303668699</v>
      </c>
      <c r="AD12" s="17">
        <v>0.28991709326841503</v>
      </c>
    </row>
    <row r="13" spans="2:30" ht="28.9">
      <c r="B13" s="18" t="s">
        <v>92</v>
      </c>
      <c r="C13" s="19">
        <v>0.26599767095173799</v>
      </c>
      <c r="D13" s="19">
        <v>0.20547272625511501</v>
      </c>
      <c r="E13" s="19">
        <v>0.33008024637300498</v>
      </c>
      <c r="F13" s="19"/>
      <c r="G13" s="19">
        <v>0.23724843740621801</v>
      </c>
      <c r="H13" s="19">
        <v>0.244301174807531</v>
      </c>
      <c r="I13" s="19">
        <v>0.23942189358283</v>
      </c>
      <c r="J13" s="19">
        <v>0.26045974962551799</v>
      </c>
      <c r="K13" s="19">
        <v>0.353865375963069</v>
      </c>
      <c r="L13" s="19"/>
      <c r="M13" s="19">
        <v>0.296960021314986</v>
      </c>
      <c r="N13" s="19">
        <v>0.35769299075667799</v>
      </c>
      <c r="O13" s="19">
        <v>0.101230583960311</v>
      </c>
      <c r="P13" s="19">
        <v>0.166917748461933</v>
      </c>
      <c r="Q13" s="19"/>
      <c r="R13" s="19">
        <v>0.25395158372075899</v>
      </c>
      <c r="S13" s="19">
        <v>0.232775514012732</v>
      </c>
      <c r="T13" s="19">
        <v>0.36564040751963001</v>
      </c>
      <c r="U13" s="19"/>
      <c r="V13" s="19">
        <v>0.31382215293363303</v>
      </c>
      <c r="W13" s="19">
        <v>0.22627311497126701</v>
      </c>
      <c r="X13" s="19">
        <v>0.26079893917633701</v>
      </c>
      <c r="Y13" s="19">
        <v>0.19252469679096401</v>
      </c>
      <c r="Z13" s="19">
        <v>0.32959336304279202</v>
      </c>
      <c r="AA13" s="19"/>
      <c r="AB13" s="19">
        <v>0.24777223456901101</v>
      </c>
      <c r="AC13" s="19">
        <v>0.36303790294349297</v>
      </c>
      <c r="AD13" s="19">
        <v>0.269859519544487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0.447619626346694</v>
      </c>
      <c r="D9" s="17">
        <v>0.43221128147698001</v>
      </c>
      <c r="E9" s="17">
        <v>0.46393366722983198</v>
      </c>
      <c r="F9" s="17"/>
      <c r="G9" s="17">
        <v>0.58226500236482603</v>
      </c>
      <c r="H9" s="17">
        <v>0.46896053304423901</v>
      </c>
      <c r="I9" s="17">
        <v>0.38961611737644503</v>
      </c>
      <c r="J9" s="17">
        <v>0.46497219967782599</v>
      </c>
      <c r="K9" s="17">
        <v>0.32120591738596099</v>
      </c>
      <c r="L9" s="17"/>
      <c r="M9" s="17">
        <v>0.53374207763037795</v>
      </c>
      <c r="N9" s="17">
        <v>0.31769962676123797</v>
      </c>
      <c r="O9" s="17">
        <v>0.34250141719695198</v>
      </c>
      <c r="P9" s="17">
        <v>0.48710973392363399</v>
      </c>
      <c r="Q9" s="17"/>
      <c r="R9" s="17">
        <v>0.56725895153486205</v>
      </c>
      <c r="S9" s="17">
        <v>0.47271201143741498</v>
      </c>
      <c r="T9" s="17">
        <v>0.26112454688749798</v>
      </c>
      <c r="U9" s="17"/>
      <c r="V9" s="17">
        <v>0.61775336593904095</v>
      </c>
      <c r="W9" s="17">
        <v>0.51995318362328302</v>
      </c>
      <c r="X9" s="17">
        <v>0.43716849350885401</v>
      </c>
      <c r="Y9" s="17">
        <v>0.42917145617094898</v>
      </c>
      <c r="Z9" s="17">
        <v>0.35288725389387599</v>
      </c>
      <c r="AA9" s="17"/>
      <c r="AB9" s="17">
        <v>0.39276056538641002</v>
      </c>
      <c r="AC9" s="17">
        <v>0.74074825670217104</v>
      </c>
      <c r="AD9" s="17">
        <v>0.45627192295017299</v>
      </c>
    </row>
    <row r="10" spans="2:30">
      <c r="B10" s="18" t="s">
        <v>89</v>
      </c>
      <c r="C10" s="17">
        <v>0.375091772040618</v>
      </c>
      <c r="D10" s="17">
        <v>0.391063377029717</v>
      </c>
      <c r="E10" s="17">
        <v>0.35818136284581797</v>
      </c>
      <c r="F10" s="17"/>
      <c r="G10" s="17">
        <v>0.25317428855451601</v>
      </c>
      <c r="H10" s="17">
        <v>0.36681191717517803</v>
      </c>
      <c r="I10" s="17">
        <v>0.34295673527237402</v>
      </c>
      <c r="J10" s="17">
        <v>0.34906617617501601</v>
      </c>
      <c r="K10" s="17">
        <v>0.57665816504447198</v>
      </c>
      <c r="L10" s="17"/>
      <c r="M10" s="17">
        <v>0.32288708103040398</v>
      </c>
      <c r="N10" s="17">
        <v>0.48522959152376099</v>
      </c>
      <c r="O10" s="17">
        <v>0.50238674769212299</v>
      </c>
      <c r="P10" s="17">
        <v>0.24362864102638099</v>
      </c>
      <c r="Q10" s="17"/>
      <c r="R10" s="17">
        <v>0.27734495390163499</v>
      </c>
      <c r="S10" s="17">
        <v>0.332418547380747</v>
      </c>
      <c r="T10" s="17">
        <v>0.58587195435814399</v>
      </c>
      <c r="U10" s="17"/>
      <c r="V10" s="17">
        <v>0.22888208462648099</v>
      </c>
      <c r="W10" s="17">
        <v>0.35646385639706801</v>
      </c>
      <c r="X10" s="17">
        <v>0.31577610859260402</v>
      </c>
      <c r="Y10" s="17">
        <v>0.32905415644850899</v>
      </c>
      <c r="Z10" s="17">
        <v>0.51303883245132398</v>
      </c>
      <c r="AA10" s="17"/>
      <c r="AB10" s="17">
        <v>0.40761252426371702</v>
      </c>
      <c r="AC10" s="17">
        <v>0.213099961035986</v>
      </c>
      <c r="AD10" s="17">
        <v>0.33614309621987598</v>
      </c>
    </row>
    <row r="11" spans="2:30">
      <c r="B11" s="18" t="s">
        <v>90</v>
      </c>
      <c r="C11" s="17">
        <v>0.13329717050607601</v>
      </c>
      <c r="D11" s="17">
        <v>0.131477141839903</v>
      </c>
      <c r="E11" s="17">
        <v>0.13522417968970199</v>
      </c>
      <c r="F11" s="17"/>
      <c r="G11" s="17">
        <v>9.1773470410748306E-2</v>
      </c>
      <c r="H11" s="17">
        <v>0.14766192591466301</v>
      </c>
      <c r="I11" s="17">
        <v>0.17164859823842801</v>
      </c>
      <c r="J11" s="17">
        <v>0.16837513605349</v>
      </c>
      <c r="K11" s="17">
        <v>8.7741724221887696E-2</v>
      </c>
      <c r="L11" s="17"/>
      <c r="M11" s="17">
        <v>0.108673346599967</v>
      </c>
      <c r="N11" s="17">
        <v>0.140118587055585</v>
      </c>
      <c r="O11" s="17">
        <v>0.12517661406684299</v>
      </c>
      <c r="P11" s="17">
        <v>0.205298770359023</v>
      </c>
      <c r="Q11" s="17"/>
      <c r="R11" s="17">
        <v>8.5197739541298306E-2</v>
      </c>
      <c r="S11" s="17">
        <v>0.151817611305814</v>
      </c>
      <c r="T11" s="17">
        <v>0.132908420086017</v>
      </c>
      <c r="U11" s="17"/>
      <c r="V11" s="17">
        <v>3.5252152155686299E-2</v>
      </c>
      <c r="W11" s="17">
        <v>0.10396162963767901</v>
      </c>
      <c r="X11" s="17">
        <v>0.209648513334591</v>
      </c>
      <c r="Y11" s="17">
        <v>0.16057000366461199</v>
      </c>
      <c r="Z11" s="17">
        <v>0.119153464960818</v>
      </c>
      <c r="AA11" s="17"/>
      <c r="AB11" s="17">
        <v>0.15224060223585301</v>
      </c>
      <c r="AC11" s="17">
        <v>4.6151782261843403E-2</v>
      </c>
      <c r="AD11" s="17">
        <v>8.9888570092697101E-2</v>
      </c>
    </row>
    <row r="12" spans="2:30">
      <c r="B12" s="18" t="s">
        <v>91</v>
      </c>
      <c r="C12" s="17">
        <v>3.0306137655337101E-2</v>
      </c>
      <c r="D12" s="17">
        <v>3.1233946476843799E-2</v>
      </c>
      <c r="E12" s="17">
        <v>2.93237926225785E-2</v>
      </c>
      <c r="F12" s="17"/>
      <c r="G12" s="17">
        <v>5.6836721112948102E-2</v>
      </c>
      <c r="H12" s="17">
        <v>1.00677095984759E-2</v>
      </c>
      <c r="I12" s="17">
        <v>5.6235690324649298E-2</v>
      </c>
      <c r="J12" s="17">
        <v>1.19685534711018E-2</v>
      </c>
      <c r="K12" s="17">
        <v>1.43941933476788E-2</v>
      </c>
      <c r="L12" s="17"/>
      <c r="M12" s="17">
        <v>2.44086007439893E-2</v>
      </c>
      <c r="N12" s="17">
        <v>4.5064424552866203E-2</v>
      </c>
      <c r="O12" s="17">
        <v>2.24492383718236E-2</v>
      </c>
      <c r="P12" s="17">
        <v>3.1378908788140099E-2</v>
      </c>
      <c r="Q12" s="17"/>
      <c r="R12" s="17">
        <v>5.4815162656172797E-2</v>
      </c>
      <c r="S12" s="17">
        <v>2.4820280642493399E-2</v>
      </c>
      <c r="T12" s="17">
        <v>2.0095078668342099E-2</v>
      </c>
      <c r="U12" s="17"/>
      <c r="V12" s="17">
        <v>0.11303314869731999</v>
      </c>
      <c r="W12" s="17">
        <v>6.35499811510683E-3</v>
      </c>
      <c r="X12" s="17">
        <v>1.8877756751725601E-2</v>
      </c>
      <c r="Y12" s="17">
        <v>4.6666532647232202E-2</v>
      </c>
      <c r="Z12" s="17">
        <v>1.4920448693982199E-2</v>
      </c>
      <c r="AA12" s="17"/>
      <c r="AB12" s="17">
        <v>3.02830926025776E-2</v>
      </c>
      <c r="AC12" s="17">
        <v>0</v>
      </c>
      <c r="AD12" s="17">
        <v>0.11769641073725499</v>
      </c>
    </row>
    <row r="13" spans="2:30" ht="28.9">
      <c r="B13" s="18" t="s">
        <v>92</v>
      </c>
      <c r="C13" s="19">
        <v>1.3685293451274101E-2</v>
      </c>
      <c r="D13" s="19">
        <v>1.4014253176555899E-2</v>
      </c>
      <c r="E13" s="19">
        <v>1.3336997612069501E-2</v>
      </c>
      <c r="F13" s="19"/>
      <c r="G13" s="19">
        <v>1.5950517556962099E-2</v>
      </c>
      <c r="H13" s="19">
        <v>6.4979142674448003E-3</v>
      </c>
      <c r="I13" s="19">
        <v>3.9542858788102701E-2</v>
      </c>
      <c r="J13" s="19">
        <v>5.6179346225652899E-3</v>
      </c>
      <c r="K13" s="19">
        <v>0</v>
      </c>
      <c r="L13" s="19"/>
      <c r="M13" s="19">
        <v>1.0288893995262101E-2</v>
      </c>
      <c r="N13" s="19">
        <v>1.18877701065496E-2</v>
      </c>
      <c r="O13" s="19">
        <v>7.4859826722589997E-3</v>
      </c>
      <c r="P13" s="19">
        <v>3.2583945902822098E-2</v>
      </c>
      <c r="Q13" s="19"/>
      <c r="R13" s="19">
        <v>1.5383192366032399E-2</v>
      </c>
      <c r="S13" s="19">
        <v>1.8231549233530299E-2</v>
      </c>
      <c r="T13" s="19">
        <v>0</v>
      </c>
      <c r="U13" s="19"/>
      <c r="V13" s="19">
        <v>5.07924858147135E-3</v>
      </c>
      <c r="W13" s="19">
        <v>1.3266332226863201E-2</v>
      </c>
      <c r="X13" s="19">
        <v>1.8529127812226098E-2</v>
      </c>
      <c r="Y13" s="19">
        <v>3.4537851068697702E-2</v>
      </c>
      <c r="Z13" s="19">
        <v>0</v>
      </c>
      <c r="AA13" s="19"/>
      <c r="AB13" s="19">
        <v>1.7103215511443198E-2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D18"/>
  <sheetViews>
    <sheetView showGridLines="0" workbookViewId="0">
      <pane xSplit="2" topLeftCell="C1" activePane="topRight" state="frozen"/>
      <selection pane="topRight" activeCell="Z8" sqref="Z8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0.37692290936653999</v>
      </c>
      <c r="D9" s="17">
        <v>0.35962995514205898</v>
      </c>
      <c r="E9" s="17">
        <v>0.395232336147538</v>
      </c>
      <c r="F9" s="17"/>
      <c r="G9" s="17">
        <v>0.36024169561415798</v>
      </c>
      <c r="H9" s="17">
        <v>0.34710610576344703</v>
      </c>
      <c r="I9" s="17">
        <v>0.292119795915251</v>
      </c>
      <c r="J9" s="17">
        <v>0.36430331770190899</v>
      </c>
      <c r="K9" s="17">
        <v>0.52831720162780005</v>
      </c>
      <c r="L9" s="17"/>
      <c r="M9" s="17">
        <v>0.41943152367266101</v>
      </c>
      <c r="N9" s="17">
        <v>0.405577068680604</v>
      </c>
      <c r="O9" s="17">
        <v>0.184574834070907</v>
      </c>
      <c r="P9" s="17">
        <v>0.36951254460660798</v>
      </c>
      <c r="Q9" s="17"/>
      <c r="R9" s="17">
        <v>0.36410197588782001</v>
      </c>
      <c r="S9" s="17">
        <v>0.36555861198848499</v>
      </c>
      <c r="T9" s="17">
        <v>0.41976270052662701</v>
      </c>
      <c r="U9" s="17"/>
      <c r="V9" s="17">
        <v>0.43643131921579198</v>
      </c>
      <c r="W9" s="17">
        <v>0.33546394547888703</v>
      </c>
      <c r="X9" s="17">
        <v>0.33980631381432802</v>
      </c>
      <c r="Y9" s="17">
        <v>0.28867202788579999</v>
      </c>
      <c r="Z9" s="17">
        <v>0.469434886664019</v>
      </c>
      <c r="AA9" s="17"/>
      <c r="AB9" s="17">
        <v>0.33931344287541498</v>
      </c>
      <c r="AC9" s="17">
        <v>0.61704806165523196</v>
      </c>
      <c r="AD9" s="17">
        <v>0.27037690597029301</v>
      </c>
    </row>
    <row r="10" spans="2:30">
      <c r="B10" s="18" t="s">
        <v>89</v>
      </c>
      <c r="C10" s="17">
        <v>0.35246726594182498</v>
      </c>
      <c r="D10" s="17">
        <v>0.41026858571557301</v>
      </c>
      <c r="E10" s="17">
        <v>0.29126840896779199</v>
      </c>
      <c r="F10" s="17"/>
      <c r="G10" s="17">
        <v>0.35472561403369801</v>
      </c>
      <c r="H10" s="17">
        <v>0.38185855203770702</v>
      </c>
      <c r="I10" s="17">
        <v>0.325152188897744</v>
      </c>
      <c r="J10" s="17">
        <v>0.33176206549662601</v>
      </c>
      <c r="K10" s="17">
        <v>0.368061992754878</v>
      </c>
      <c r="L10" s="17"/>
      <c r="M10" s="17">
        <v>0.377496992080535</v>
      </c>
      <c r="N10" s="17">
        <v>0.28811977717846299</v>
      </c>
      <c r="O10" s="17">
        <v>0.46396866333929099</v>
      </c>
      <c r="P10" s="17">
        <v>0.28146067630035898</v>
      </c>
      <c r="Q10" s="17"/>
      <c r="R10" s="17">
        <v>0.36450546489178498</v>
      </c>
      <c r="S10" s="17">
        <v>0.34722973307638699</v>
      </c>
      <c r="T10" s="17">
        <v>0.35415123155482298</v>
      </c>
      <c r="U10" s="17"/>
      <c r="V10" s="17">
        <v>0.36605646248563201</v>
      </c>
      <c r="W10" s="17">
        <v>0.33900358823304499</v>
      </c>
      <c r="X10" s="17">
        <v>0.36311556083095298</v>
      </c>
      <c r="Y10" s="17">
        <v>0.34230038757956299</v>
      </c>
      <c r="Z10" s="17">
        <v>0.35664778844865003</v>
      </c>
      <c r="AA10" s="17"/>
      <c r="AB10" s="17">
        <v>0.36000434626042099</v>
      </c>
      <c r="AC10" s="17">
        <v>0.27136222591189402</v>
      </c>
      <c r="AD10" s="17">
        <v>0.46854003501668301</v>
      </c>
    </row>
    <row r="11" spans="2:30">
      <c r="B11" s="18" t="s">
        <v>90</v>
      </c>
      <c r="C11" s="17">
        <v>0.198024195161905</v>
      </c>
      <c r="D11" s="17">
        <v>0.16742047277012101</v>
      </c>
      <c r="E11" s="17">
        <v>0.230426791449652</v>
      </c>
      <c r="F11" s="17"/>
      <c r="G11" s="17">
        <v>0.161894490405431</v>
      </c>
      <c r="H11" s="17">
        <v>0.225999588686563</v>
      </c>
      <c r="I11" s="17">
        <v>0.31712121713471803</v>
      </c>
      <c r="J11" s="17">
        <v>0.203697723792575</v>
      </c>
      <c r="K11" s="17">
        <v>7.7315307524759597E-2</v>
      </c>
      <c r="L11" s="17"/>
      <c r="M11" s="17">
        <v>0.13446688926168199</v>
      </c>
      <c r="N11" s="17">
        <v>0.22464133366407599</v>
      </c>
      <c r="O11" s="17">
        <v>0.27868076862233898</v>
      </c>
      <c r="P11" s="17">
        <v>0.27913891136501701</v>
      </c>
      <c r="Q11" s="17"/>
      <c r="R11" s="17">
        <v>0.15070240926841399</v>
      </c>
      <c r="S11" s="17">
        <v>0.23026618847070399</v>
      </c>
      <c r="T11" s="17">
        <v>0.160704654831718</v>
      </c>
      <c r="U11" s="17"/>
      <c r="V11" s="17">
        <v>8.8088249284813694E-2</v>
      </c>
      <c r="W11" s="17">
        <v>0.25263554501054403</v>
      </c>
      <c r="X11" s="17">
        <v>0.24718910477456099</v>
      </c>
      <c r="Y11" s="17">
        <v>0.26601644636387001</v>
      </c>
      <c r="Z11" s="17">
        <v>0.119196295366936</v>
      </c>
      <c r="AA11" s="17"/>
      <c r="AB11" s="17">
        <v>0.217700168389629</v>
      </c>
      <c r="AC11" s="17">
        <v>8.2319369578497198E-2</v>
      </c>
      <c r="AD11" s="17">
        <v>0.22527615260434</v>
      </c>
    </row>
    <row r="12" spans="2:30">
      <c r="B12" s="18" t="s">
        <v>91</v>
      </c>
      <c r="C12" s="17">
        <v>4.9106144358137802E-2</v>
      </c>
      <c r="D12" s="17">
        <v>4.4497260701138498E-2</v>
      </c>
      <c r="E12" s="17">
        <v>5.39859362528336E-2</v>
      </c>
      <c r="F12" s="17"/>
      <c r="G12" s="17">
        <v>8.2758179152448402E-2</v>
      </c>
      <c r="H12" s="17">
        <v>1.6634691821746001E-2</v>
      </c>
      <c r="I12" s="17">
        <v>3.6736802500383699E-2</v>
      </c>
      <c r="J12" s="17">
        <v>8.6146321996765904E-2</v>
      </c>
      <c r="K12" s="17">
        <v>2.26648408231367E-2</v>
      </c>
      <c r="L12" s="17"/>
      <c r="M12" s="17">
        <v>4.1405029868186699E-2</v>
      </c>
      <c r="N12" s="17">
        <v>6.6618488386964603E-2</v>
      </c>
      <c r="O12" s="17">
        <v>5.1455607229013399E-2</v>
      </c>
      <c r="P12" s="17">
        <v>4.2205225956772403E-2</v>
      </c>
      <c r="Q12" s="17"/>
      <c r="R12" s="17">
        <v>7.5857957213869995E-2</v>
      </c>
      <c r="S12" s="17">
        <v>3.3940156119344499E-2</v>
      </c>
      <c r="T12" s="17">
        <v>6.21396781513852E-2</v>
      </c>
      <c r="U12" s="17"/>
      <c r="V12" s="17">
        <v>6.0518778032091401E-2</v>
      </c>
      <c r="W12" s="17">
        <v>4.2836455049149902E-2</v>
      </c>
      <c r="X12" s="17">
        <v>3.11517195805971E-2</v>
      </c>
      <c r="Y12" s="17">
        <v>6.3781232507413896E-2</v>
      </c>
      <c r="Z12" s="17">
        <v>5.2316946507661798E-2</v>
      </c>
      <c r="AA12" s="17"/>
      <c r="AB12" s="17">
        <v>5.4226220889648097E-2</v>
      </c>
      <c r="AC12" s="17">
        <v>2.6097810250473301E-2</v>
      </c>
      <c r="AD12" s="17">
        <v>3.5806906408684197E-2</v>
      </c>
    </row>
    <row r="13" spans="2:30" ht="28.9">
      <c r="B13" s="18" t="s">
        <v>92</v>
      </c>
      <c r="C13" s="19">
        <v>2.34794851715928E-2</v>
      </c>
      <c r="D13" s="19">
        <v>1.8183725671108798E-2</v>
      </c>
      <c r="E13" s="19">
        <v>2.9086527182183498E-2</v>
      </c>
      <c r="F13" s="19"/>
      <c r="G13" s="19">
        <v>4.0380020794264802E-2</v>
      </c>
      <c r="H13" s="19">
        <v>2.8401061690536699E-2</v>
      </c>
      <c r="I13" s="19">
        <v>2.8869995551902599E-2</v>
      </c>
      <c r="J13" s="19">
        <v>1.40905710121235E-2</v>
      </c>
      <c r="K13" s="19">
        <v>3.6406572694254501E-3</v>
      </c>
      <c r="L13" s="19"/>
      <c r="M13" s="19">
        <v>2.7199565116934402E-2</v>
      </c>
      <c r="N13" s="19">
        <v>1.50433320898927E-2</v>
      </c>
      <c r="O13" s="19">
        <v>2.1320126738450001E-2</v>
      </c>
      <c r="P13" s="19">
        <v>2.7682641771242699E-2</v>
      </c>
      <c r="Q13" s="19"/>
      <c r="R13" s="19">
        <v>4.4832192738111502E-2</v>
      </c>
      <c r="S13" s="19">
        <v>2.3005310345079098E-2</v>
      </c>
      <c r="T13" s="19">
        <v>3.2417349354466299E-3</v>
      </c>
      <c r="U13" s="19"/>
      <c r="V13" s="19">
        <v>4.8905190981671502E-2</v>
      </c>
      <c r="W13" s="19">
        <v>3.0060466228374001E-2</v>
      </c>
      <c r="X13" s="19">
        <v>1.87373009995602E-2</v>
      </c>
      <c r="Y13" s="19">
        <v>3.9229905663352403E-2</v>
      </c>
      <c r="Z13" s="19">
        <v>2.40408301273282E-3</v>
      </c>
      <c r="AA13" s="19"/>
      <c r="AB13" s="19">
        <v>2.8755821584888E-2</v>
      </c>
      <c r="AC13" s="19">
        <v>3.1725326039036498E-3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9.3323022945368095E-2</v>
      </c>
      <c r="D9" s="17">
        <v>0.116692858793163</v>
      </c>
      <c r="E9" s="17">
        <v>6.8579518001984904E-2</v>
      </c>
      <c r="F9" s="17"/>
      <c r="G9" s="17">
        <v>9.1144275727548393E-2</v>
      </c>
      <c r="H9" s="17">
        <v>8.2360834866250399E-2</v>
      </c>
      <c r="I9" s="17">
        <v>6.0518172465216E-2</v>
      </c>
      <c r="J9" s="17">
        <v>8.0212967839808302E-2</v>
      </c>
      <c r="K9" s="17">
        <v>0.15491899988048299</v>
      </c>
      <c r="L9" s="17"/>
      <c r="M9" s="17">
        <v>8.3086494865966407E-2</v>
      </c>
      <c r="N9" s="17">
        <v>6.8873138850073998E-2</v>
      </c>
      <c r="O9" s="17">
        <v>4.7256111954500697E-2</v>
      </c>
      <c r="P9" s="17">
        <v>0.205590639387943</v>
      </c>
      <c r="Q9" s="17"/>
      <c r="R9" s="17">
        <v>9.1414589926483297E-2</v>
      </c>
      <c r="S9" s="17">
        <v>0.11345368242999899</v>
      </c>
      <c r="T9" s="17">
        <v>4.2210950559420299E-2</v>
      </c>
      <c r="U9" s="17"/>
      <c r="V9" s="17">
        <v>7.7388438184737299E-2</v>
      </c>
      <c r="W9" s="17">
        <v>0.104775961542021</v>
      </c>
      <c r="X9" s="17">
        <v>3.7395287613349898E-2</v>
      </c>
      <c r="Y9" s="17">
        <v>0.10489073988481699</v>
      </c>
      <c r="Z9" s="17">
        <v>0.121943638686447</v>
      </c>
      <c r="AA9" s="17"/>
      <c r="AB9" s="17">
        <v>6.2911235725711195E-2</v>
      </c>
      <c r="AC9" s="17">
        <v>0.276687534377906</v>
      </c>
      <c r="AD9" s="17">
        <v>3.8199260376667397E-2</v>
      </c>
    </row>
    <row r="10" spans="2:30">
      <c r="B10" s="18" t="s">
        <v>89</v>
      </c>
      <c r="C10" s="17">
        <v>0.15640427903147899</v>
      </c>
      <c r="D10" s="17">
        <v>0.14261989094265701</v>
      </c>
      <c r="E10" s="17">
        <v>0.170998907639</v>
      </c>
      <c r="F10" s="17"/>
      <c r="G10" s="17">
        <v>0.15452643218909701</v>
      </c>
      <c r="H10" s="17">
        <v>0.248879072885622</v>
      </c>
      <c r="I10" s="17">
        <v>0.15833788070313201</v>
      </c>
      <c r="J10" s="17">
        <v>0.17514924713208499</v>
      </c>
      <c r="K10" s="17">
        <v>3.8777977986641697E-2</v>
      </c>
      <c r="L10" s="17"/>
      <c r="M10" s="17">
        <v>0.137342781639746</v>
      </c>
      <c r="N10" s="17">
        <v>0.156696579169637</v>
      </c>
      <c r="O10" s="17">
        <v>0.16121904392537301</v>
      </c>
      <c r="P10" s="17">
        <v>0.21044310346221701</v>
      </c>
      <c r="Q10" s="17"/>
      <c r="R10" s="17">
        <v>0.17247982428603401</v>
      </c>
      <c r="S10" s="17">
        <v>0.18211160879400701</v>
      </c>
      <c r="T10" s="17">
        <v>7.2503926311512604E-2</v>
      </c>
      <c r="U10" s="17"/>
      <c r="V10" s="17">
        <v>0.16624728744634901</v>
      </c>
      <c r="W10" s="17">
        <v>0.20728122853372</v>
      </c>
      <c r="X10" s="17">
        <v>0.21223357647111901</v>
      </c>
      <c r="Y10" s="17">
        <v>0.16249971739983901</v>
      </c>
      <c r="Z10" s="17">
        <v>7.3114480545809504E-2</v>
      </c>
      <c r="AA10" s="17"/>
      <c r="AB10" s="17">
        <v>0.173861290192065</v>
      </c>
      <c r="AC10" s="17">
        <v>8.5218089622406304E-2</v>
      </c>
      <c r="AD10" s="17">
        <v>9.0207502490593394E-2</v>
      </c>
    </row>
    <row r="11" spans="2:30">
      <c r="B11" s="18" t="s">
        <v>90</v>
      </c>
      <c r="C11" s="17">
        <v>0.30942998465064397</v>
      </c>
      <c r="D11" s="17">
        <v>0.29176512963601298</v>
      </c>
      <c r="E11" s="17">
        <v>0.32813317239339901</v>
      </c>
      <c r="F11" s="17"/>
      <c r="G11" s="17">
        <v>0.24012520896710099</v>
      </c>
      <c r="H11" s="17">
        <v>0.20123821507612999</v>
      </c>
      <c r="I11" s="17">
        <v>0.30595230638988202</v>
      </c>
      <c r="J11" s="17">
        <v>0.27883534416696998</v>
      </c>
      <c r="K11" s="17">
        <v>0.53498965142353105</v>
      </c>
      <c r="L11" s="17"/>
      <c r="M11" s="17">
        <v>0.22257325876533601</v>
      </c>
      <c r="N11" s="17">
        <v>0.37962867553810697</v>
      </c>
      <c r="O11" s="17">
        <v>0.52924629364583298</v>
      </c>
      <c r="P11" s="17">
        <v>0.26800493471008602</v>
      </c>
      <c r="Q11" s="17"/>
      <c r="R11" s="17">
        <v>0.23166352789677599</v>
      </c>
      <c r="S11" s="17">
        <v>0.245314327875057</v>
      </c>
      <c r="T11" s="17">
        <v>0.55659246995505596</v>
      </c>
      <c r="U11" s="17"/>
      <c r="V11" s="17">
        <v>0.183585132924799</v>
      </c>
      <c r="W11" s="17">
        <v>0.21158396425498199</v>
      </c>
      <c r="X11" s="17">
        <v>0.240146832324658</v>
      </c>
      <c r="Y11" s="17">
        <v>0.34124075681167998</v>
      </c>
      <c r="Z11" s="17">
        <v>0.45318766404910898</v>
      </c>
      <c r="AA11" s="17"/>
      <c r="AB11" s="17">
        <v>0.33623346489044897</v>
      </c>
      <c r="AC11" s="17">
        <v>0.18133219248601601</v>
      </c>
      <c r="AD11" s="17">
        <v>0.26177716902710102</v>
      </c>
    </row>
    <row r="12" spans="2:30">
      <c r="B12" s="18" t="s">
        <v>91</v>
      </c>
      <c r="C12" s="17">
        <v>0.27874997082108899</v>
      </c>
      <c r="D12" s="17">
        <v>0.29507812503251402</v>
      </c>
      <c r="E12" s="17">
        <v>0.26146205459103899</v>
      </c>
      <c r="F12" s="17"/>
      <c r="G12" s="17">
        <v>0.27572333263033899</v>
      </c>
      <c r="H12" s="17">
        <v>0.321980833215887</v>
      </c>
      <c r="I12" s="17">
        <v>0.31022737984201298</v>
      </c>
      <c r="J12" s="17">
        <v>0.29373652496275099</v>
      </c>
      <c r="K12" s="17">
        <v>0.18786635912489499</v>
      </c>
      <c r="L12" s="17"/>
      <c r="M12" s="17">
        <v>0.34236472646552102</v>
      </c>
      <c r="N12" s="17">
        <v>0.24242213241614899</v>
      </c>
      <c r="O12" s="17">
        <v>0.217540590323582</v>
      </c>
      <c r="P12" s="17">
        <v>0.19606892042194299</v>
      </c>
      <c r="Q12" s="17"/>
      <c r="R12" s="17">
        <v>0.28147564211800602</v>
      </c>
      <c r="S12" s="17">
        <v>0.29772136726619802</v>
      </c>
      <c r="T12" s="17">
        <v>0.226028645104108</v>
      </c>
      <c r="U12" s="17"/>
      <c r="V12" s="17">
        <v>0.33685201862459702</v>
      </c>
      <c r="W12" s="17">
        <v>0.278105314967655</v>
      </c>
      <c r="X12" s="17">
        <v>0.327818285365851</v>
      </c>
      <c r="Y12" s="17">
        <v>0.260765458377472</v>
      </c>
      <c r="Z12" s="17">
        <v>0.23600189583665099</v>
      </c>
      <c r="AA12" s="17"/>
      <c r="AB12" s="17">
        <v>0.27018727424045103</v>
      </c>
      <c r="AC12" s="17">
        <v>0.27160181652482102</v>
      </c>
      <c r="AD12" s="17">
        <v>0.432021995632839</v>
      </c>
    </row>
    <row r="13" spans="2:30" ht="28.9">
      <c r="B13" s="18" t="s">
        <v>92</v>
      </c>
      <c r="C13" s="19">
        <v>0.16209274255142</v>
      </c>
      <c r="D13" s="19">
        <v>0.15384399559565401</v>
      </c>
      <c r="E13" s="19">
        <v>0.170826347374577</v>
      </c>
      <c r="F13" s="19"/>
      <c r="G13" s="19">
        <v>0.23848075048591399</v>
      </c>
      <c r="H13" s="19">
        <v>0.145541043956111</v>
      </c>
      <c r="I13" s="19">
        <v>0.164964260599757</v>
      </c>
      <c r="J13" s="19">
        <v>0.17206591589838499</v>
      </c>
      <c r="K13" s="19">
        <v>8.3447011584449393E-2</v>
      </c>
      <c r="L13" s="19"/>
      <c r="M13" s="19">
        <v>0.21463273826343099</v>
      </c>
      <c r="N13" s="19">
        <v>0.152379474026034</v>
      </c>
      <c r="O13" s="19">
        <v>4.47379601507122E-2</v>
      </c>
      <c r="P13" s="19">
        <v>0.119892402017812</v>
      </c>
      <c r="Q13" s="19"/>
      <c r="R13" s="19">
        <v>0.22296641577270099</v>
      </c>
      <c r="S13" s="19">
        <v>0.16139901363473899</v>
      </c>
      <c r="T13" s="19">
        <v>0.102664008069903</v>
      </c>
      <c r="U13" s="19"/>
      <c r="V13" s="19">
        <v>0.235927122819517</v>
      </c>
      <c r="W13" s="19">
        <v>0.19825353070162199</v>
      </c>
      <c r="X13" s="19">
        <v>0.182406018225022</v>
      </c>
      <c r="Y13" s="19">
        <v>0.130603327526192</v>
      </c>
      <c r="Z13" s="19">
        <v>0.11575232088198301</v>
      </c>
      <c r="AA13" s="19"/>
      <c r="AB13" s="19">
        <v>0.156806734951323</v>
      </c>
      <c r="AC13" s="19">
        <v>0.18516036698885199</v>
      </c>
      <c r="AD13" s="19">
        <v>0.17779407247279899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0.112112686088732</v>
      </c>
      <c r="D9" s="17">
        <v>8.6208458171248697E-2</v>
      </c>
      <c r="E9" s="17">
        <v>0.139539553598854</v>
      </c>
      <c r="F9" s="17"/>
      <c r="G9" s="17">
        <v>0.118718265207558</v>
      </c>
      <c r="H9" s="17">
        <v>0.120617570940223</v>
      </c>
      <c r="I9" s="17">
        <v>7.46695894577801E-2</v>
      </c>
      <c r="J9" s="17">
        <v>0.164362683315532</v>
      </c>
      <c r="K9" s="17">
        <v>8.2262786929748102E-2</v>
      </c>
      <c r="L9" s="17"/>
      <c r="M9" s="17">
        <v>0.10167464045605699</v>
      </c>
      <c r="N9" s="17">
        <v>0.11716757322846701</v>
      </c>
      <c r="O9" s="17">
        <v>5.8339243366528799E-2</v>
      </c>
      <c r="P9" s="17">
        <v>0.18369863353796501</v>
      </c>
      <c r="Q9" s="17"/>
      <c r="R9" s="17">
        <v>0.116322581755291</v>
      </c>
      <c r="S9" s="17">
        <v>9.68513936708498E-2</v>
      </c>
      <c r="T9" s="17">
        <v>0.14808089844686501</v>
      </c>
      <c r="U9" s="17"/>
      <c r="V9" s="17">
        <v>0.13523006256072201</v>
      </c>
      <c r="W9" s="17">
        <v>9.9257219024221202E-2</v>
      </c>
      <c r="X9" s="17">
        <v>8.7958189632280595E-2</v>
      </c>
      <c r="Y9" s="17">
        <v>0.106921601564705</v>
      </c>
      <c r="Z9" s="17">
        <v>0.13326912117397099</v>
      </c>
      <c r="AA9" s="17"/>
      <c r="AB9" s="17">
        <v>0.121376707267982</v>
      </c>
      <c r="AC9" s="17">
        <v>0.101142664288811</v>
      </c>
      <c r="AD9" s="17">
        <v>0</v>
      </c>
    </row>
    <row r="10" spans="2:30">
      <c r="B10" s="18" t="s">
        <v>89</v>
      </c>
      <c r="C10" s="17">
        <v>0.17649544833862099</v>
      </c>
      <c r="D10" s="17">
        <v>0.21190634714618301</v>
      </c>
      <c r="E10" s="17">
        <v>0.13900311183266101</v>
      </c>
      <c r="F10" s="17"/>
      <c r="G10" s="17">
        <v>0.18051666823114501</v>
      </c>
      <c r="H10" s="17">
        <v>0.136716148749571</v>
      </c>
      <c r="I10" s="17">
        <v>0.19029307856957101</v>
      </c>
      <c r="J10" s="17">
        <v>0.15471081932974401</v>
      </c>
      <c r="K10" s="17">
        <v>0.222141064021252</v>
      </c>
      <c r="L10" s="17"/>
      <c r="M10" s="17">
        <v>0.16446644395769999</v>
      </c>
      <c r="N10" s="17">
        <v>0.12287404851870599</v>
      </c>
      <c r="O10" s="17">
        <v>0.39749366546708198</v>
      </c>
      <c r="P10" s="17">
        <v>0.105258270503822</v>
      </c>
      <c r="Q10" s="17"/>
      <c r="R10" s="17">
        <v>0.16873309596178401</v>
      </c>
      <c r="S10" s="17">
        <v>0.17101361135759699</v>
      </c>
      <c r="T10" s="17">
        <v>0.19874802297267999</v>
      </c>
      <c r="U10" s="17"/>
      <c r="V10" s="17">
        <v>0.137084239378712</v>
      </c>
      <c r="W10" s="17">
        <v>0.19830265153825799</v>
      </c>
      <c r="X10" s="17">
        <v>0.14592418755173001</v>
      </c>
      <c r="Y10" s="17">
        <v>0.17978104429316599</v>
      </c>
      <c r="Z10" s="17">
        <v>0.193953624601236</v>
      </c>
      <c r="AA10" s="17"/>
      <c r="AB10" s="17">
        <v>0.19556267733028701</v>
      </c>
      <c r="AC10" s="17">
        <v>9.4459214539188499E-2</v>
      </c>
      <c r="AD10" s="17">
        <v>0.116495225227868</v>
      </c>
    </row>
    <row r="11" spans="2:30">
      <c r="B11" s="18" t="s">
        <v>90</v>
      </c>
      <c r="C11" s="17">
        <v>0.29084815115724999</v>
      </c>
      <c r="D11" s="17">
        <v>0.31262606416602101</v>
      </c>
      <c r="E11" s="17">
        <v>0.26779014160602099</v>
      </c>
      <c r="F11" s="17"/>
      <c r="G11" s="17">
        <v>0.280892066443101</v>
      </c>
      <c r="H11" s="17">
        <v>0.30567395122338298</v>
      </c>
      <c r="I11" s="17">
        <v>0.31168401246773703</v>
      </c>
      <c r="J11" s="17">
        <v>0.27992073837340298</v>
      </c>
      <c r="K11" s="17">
        <v>0.27511234412645102</v>
      </c>
      <c r="L11" s="17"/>
      <c r="M11" s="17">
        <v>0.248213215023661</v>
      </c>
      <c r="N11" s="17">
        <v>0.27347342558462101</v>
      </c>
      <c r="O11" s="17">
        <v>0.343279596867614</v>
      </c>
      <c r="P11" s="17">
        <v>0.40421415533710098</v>
      </c>
      <c r="Q11" s="17"/>
      <c r="R11" s="17">
        <v>0.30429610576609201</v>
      </c>
      <c r="S11" s="17">
        <v>0.30850931999018799</v>
      </c>
      <c r="T11" s="17">
        <v>0.230788828192283</v>
      </c>
      <c r="U11" s="17"/>
      <c r="V11" s="17">
        <v>0.26266635845466701</v>
      </c>
      <c r="W11" s="17">
        <v>0.28490401406122001</v>
      </c>
      <c r="X11" s="17">
        <v>0.31198404482924902</v>
      </c>
      <c r="Y11" s="17">
        <v>0.31688280402112201</v>
      </c>
      <c r="Z11" s="17">
        <v>0.27354424932037902</v>
      </c>
      <c r="AA11" s="17"/>
      <c r="AB11" s="17">
        <v>0.27738164050259601</v>
      </c>
      <c r="AC11" s="17">
        <v>0.30751075954385598</v>
      </c>
      <c r="AD11" s="17">
        <v>0.45176237490747001</v>
      </c>
    </row>
    <row r="12" spans="2:30">
      <c r="B12" s="18" t="s">
        <v>91</v>
      </c>
      <c r="C12" s="17">
        <v>0.217097459163445</v>
      </c>
      <c r="D12" s="17">
        <v>0.22914648326925</v>
      </c>
      <c r="E12" s="17">
        <v>0.20434019850202401</v>
      </c>
      <c r="F12" s="17"/>
      <c r="G12" s="17">
        <v>0.216706690517527</v>
      </c>
      <c r="H12" s="17">
        <v>0.224846856717306</v>
      </c>
      <c r="I12" s="17">
        <v>0.26040645083730402</v>
      </c>
      <c r="J12" s="17">
        <v>0.26322402660850802</v>
      </c>
      <c r="K12" s="17">
        <v>0.117446348254629</v>
      </c>
      <c r="L12" s="17"/>
      <c r="M12" s="17">
        <v>0.27140734663205601</v>
      </c>
      <c r="N12" s="17">
        <v>0.17422586361291201</v>
      </c>
      <c r="O12" s="17">
        <v>0.103052883345072</v>
      </c>
      <c r="P12" s="17">
        <v>0.22059744836238801</v>
      </c>
      <c r="Q12" s="17"/>
      <c r="R12" s="17">
        <v>0.194589736358626</v>
      </c>
      <c r="S12" s="17">
        <v>0.25387121121770101</v>
      </c>
      <c r="T12" s="17">
        <v>0.14286935222996</v>
      </c>
      <c r="U12" s="17"/>
      <c r="V12" s="17">
        <v>0.209992024989332</v>
      </c>
      <c r="W12" s="17">
        <v>0.20980547309331801</v>
      </c>
      <c r="X12" s="17">
        <v>0.28554069504285601</v>
      </c>
      <c r="Y12" s="17">
        <v>0.26366379539248103</v>
      </c>
      <c r="Z12" s="17">
        <v>0.14679220612944799</v>
      </c>
      <c r="AA12" s="17"/>
      <c r="AB12" s="17">
        <v>0.21181426976930101</v>
      </c>
      <c r="AC12" s="17">
        <v>0.23344305349717001</v>
      </c>
      <c r="AD12" s="17">
        <v>0.25205939212832801</v>
      </c>
    </row>
    <row r="13" spans="2:30" ht="28.9">
      <c r="B13" s="18" t="s">
        <v>92</v>
      </c>
      <c r="C13" s="19">
        <v>0.20344625525195301</v>
      </c>
      <c r="D13" s="19">
        <v>0.16011264724729701</v>
      </c>
      <c r="E13" s="19">
        <v>0.24932699446044099</v>
      </c>
      <c r="F13" s="19"/>
      <c r="G13" s="19">
        <v>0.203166309600669</v>
      </c>
      <c r="H13" s="19">
        <v>0.212145472369517</v>
      </c>
      <c r="I13" s="19">
        <v>0.16294686866760799</v>
      </c>
      <c r="J13" s="19">
        <v>0.13778173237281399</v>
      </c>
      <c r="K13" s="19">
        <v>0.30303745666792098</v>
      </c>
      <c r="L13" s="19"/>
      <c r="M13" s="19">
        <v>0.21423835393052601</v>
      </c>
      <c r="N13" s="19">
        <v>0.31225908905529498</v>
      </c>
      <c r="O13" s="19">
        <v>9.7834610953702994E-2</v>
      </c>
      <c r="P13" s="19">
        <v>8.6231492258722703E-2</v>
      </c>
      <c r="Q13" s="19"/>
      <c r="R13" s="19">
        <v>0.216058480158208</v>
      </c>
      <c r="S13" s="19">
        <v>0.16975446376366399</v>
      </c>
      <c r="T13" s="19">
        <v>0.27951289815821301</v>
      </c>
      <c r="U13" s="19"/>
      <c r="V13" s="19">
        <v>0.25502731461656702</v>
      </c>
      <c r="W13" s="19">
        <v>0.20773064228298299</v>
      </c>
      <c r="X13" s="19">
        <v>0.168592882943884</v>
      </c>
      <c r="Y13" s="19">
        <v>0.13275075472852699</v>
      </c>
      <c r="Z13" s="19">
        <v>0.252440798774965</v>
      </c>
      <c r="AA13" s="19"/>
      <c r="AB13" s="19">
        <v>0.193864705129834</v>
      </c>
      <c r="AC13" s="19">
        <v>0.26344430813097502</v>
      </c>
      <c r="AD13" s="19">
        <v>0.179683007736334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0.449018322148102</v>
      </c>
      <c r="D9" s="17">
        <v>0.38331893771872499</v>
      </c>
      <c r="E9" s="17">
        <v>0.51857948868744497</v>
      </c>
      <c r="F9" s="17"/>
      <c r="G9" s="17">
        <v>0.52448003717121605</v>
      </c>
      <c r="H9" s="17">
        <v>0.39102701506412102</v>
      </c>
      <c r="I9" s="17">
        <v>0.38400771412108298</v>
      </c>
      <c r="J9" s="17">
        <v>0.41088850629698098</v>
      </c>
      <c r="K9" s="17">
        <v>0.535112967353361</v>
      </c>
      <c r="L9" s="17"/>
      <c r="M9" s="17">
        <v>0.44988768974712101</v>
      </c>
      <c r="N9" s="17">
        <v>0.48169983296750202</v>
      </c>
      <c r="O9" s="17">
        <v>0.33421923131090697</v>
      </c>
      <c r="P9" s="17">
        <v>0.49473613421159501</v>
      </c>
      <c r="Q9" s="17"/>
      <c r="R9" s="17">
        <v>0.54908641549107096</v>
      </c>
      <c r="S9" s="17">
        <v>0.42258809821342302</v>
      </c>
      <c r="T9" s="17">
        <v>0.41794940056962498</v>
      </c>
      <c r="U9" s="17"/>
      <c r="V9" s="17">
        <v>0.52426182202892202</v>
      </c>
      <c r="W9" s="17">
        <v>0.47666177835126899</v>
      </c>
      <c r="X9" s="17">
        <v>0.373219086722617</v>
      </c>
      <c r="Y9" s="17">
        <v>0.40913203578100099</v>
      </c>
      <c r="Z9" s="17">
        <v>0.48057403470653498</v>
      </c>
      <c r="AA9" s="17"/>
      <c r="AB9" s="17">
        <v>0.43699106956811601</v>
      </c>
      <c r="AC9" s="17">
        <v>0.51244844955581603</v>
      </c>
      <c r="AD9" s="17">
        <v>0.45331358730590299</v>
      </c>
    </row>
    <row r="10" spans="2:30">
      <c r="B10" s="18" t="s">
        <v>89</v>
      </c>
      <c r="C10" s="17">
        <v>0.357819709283832</v>
      </c>
      <c r="D10" s="17">
        <v>0.384790484677004</v>
      </c>
      <c r="E10" s="17">
        <v>0.329263603087186</v>
      </c>
      <c r="F10" s="17"/>
      <c r="G10" s="17">
        <v>0.28782903518877101</v>
      </c>
      <c r="H10" s="17">
        <v>0.38887364959547199</v>
      </c>
      <c r="I10" s="17">
        <v>0.36077507849900903</v>
      </c>
      <c r="J10" s="17">
        <v>0.39552841830519397</v>
      </c>
      <c r="K10" s="17">
        <v>0.359816561421887</v>
      </c>
      <c r="L10" s="17"/>
      <c r="M10" s="17">
        <v>0.385585207883683</v>
      </c>
      <c r="N10" s="17">
        <v>0.300722874729759</v>
      </c>
      <c r="O10" s="17">
        <v>0.49112459114750801</v>
      </c>
      <c r="P10" s="17">
        <v>0.24723070520707199</v>
      </c>
      <c r="Q10" s="17"/>
      <c r="R10" s="17">
        <v>0.25886184958487202</v>
      </c>
      <c r="S10" s="17">
        <v>0.36783176969615899</v>
      </c>
      <c r="T10" s="17">
        <v>0.431023666649408</v>
      </c>
      <c r="U10" s="17"/>
      <c r="V10" s="17">
        <v>0.30543479409998803</v>
      </c>
      <c r="W10" s="17">
        <v>0.32713736712751201</v>
      </c>
      <c r="X10" s="17">
        <v>0.39465234714202302</v>
      </c>
      <c r="Y10" s="17">
        <v>0.33803132935062702</v>
      </c>
      <c r="Z10" s="17">
        <v>0.38656560313333099</v>
      </c>
      <c r="AA10" s="17"/>
      <c r="AB10" s="17">
        <v>0.355032556888218</v>
      </c>
      <c r="AC10" s="17">
        <v>0.36507300263155001</v>
      </c>
      <c r="AD10" s="17">
        <v>0.38019782385335699</v>
      </c>
    </row>
    <row r="11" spans="2:30">
      <c r="B11" s="18" t="s">
        <v>90</v>
      </c>
      <c r="C11" s="17">
        <v>0.14722076886278701</v>
      </c>
      <c r="D11" s="17">
        <v>0.16844927449746899</v>
      </c>
      <c r="E11" s="17">
        <v>0.1247444606194</v>
      </c>
      <c r="F11" s="17"/>
      <c r="G11" s="17">
        <v>0.12384344216583799</v>
      </c>
      <c r="H11" s="17">
        <v>0.16838417972179001</v>
      </c>
      <c r="I11" s="17">
        <v>0.20812544488676299</v>
      </c>
      <c r="J11" s="17">
        <v>0.14851000257924801</v>
      </c>
      <c r="K11" s="17">
        <v>8.5137954866711996E-2</v>
      </c>
      <c r="L11" s="17"/>
      <c r="M11" s="17">
        <v>0.12556165043992501</v>
      </c>
      <c r="N11" s="17">
        <v>0.17280919118281199</v>
      </c>
      <c r="O11" s="17">
        <v>0.110032188239527</v>
      </c>
      <c r="P11" s="17">
        <v>0.20521955089424099</v>
      </c>
      <c r="Q11" s="17"/>
      <c r="R11" s="17">
        <v>0.12742820651016501</v>
      </c>
      <c r="S11" s="17">
        <v>0.16450738147090099</v>
      </c>
      <c r="T11" s="17">
        <v>0.12159763755579001</v>
      </c>
      <c r="U11" s="17"/>
      <c r="V11" s="17">
        <v>6.04893890168407E-2</v>
      </c>
      <c r="W11" s="17">
        <v>0.15461988048022601</v>
      </c>
      <c r="X11" s="17">
        <v>0.18330699051586199</v>
      </c>
      <c r="Y11" s="17">
        <v>0.213059324792473</v>
      </c>
      <c r="Z11" s="17">
        <v>0.10480156059609801</v>
      </c>
      <c r="AA11" s="17"/>
      <c r="AB11" s="17">
        <v>0.16536236685581801</v>
      </c>
      <c r="AC11" s="17">
        <v>7.19773991365458E-2</v>
      </c>
      <c r="AD11" s="17">
        <v>8.2062512224015893E-2</v>
      </c>
    </row>
    <row r="12" spans="2:30">
      <c r="B12" s="18" t="s">
        <v>91</v>
      </c>
      <c r="C12" s="17">
        <v>3.4408228503721001E-2</v>
      </c>
      <c r="D12" s="17">
        <v>4.45367284375233E-2</v>
      </c>
      <c r="E12" s="17">
        <v>2.3684379615208299E-2</v>
      </c>
      <c r="F12" s="17"/>
      <c r="G12" s="17">
        <v>6.1626780324069597E-2</v>
      </c>
      <c r="H12" s="17">
        <v>2.7892608472098901E-2</v>
      </c>
      <c r="I12" s="17">
        <v>2.8147311030732501E-2</v>
      </c>
      <c r="J12" s="17">
        <v>3.7345970994411899E-2</v>
      </c>
      <c r="K12" s="17">
        <v>1.5280408833242E-2</v>
      </c>
      <c r="L12" s="17"/>
      <c r="M12" s="17">
        <v>2.0624633039350301E-2</v>
      </c>
      <c r="N12" s="17">
        <v>4.2888861928071002E-2</v>
      </c>
      <c r="O12" s="17">
        <v>4.5994903583299003E-2</v>
      </c>
      <c r="P12" s="17">
        <v>5.2813609687091902E-2</v>
      </c>
      <c r="Q12" s="17"/>
      <c r="R12" s="17">
        <v>5.3294380058474401E-2</v>
      </c>
      <c r="S12" s="17">
        <v>2.90841118580622E-2</v>
      </c>
      <c r="T12" s="17">
        <v>2.9429295225177499E-2</v>
      </c>
      <c r="U12" s="17"/>
      <c r="V12" s="17">
        <v>0.101325488332129</v>
      </c>
      <c r="W12" s="17">
        <v>2.2574151834797902E-2</v>
      </c>
      <c r="X12" s="17">
        <v>2.8313776001580599E-2</v>
      </c>
      <c r="Y12" s="17">
        <v>2.67630993598587E-2</v>
      </c>
      <c r="Z12" s="17">
        <v>2.8058801564035299E-2</v>
      </c>
      <c r="AA12" s="17"/>
      <c r="AB12" s="17">
        <v>3.3034210382809702E-2</v>
      </c>
      <c r="AC12" s="17">
        <v>3.1038962865140501E-2</v>
      </c>
      <c r="AD12" s="17">
        <v>6.5384911005387E-2</v>
      </c>
    </row>
    <row r="13" spans="2:30" ht="28.9">
      <c r="B13" s="18" t="s">
        <v>92</v>
      </c>
      <c r="C13" s="19">
        <v>1.15329712015573E-2</v>
      </c>
      <c r="D13" s="19">
        <v>1.8904574669279601E-2</v>
      </c>
      <c r="E13" s="19">
        <v>3.7280679907603499E-3</v>
      </c>
      <c r="F13" s="19"/>
      <c r="G13" s="19">
        <v>2.2207051501052198E-3</v>
      </c>
      <c r="H13" s="19">
        <v>2.3822547146518099E-2</v>
      </c>
      <c r="I13" s="19">
        <v>1.89444514624122E-2</v>
      </c>
      <c r="J13" s="19">
        <v>7.7271018241654504E-3</v>
      </c>
      <c r="K13" s="19">
        <v>4.65210752479821E-3</v>
      </c>
      <c r="L13" s="19"/>
      <c r="M13" s="19">
        <v>1.8340818889920601E-2</v>
      </c>
      <c r="N13" s="19">
        <v>1.87923919185569E-3</v>
      </c>
      <c r="O13" s="19">
        <v>1.8629085718758698E-2</v>
      </c>
      <c r="P13" s="19">
        <v>0</v>
      </c>
      <c r="Q13" s="19"/>
      <c r="R13" s="19">
        <v>1.1329148355417399E-2</v>
      </c>
      <c r="S13" s="19">
        <v>1.5988638761454298E-2</v>
      </c>
      <c r="T13" s="19">
        <v>0</v>
      </c>
      <c r="U13" s="19"/>
      <c r="V13" s="19">
        <v>8.4885065221204006E-3</v>
      </c>
      <c r="W13" s="19">
        <v>1.9006822206195099E-2</v>
      </c>
      <c r="X13" s="19">
        <v>2.0507799617916999E-2</v>
      </c>
      <c r="Y13" s="19">
        <v>1.30142107160392E-2</v>
      </c>
      <c r="Z13" s="19">
        <v>0</v>
      </c>
      <c r="AA13" s="19"/>
      <c r="AB13" s="19">
        <v>9.5797963050385203E-3</v>
      </c>
      <c r="AC13" s="19">
        <v>1.9462185810947E-2</v>
      </c>
      <c r="AD13" s="19">
        <v>1.9041165611336699E-2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99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0.50400972816156697</v>
      </c>
      <c r="D9" s="17">
        <v>0.44258859153015401</v>
      </c>
      <c r="E9" s="17">
        <v>0.56904117330160697</v>
      </c>
      <c r="F9" s="17"/>
      <c r="G9" s="17">
        <v>0.56364782600068197</v>
      </c>
      <c r="H9" s="17">
        <v>0.429787043947914</v>
      </c>
      <c r="I9" s="17">
        <v>0.40559994612021699</v>
      </c>
      <c r="J9" s="17">
        <v>0.50493504218061103</v>
      </c>
      <c r="K9" s="17">
        <v>0.62019684014729104</v>
      </c>
      <c r="L9" s="17"/>
      <c r="M9" s="17">
        <v>0.55745304981534904</v>
      </c>
      <c r="N9" s="17">
        <v>0.48627594173647998</v>
      </c>
      <c r="O9" s="17">
        <v>0.53898464321838602</v>
      </c>
      <c r="P9" s="17">
        <v>0.33714338455235898</v>
      </c>
      <c r="Q9" s="17"/>
      <c r="R9" s="17">
        <v>0.52639971260667595</v>
      </c>
      <c r="S9" s="17">
        <v>0.44057743127732002</v>
      </c>
      <c r="T9" s="17">
        <v>0.64858597044877797</v>
      </c>
      <c r="U9" s="17"/>
      <c r="V9" s="17">
        <v>0.523947446362658</v>
      </c>
      <c r="W9" s="17">
        <v>0.50856651865596003</v>
      </c>
      <c r="X9" s="17">
        <v>0.42812476699555402</v>
      </c>
      <c r="Y9" s="17">
        <v>0.434412636412909</v>
      </c>
      <c r="Z9" s="17">
        <v>0.59200120328829997</v>
      </c>
      <c r="AA9" s="17"/>
      <c r="AB9" s="17">
        <v>0.49305936785945298</v>
      </c>
      <c r="AC9" s="17">
        <v>0.60417777582732601</v>
      </c>
      <c r="AD9" s="17">
        <v>0.386106595532344</v>
      </c>
    </row>
    <row r="10" spans="2:30">
      <c r="B10" s="18" t="s">
        <v>89</v>
      </c>
      <c r="C10" s="17">
        <v>0.30226830367852198</v>
      </c>
      <c r="D10" s="17">
        <v>0.30354753087063502</v>
      </c>
      <c r="E10" s="17">
        <v>0.30091388405153402</v>
      </c>
      <c r="F10" s="17"/>
      <c r="G10" s="17">
        <v>0.27282944359657202</v>
      </c>
      <c r="H10" s="17">
        <v>0.38507104203692399</v>
      </c>
      <c r="I10" s="17">
        <v>0.36410855967278599</v>
      </c>
      <c r="J10" s="17">
        <v>0.30057514924587803</v>
      </c>
      <c r="K10" s="17">
        <v>0.183005688073786</v>
      </c>
      <c r="L10" s="17"/>
      <c r="M10" s="17">
        <v>0.263786503124183</v>
      </c>
      <c r="N10" s="17">
        <v>0.36944635524797598</v>
      </c>
      <c r="O10" s="17">
        <v>0.31723723052188701</v>
      </c>
      <c r="P10" s="17">
        <v>0.29808790733947199</v>
      </c>
      <c r="Q10" s="17"/>
      <c r="R10" s="17">
        <v>0.31331685147483102</v>
      </c>
      <c r="S10" s="17">
        <v>0.33230890035009197</v>
      </c>
      <c r="T10" s="17">
        <v>0.21201092521898099</v>
      </c>
      <c r="U10" s="17"/>
      <c r="V10" s="17">
        <v>0.27753325853767002</v>
      </c>
      <c r="W10" s="17">
        <v>0.34614763268457299</v>
      </c>
      <c r="X10" s="17">
        <v>0.37232496644642399</v>
      </c>
      <c r="Y10" s="17">
        <v>0.34061599008475202</v>
      </c>
      <c r="Z10" s="17">
        <v>0.20545014515346299</v>
      </c>
      <c r="AA10" s="17"/>
      <c r="AB10" s="17">
        <v>0.31718248038541003</v>
      </c>
      <c r="AC10" s="17">
        <v>0.21231467867866899</v>
      </c>
      <c r="AD10" s="17">
        <v>0.32938827999561598</v>
      </c>
    </row>
    <row r="11" spans="2:30">
      <c r="B11" s="18" t="s">
        <v>90</v>
      </c>
      <c r="C11" s="17">
        <v>0.15227102877402801</v>
      </c>
      <c r="D11" s="17">
        <v>0.19324146855754601</v>
      </c>
      <c r="E11" s="17">
        <v>0.108892363818119</v>
      </c>
      <c r="F11" s="17"/>
      <c r="G11" s="17">
        <v>0.10637341450009</v>
      </c>
      <c r="H11" s="17">
        <v>0.13857659293456201</v>
      </c>
      <c r="I11" s="17">
        <v>0.163649598294027</v>
      </c>
      <c r="J11" s="17">
        <v>0.16843477949668501</v>
      </c>
      <c r="K11" s="17">
        <v>0.18871876746227201</v>
      </c>
      <c r="L11" s="17"/>
      <c r="M11" s="17">
        <v>0.13279961247782701</v>
      </c>
      <c r="N11" s="17">
        <v>0.11994387389581999</v>
      </c>
      <c r="O11" s="17">
        <v>0.121312772337772</v>
      </c>
      <c r="P11" s="17">
        <v>0.29248094968210597</v>
      </c>
      <c r="Q11" s="17"/>
      <c r="R11" s="17">
        <v>9.9278395398238295E-2</v>
      </c>
      <c r="S11" s="17">
        <v>0.182364222225947</v>
      </c>
      <c r="T11" s="17">
        <v>0.12631881039557399</v>
      </c>
      <c r="U11" s="17"/>
      <c r="V11" s="17">
        <v>0.12853114546852301</v>
      </c>
      <c r="W11" s="17">
        <v>0.111541342638822</v>
      </c>
      <c r="X11" s="17">
        <v>0.143719195033569</v>
      </c>
      <c r="Y11" s="17">
        <v>0.157660334980714</v>
      </c>
      <c r="Z11" s="17">
        <v>0.192845289188046</v>
      </c>
      <c r="AA11" s="17"/>
      <c r="AB11" s="17">
        <v>0.144538622086511</v>
      </c>
      <c r="AC11" s="17">
        <v>0.17915869624546599</v>
      </c>
      <c r="AD11" s="17">
        <v>0.19492750491310301</v>
      </c>
    </row>
    <row r="12" spans="2:30">
      <c r="B12" s="18" t="s">
        <v>91</v>
      </c>
      <c r="C12" s="17">
        <v>3.1933803167950803E-2</v>
      </c>
      <c r="D12" s="17">
        <v>4.6973329063007101E-2</v>
      </c>
      <c r="E12" s="17">
        <v>1.6010260283263002E-2</v>
      </c>
      <c r="F12" s="17"/>
      <c r="G12" s="17">
        <v>3.65234983213895E-2</v>
      </c>
      <c r="H12" s="17">
        <v>4.65653210806002E-2</v>
      </c>
      <c r="I12" s="17">
        <v>5.1950189835434202E-2</v>
      </c>
      <c r="J12" s="17">
        <v>1.43939935479635E-2</v>
      </c>
      <c r="K12" s="17">
        <v>8.0787043166507602E-3</v>
      </c>
      <c r="L12" s="17"/>
      <c r="M12" s="17">
        <v>3.0320498418731301E-2</v>
      </c>
      <c r="N12" s="17">
        <v>1.9454645037068001E-2</v>
      </c>
      <c r="O12" s="17">
        <v>1.4979371249696101E-2</v>
      </c>
      <c r="P12" s="17">
        <v>7.2287758426062707E-2</v>
      </c>
      <c r="Q12" s="17"/>
      <c r="R12" s="17">
        <v>3.5224436984689703E-2</v>
      </c>
      <c r="S12" s="17">
        <v>3.78319606746296E-2</v>
      </c>
      <c r="T12" s="17">
        <v>1.3084293936666901E-2</v>
      </c>
      <c r="U12" s="17"/>
      <c r="V12" s="17">
        <v>5.5557019951495701E-2</v>
      </c>
      <c r="W12" s="17">
        <v>2.0505038291733502E-2</v>
      </c>
      <c r="X12" s="17">
        <v>4.4891615115438599E-2</v>
      </c>
      <c r="Y12" s="17">
        <v>5.1654163141903797E-2</v>
      </c>
      <c r="Z12" s="17">
        <v>9.7033623701902501E-3</v>
      </c>
      <c r="AA12" s="17"/>
      <c r="AB12" s="17">
        <v>3.4575214704108799E-2</v>
      </c>
      <c r="AC12" s="17">
        <v>4.34884924853825E-3</v>
      </c>
      <c r="AD12" s="17">
        <v>7.0203411140635399E-2</v>
      </c>
    </row>
    <row r="13" spans="2:30" ht="28.9">
      <c r="B13" s="18" t="s">
        <v>92</v>
      </c>
      <c r="C13" s="19">
        <v>9.5171362179325408E-3</v>
      </c>
      <c r="D13" s="19">
        <v>1.3649079978658E-2</v>
      </c>
      <c r="E13" s="19">
        <v>5.1423185454780203E-3</v>
      </c>
      <c r="F13" s="19"/>
      <c r="G13" s="19">
        <v>2.0625817581266599E-2</v>
      </c>
      <c r="H13" s="19">
        <v>0</v>
      </c>
      <c r="I13" s="19">
        <v>1.4691706077536001E-2</v>
      </c>
      <c r="J13" s="19">
        <v>1.16610355288627E-2</v>
      </c>
      <c r="K13" s="19">
        <v>0</v>
      </c>
      <c r="L13" s="19"/>
      <c r="M13" s="19">
        <v>1.56403361639097E-2</v>
      </c>
      <c r="N13" s="19">
        <v>4.8791840826565899E-3</v>
      </c>
      <c r="O13" s="19">
        <v>7.4859826722589997E-3</v>
      </c>
      <c r="P13" s="19">
        <v>0</v>
      </c>
      <c r="Q13" s="19"/>
      <c r="R13" s="19">
        <v>2.5780603535565001E-2</v>
      </c>
      <c r="S13" s="19">
        <v>6.9174854720116998E-3</v>
      </c>
      <c r="T13" s="19">
        <v>0</v>
      </c>
      <c r="U13" s="19"/>
      <c r="V13" s="19">
        <v>1.4431129679654099E-2</v>
      </c>
      <c r="W13" s="19">
        <v>1.32394677289109E-2</v>
      </c>
      <c r="X13" s="19">
        <v>1.0939456409014199E-2</v>
      </c>
      <c r="Y13" s="19">
        <v>1.56568753797207E-2</v>
      </c>
      <c r="Z13" s="19">
        <v>0</v>
      </c>
      <c r="AA13" s="19"/>
      <c r="AB13" s="19">
        <v>1.0644314964516999E-2</v>
      </c>
      <c r="AC13" s="19">
        <v>0</v>
      </c>
      <c r="AD13" s="19">
        <v>1.9374208418302001E-2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0.39513047622193997</v>
      </c>
      <c r="D9" s="17">
        <v>0.39673328566581401</v>
      </c>
      <c r="E9" s="17">
        <v>0.39343345431489202</v>
      </c>
      <c r="F9" s="17"/>
      <c r="G9" s="17">
        <v>0.514852622474539</v>
      </c>
      <c r="H9" s="17">
        <v>0.341240750537256</v>
      </c>
      <c r="I9" s="17">
        <v>0.35850990725363402</v>
      </c>
      <c r="J9" s="17">
        <v>0.43505435285703198</v>
      </c>
      <c r="K9" s="17">
        <v>0.32019033191324298</v>
      </c>
      <c r="L9" s="17"/>
      <c r="M9" s="17">
        <v>0.474109599262449</v>
      </c>
      <c r="N9" s="17">
        <v>0.31330922797682698</v>
      </c>
      <c r="O9" s="17">
        <v>0.23130351309660799</v>
      </c>
      <c r="P9" s="17">
        <v>0.43020162060922901</v>
      </c>
      <c r="Q9" s="17"/>
      <c r="R9" s="17">
        <v>0.47754588120346397</v>
      </c>
      <c r="S9" s="17">
        <v>0.40285936865544902</v>
      </c>
      <c r="T9" s="17">
        <v>0.291835930357847</v>
      </c>
      <c r="U9" s="17"/>
      <c r="V9" s="17">
        <v>0.58047731192845797</v>
      </c>
      <c r="W9" s="17">
        <v>0.41085458785941298</v>
      </c>
      <c r="X9" s="17">
        <v>0.32813885567017298</v>
      </c>
      <c r="Y9" s="17">
        <v>0.39332785006186699</v>
      </c>
      <c r="Z9" s="17">
        <v>0.36429144055415902</v>
      </c>
      <c r="AA9" s="17"/>
      <c r="AB9" s="17">
        <v>0.33992194096561901</v>
      </c>
      <c r="AC9" s="17">
        <v>0.69660989072187096</v>
      </c>
      <c r="AD9" s="17">
        <v>0.38521878995334202</v>
      </c>
    </row>
    <row r="10" spans="2:30">
      <c r="B10" s="18" t="s">
        <v>89</v>
      </c>
      <c r="C10" s="17">
        <v>0.32712008744985899</v>
      </c>
      <c r="D10" s="17">
        <v>0.32301634567622001</v>
      </c>
      <c r="E10" s="17">
        <v>0.33146504543431998</v>
      </c>
      <c r="F10" s="17"/>
      <c r="G10" s="17">
        <v>0.20773177743829099</v>
      </c>
      <c r="H10" s="17">
        <v>0.33268157143240901</v>
      </c>
      <c r="I10" s="17">
        <v>0.27871805433621699</v>
      </c>
      <c r="J10" s="17">
        <v>0.28816999318758701</v>
      </c>
      <c r="K10" s="17">
        <v>0.54119230350214997</v>
      </c>
      <c r="L10" s="17"/>
      <c r="M10" s="17">
        <v>0.258949779964879</v>
      </c>
      <c r="N10" s="17">
        <v>0.45334458080483298</v>
      </c>
      <c r="O10" s="17">
        <v>0.481525447133826</v>
      </c>
      <c r="P10" s="17">
        <v>0.19462947896306201</v>
      </c>
      <c r="Q10" s="17"/>
      <c r="R10" s="17">
        <v>0.24678243447767501</v>
      </c>
      <c r="S10" s="17">
        <v>0.28847355922721701</v>
      </c>
      <c r="T10" s="17">
        <v>0.50977368916926502</v>
      </c>
      <c r="U10" s="17"/>
      <c r="V10" s="17">
        <v>0.18405964695883201</v>
      </c>
      <c r="W10" s="17">
        <v>0.28827091365539897</v>
      </c>
      <c r="X10" s="17">
        <v>0.31086351102894799</v>
      </c>
      <c r="Y10" s="17">
        <v>0.27725205686180598</v>
      </c>
      <c r="Z10" s="17">
        <v>0.451274725663314</v>
      </c>
      <c r="AA10" s="17"/>
      <c r="AB10" s="17">
        <v>0.35697281123431501</v>
      </c>
      <c r="AC10" s="17">
        <v>0.19625140390387899</v>
      </c>
      <c r="AD10" s="17">
        <v>0.24015352550309699</v>
      </c>
    </row>
    <row r="11" spans="2:30">
      <c r="B11" s="18" t="s">
        <v>90</v>
      </c>
      <c r="C11" s="17">
        <v>0.21031638792456001</v>
      </c>
      <c r="D11" s="17">
        <v>0.188005894207288</v>
      </c>
      <c r="E11" s="17">
        <v>0.23393828305373601</v>
      </c>
      <c r="F11" s="17"/>
      <c r="G11" s="17">
        <v>0.228476172784292</v>
      </c>
      <c r="H11" s="17">
        <v>0.246905822574228</v>
      </c>
      <c r="I11" s="17">
        <v>0.254867302522848</v>
      </c>
      <c r="J11" s="17">
        <v>0.20980052670042301</v>
      </c>
      <c r="K11" s="17">
        <v>0.10540543818919899</v>
      </c>
      <c r="L11" s="17"/>
      <c r="M11" s="17">
        <v>0.19698179929515999</v>
      </c>
      <c r="N11" s="17">
        <v>0.19783857238213401</v>
      </c>
      <c r="O11" s="17">
        <v>0.19454324815260399</v>
      </c>
      <c r="P11" s="17">
        <v>0.28576743342362099</v>
      </c>
      <c r="Q11" s="17"/>
      <c r="R11" s="17">
        <v>0.22793911426400101</v>
      </c>
      <c r="S11" s="17">
        <v>0.22540958055844801</v>
      </c>
      <c r="T11" s="17">
        <v>0.15282116578650801</v>
      </c>
      <c r="U11" s="17"/>
      <c r="V11" s="17">
        <v>0.18559874935662399</v>
      </c>
      <c r="W11" s="17">
        <v>0.23637368543027101</v>
      </c>
      <c r="X11" s="17">
        <v>0.289932803481252</v>
      </c>
      <c r="Y11" s="17">
        <v>0.221301506227113</v>
      </c>
      <c r="Z11" s="17">
        <v>0.13784669619871701</v>
      </c>
      <c r="AA11" s="17"/>
      <c r="AB11" s="17">
        <v>0.22564811510087501</v>
      </c>
      <c r="AC11" s="17">
        <v>9.1124282871050996E-2</v>
      </c>
      <c r="AD11" s="17">
        <v>0.31493017095752301</v>
      </c>
    </row>
    <row r="12" spans="2:30">
      <c r="B12" s="18" t="s">
        <v>91</v>
      </c>
      <c r="C12" s="17">
        <v>4.8854595611695001E-2</v>
      </c>
      <c r="D12" s="17">
        <v>6.8335108539828104E-2</v>
      </c>
      <c r="E12" s="17">
        <v>2.8229026348982701E-2</v>
      </c>
      <c r="F12" s="17"/>
      <c r="G12" s="17">
        <v>4.0351794568187598E-2</v>
      </c>
      <c r="H12" s="17">
        <v>4.4723662777072799E-2</v>
      </c>
      <c r="I12" s="17">
        <v>8.1324230812923295E-2</v>
      </c>
      <c r="J12" s="17">
        <v>4.788407445508E-2</v>
      </c>
      <c r="K12" s="17">
        <v>2.9571269125981701E-2</v>
      </c>
      <c r="L12" s="17"/>
      <c r="M12" s="17">
        <v>5.1804500987836302E-2</v>
      </c>
      <c r="N12" s="17">
        <v>2.8193261857224702E-2</v>
      </c>
      <c r="O12" s="17">
        <v>6.09236659623743E-2</v>
      </c>
      <c r="P12" s="17">
        <v>6.2769330067858994E-2</v>
      </c>
      <c r="Q12" s="17"/>
      <c r="R12" s="17">
        <v>3.4959875425740201E-2</v>
      </c>
      <c r="S12" s="17">
        <v>5.9753687722482199E-2</v>
      </c>
      <c r="T12" s="17">
        <v>3.4123926938980802E-2</v>
      </c>
      <c r="U12" s="17"/>
      <c r="V12" s="17">
        <v>4.9864291756085498E-2</v>
      </c>
      <c r="W12" s="17">
        <v>4.5006233326035198E-2</v>
      </c>
      <c r="X12" s="17">
        <v>4.25838552632095E-2</v>
      </c>
      <c r="Y12" s="17">
        <v>8.0495368959059593E-2</v>
      </c>
      <c r="Z12" s="17">
        <v>3.4782529899793399E-2</v>
      </c>
      <c r="AA12" s="17"/>
      <c r="AB12" s="17">
        <v>5.5443108218192802E-2</v>
      </c>
      <c r="AC12" s="17">
        <v>9.5126719076819594E-3</v>
      </c>
      <c r="AD12" s="17">
        <v>5.96975135860374E-2</v>
      </c>
    </row>
    <row r="13" spans="2:30" ht="28.9">
      <c r="B13" s="18" t="s">
        <v>92</v>
      </c>
      <c r="C13" s="19">
        <v>1.8578452791946001E-2</v>
      </c>
      <c r="D13" s="19">
        <v>2.3909365910850199E-2</v>
      </c>
      <c r="E13" s="19">
        <v>1.29341908480692E-2</v>
      </c>
      <c r="F13" s="19"/>
      <c r="G13" s="19">
        <v>8.5876327346908598E-3</v>
      </c>
      <c r="H13" s="19">
        <v>3.4448192679033901E-2</v>
      </c>
      <c r="I13" s="19">
        <v>2.6580505074378299E-2</v>
      </c>
      <c r="J13" s="19">
        <v>1.9091052799878099E-2</v>
      </c>
      <c r="K13" s="19">
        <v>3.6406572694254501E-3</v>
      </c>
      <c r="L13" s="19"/>
      <c r="M13" s="19">
        <v>1.8154320489675899E-2</v>
      </c>
      <c r="N13" s="19">
        <v>7.3143569789806302E-3</v>
      </c>
      <c r="O13" s="19">
        <v>3.1704125654587301E-2</v>
      </c>
      <c r="P13" s="19">
        <v>2.6632136936229098E-2</v>
      </c>
      <c r="Q13" s="19"/>
      <c r="R13" s="19">
        <v>1.27726946291203E-2</v>
      </c>
      <c r="S13" s="19">
        <v>2.3503803836403402E-2</v>
      </c>
      <c r="T13" s="19">
        <v>1.14452877473998E-2</v>
      </c>
      <c r="U13" s="19"/>
      <c r="V13" s="19">
        <v>0</v>
      </c>
      <c r="W13" s="19">
        <v>1.9494579728881901E-2</v>
      </c>
      <c r="X13" s="19">
        <v>2.84809745564173E-2</v>
      </c>
      <c r="Y13" s="19">
        <v>2.7623217890153699E-2</v>
      </c>
      <c r="Z13" s="19">
        <v>1.1804607684015899E-2</v>
      </c>
      <c r="AA13" s="19"/>
      <c r="AB13" s="19">
        <v>2.2014024480997801E-2</v>
      </c>
      <c r="AC13" s="19">
        <v>6.5017505955168604E-3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D18"/>
  <sheetViews>
    <sheetView showGridLines="0" workbookViewId="0">
      <pane xSplit="2" topLeftCell="C1" activePane="topRight" state="frozen"/>
      <selection pane="topRight" activeCell="B18" sqref="B18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</v>
      </c>
      <c r="D9" s="17">
        <v>0</v>
      </c>
      <c r="E9" s="17">
        <v>0</v>
      </c>
      <c r="F9" s="17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/>
      <c r="M9" s="17">
        <v>0</v>
      </c>
      <c r="N9" s="17">
        <v>0</v>
      </c>
      <c r="O9" s="17">
        <v>0</v>
      </c>
      <c r="P9" s="17">
        <v>0</v>
      </c>
      <c r="Q9" s="17"/>
      <c r="R9" s="17">
        <v>0</v>
      </c>
      <c r="S9" s="17">
        <v>0</v>
      </c>
      <c r="T9" s="17">
        <v>0</v>
      </c>
      <c r="U9" s="17"/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/>
      <c r="AB9" s="17">
        <v>0</v>
      </c>
      <c r="AC9" s="17">
        <v>0</v>
      </c>
      <c r="AD9" s="17">
        <v>0</v>
      </c>
    </row>
    <row r="10" spans="2:30">
      <c r="B10" s="18" t="s">
        <v>89</v>
      </c>
      <c r="C10" s="17">
        <v>0</v>
      </c>
      <c r="D10" s="17">
        <v>0</v>
      </c>
      <c r="E10" s="17">
        <v>0</v>
      </c>
      <c r="F10" s="17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/>
      <c r="M10" s="17">
        <v>0</v>
      </c>
      <c r="N10" s="17">
        <v>0</v>
      </c>
      <c r="O10" s="17">
        <v>0</v>
      </c>
      <c r="P10" s="17">
        <v>0</v>
      </c>
      <c r="Q10" s="17"/>
      <c r="R10" s="17">
        <v>0</v>
      </c>
      <c r="S10" s="17">
        <v>0</v>
      </c>
      <c r="T10" s="17">
        <v>0</v>
      </c>
      <c r="U10" s="17"/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/>
      <c r="AB10" s="17">
        <v>0</v>
      </c>
      <c r="AC10" s="17">
        <v>0</v>
      </c>
      <c r="AD10" s="17">
        <v>0</v>
      </c>
    </row>
    <row r="11" spans="2:30">
      <c r="B11" s="18" t="s">
        <v>90</v>
      </c>
      <c r="C11" s="17">
        <v>1</v>
      </c>
      <c r="D11" s="17">
        <v>1</v>
      </c>
      <c r="E11" s="17">
        <v>1</v>
      </c>
      <c r="F11" s="17"/>
      <c r="G11" s="17">
        <v>1</v>
      </c>
      <c r="H11" s="17">
        <v>1</v>
      </c>
      <c r="I11" s="17">
        <v>1</v>
      </c>
      <c r="J11" s="17">
        <v>1</v>
      </c>
      <c r="K11" s="17">
        <v>1</v>
      </c>
      <c r="L11" s="17"/>
      <c r="M11" s="17">
        <v>1</v>
      </c>
      <c r="N11" s="17">
        <v>1</v>
      </c>
      <c r="O11" s="17">
        <v>1</v>
      </c>
      <c r="P11" s="17">
        <v>1</v>
      </c>
      <c r="Q11" s="17"/>
      <c r="R11" s="17">
        <v>1</v>
      </c>
      <c r="S11" s="17">
        <v>1</v>
      </c>
      <c r="T11" s="17">
        <v>1</v>
      </c>
      <c r="U11" s="17"/>
      <c r="V11" s="17">
        <v>1</v>
      </c>
      <c r="W11" s="17">
        <v>1</v>
      </c>
      <c r="X11" s="17">
        <v>1</v>
      </c>
      <c r="Y11" s="17">
        <v>1</v>
      </c>
      <c r="Z11" s="17">
        <v>1</v>
      </c>
      <c r="AA11" s="17"/>
      <c r="AB11" s="17">
        <v>1</v>
      </c>
      <c r="AC11" s="17">
        <v>1</v>
      </c>
      <c r="AD11" s="17">
        <v>1</v>
      </c>
    </row>
    <row r="12" spans="2:30">
      <c r="B12" s="18" t="s">
        <v>91</v>
      </c>
      <c r="C12" s="17">
        <v>0</v>
      </c>
      <c r="D12" s="17">
        <v>0</v>
      </c>
      <c r="E12" s="17">
        <v>0</v>
      </c>
      <c r="F12" s="17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/>
      <c r="M12" s="17">
        <v>0</v>
      </c>
      <c r="N12" s="17">
        <v>0</v>
      </c>
      <c r="O12" s="17">
        <v>0</v>
      </c>
      <c r="P12" s="17">
        <v>0</v>
      </c>
      <c r="Q12" s="17"/>
      <c r="R12" s="17">
        <v>0</v>
      </c>
      <c r="S12" s="17">
        <v>0</v>
      </c>
      <c r="T12" s="17">
        <v>0</v>
      </c>
      <c r="U12" s="17"/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/>
      <c r="AB12" s="17">
        <v>0</v>
      </c>
      <c r="AC12" s="17">
        <v>0</v>
      </c>
      <c r="AD12" s="17">
        <v>0</v>
      </c>
    </row>
    <row r="13" spans="2:30" ht="28.9">
      <c r="B13" s="18" t="s">
        <v>92</v>
      </c>
      <c r="C13" s="19">
        <v>0</v>
      </c>
      <c r="D13" s="19">
        <v>0</v>
      </c>
      <c r="E13" s="19">
        <v>0</v>
      </c>
      <c r="F13" s="19"/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/>
      <c r="M13" s="19">
        <v>0</v>
      </c>
      <c r="N13" s="19">
        <v>0</v>
      </c>
      <c r="O13" s="19">
        <v>0</v>
      </c>
      <c r="P13" s="19">
        <v>0</v>
      </c>
      <c r="Q13" s="19"/>
      <c r="R13" s="19">
        <v>0</v>
      </c>
      <c r="S13" s="19">
        <v>0</v>
      </c>
      <c r="T13" s="19">
        <v>0</v>
      </c>
      <c r="U13" s="19"/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/>
      <c r="AB13" s="19">
        <v>0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0.14271893561002499</v>
      </c>
      <c r="D9" s="17">
        <v>0.16109923807387599</v>
      </c>
      <c r="E9" s="17">
        <v>0.123258246718704</v>
      </c>
      <c r="F9" s="17"/>
      <c r="G9" s="17">
        <v>0.16832040992254299</v>
      </c>
      <c r="H9" s="17">
        <v>0.148390316047185</v>
      </c>
      <c r="I9" s="17">
        <v>0.117658900816056</v>
      </c>
      <c r="J9" s="17">
        <v>0.130143840344323</v>
      </c>
      <c r="K9" s="17">
        <v>0.14764037896854501</v>
      </c>
      <c r="L9" s="17"/>
      <c r="M9" s="17">
        <v>0.145198057176084</v>
      </c>
      <c r="N9" s="17">
        <v>8.5363311612936796E-2</v>
      </c>
      <c r="O9" s="17">
        <v>0.142919944588351</v>
      </c>
      <c r="P9" s="17">
        <v>0.228459925798915</v>
      </c>
      <c r="Q9" s="17"/>
      <c r="R9" s="17">
        <v>0.17568331696320499</v>
      </c>
      <c r="S9" s="17">
        <v>0.15898930813857401</v>
      </c>
      <c r="T9" s="17">
        <v>6.6684446363064795E-2</v>
      </c>
      <c r="U9" s="17"/>
      <c r="V9" s="17">
        <v>0.13234017390785199</v>
      </c>
      <c r="W9" s="17">
        <v>0.19102221528969701</v>
      </c>
      <c r="X9" s="17">
        <v>0.11168475709529301</v>
      </c>
      <c r="Y9" s="17">
        <v>0.13173986509284299</v>
      </c>
      <c r="Z9" s="17">
        <v>0.140136218431439</v>
      </c>
      <c r="AA9" s="17"/>
      <c r="AB9" s="17">
        <v>0.137244962582008</v>
      </c>
      <c r="AC9" s="17">
        <v>0.21539631145770499</v>
      </c>
      <c r="AD9" s="17">
        <v>1.8865180078423398E-2</v>
      </c>
    </row>
    <row r="10" spans="2:30">
      <c r="B10" s="18" t="s">
        <v>89</v>
      </c>
      <c r="C10" s="17">
        <v>0.22902145328061099</v>
      </c>
      <c r="D10" s="17">
        <v>0.25410630356494301</v>
      </c>
      <c r="E10" s="17">
        <v>0.20246212607536701</v>
      </c>
      <c r="F10" s="17"/>
      <c r="G10" s="17">
        <v>0.24105522749532099</v>
      </c>
      <c r="H10" s="17">
        <v>0.24991042649760301</v>
      </c>
      <c r="I10" s="17">
        <v>0.22216968005241799</v>
      </c>
      <c r="J10" s="17">
        <v>0.16372486316819099</v>
      </c>
      <c r="K10" s="17">
        <v>0.26663256922252299</v>
      </c>
      <c r="L10" s="17"/>
      <c r="M10" s="17">
        <v>0.199254088447329</v>
      </c>
      <c r="N10" s="17">
        <v>0.19841444840495501</v>
      </c>
      <c r="O10" s="17">
        <v>0.398825514463582</v>
      </c>
      <c r="P10" s="17">
        <v>0.22030024310558399</v>
      </c>
      <c r="Q10" s="17"/>
      <c r="R10" s="17">
        <v>0.22333296521287799</v>
      </c>
      <c r="S10" s="17">
        <v>0.21371232652785899</v>
      </c>
      <c r="T10" s="17">
        <v>0.27507628264161099</v>
      </c>
      <c r="U10" s="17"/>
      <c r="V10" s="17">
        <v>0.15690638055571299</v>
      </c>
      <c r="W10" s="17">
        <v>0.26289688139709799</v>
      </c>
      <c r="X10" s="17">
        <v>0.25968652050714203</v>
      </c>
      <c r="Y10" s="17">
        <v>0.17642238513903</v>
      </c>
      <c r="Z10" s="17">
        <v>0.24389229327002601</v>
      </c>
      <c r="AA10" s="17"/>
      <c r="AB10" s="17">
        <v>0.24920479178694699</v>
      </c>
      <c r="AC10" s="17">
        <v>0.12282116804745701</v>
      </c>
      <c r="AD10" s="17">
        <v>0.221112842252811</v>
      </c>
    </row>
    <row r="11" spans="2:30">
      <c r="B11" s="18" t="s">
        <v>90</v>
      </c>
      <c r="C11" s="17">
        <v>0.241746362493716</v>
      </c>
      <c r="D11" s="17">
        <v>0.23985540606535299</v>
      </c>
      <c r="E11" s="17">
        <v>0.243748468543484</v>
      </c>
      <c r="F11" s="17"/>
      <c r="G11" s="17">
        <v>0.236959783596632</v>
      </c>
      <c r="H11" s="17">
        <v>0.27333748351963699</v>
      </c>
      <c r="I11" s="17">
        <v>0.28279647604229802</v>
      </c>
      <c r="J11" s="17">
        <v>0.28752139449352199</v>
      </c>
      <c r="K11" s="17">
        <v>0.124144558043549</v>
      </c>
      <c r="L11" s="17"/>
      <c r="M11" s="17">
        <v>0.23619574584654501</v>
      </c>
      <c r="N11" s="17">
        <v>0.22558518732097499</v>
      </c>
      <c r="O11" s="17">
        <v>0.25177452065557498</v>
      </c>
      <c r="P11" s="17">
        <v>0.27634201570704803</v>
      </c>
      <c r="Q11" s="17"/>
      <c r="R11" s="17">
        <v>0.25396295484147302</v>
      </c>
      <c r="S11" s="17">
        <v>0.25946786036687403</v>
      </c>
      <c r="T11" s="17">
        <v>0.182767210007414</v>
      </c>
      <c r="U11" s="17"/>
      <c r="V11" s="17">
        <v>0.25284000841441001</v>
      </c>
      <c r="W11" s="17">
        <v>0.25350062138563201</v>
      </c>
      <c r="X11" s="17">
        <v>0.26140010361083299</v>
      </c>
      <c r="Y11" s="17">
        <v>0.296011307769108</v>
      </c>
      <c r="Z11" s="17">
        <v>0.17978774845475101</v>
      </c>
      <c r="AA11" s="17"/>
      <c r="AB11" s="17">
        <v>0.24823855793050201</v>
      </c>
      <c r="AC11" s="17">
        <v>0.19189524007738901</v>
      </c>
      <c r="AD11" s="17">
        <v>0.28426271071663001</v>
      </c>
    </row>
    <row r="12" spans="2:30">
      <c r="B12" s="18" t="s">
        <v>91</v>
      </c>
      <c r="C12" s="17">
        <v>0.25700142108065499</v>
      </c>
      <c r="D12" s="17">
        <v>0.23172060120834501</v>
      </c>
      <c r="E12" s="17">
        <v>0.28376823688361202</v>
      </c>
      <c r="F12" s="17"/>
      <c r="G12" s="17">
        <v>0.197127048805496</v>
      </c>
      <c r="H12" s="17">
        <v>0.21760699905919301</v>
      </c>
      <c r="I12" s="17">
        <v>0.20919657868744301</v>
      </c>
      <c r="J12" s="17">
        <v>0.26843279333402797</v>
      </c>
      <c r="K12" s="17">
        <v>0.40276315553806002</v>
      </c>
      <c r="L12" s="17"/>
      <c r="M12" s="17">
        <v>0.221454024375871</v>
      </c>
      <c r="N12" s="17">
        <v>0.43660448605900698</v>
      </c>
      <c r="O12" s="17">
        <v>0.129192327392916</v>
      </c>
      <c r="P12" s="17">
        <v>0.18687458135013299</v>
      </c>
      <c r="Q12" s="17"/>
      <c r="R12" s="17">
        <v>0.192341449913595</v>
      </c>
      <c r="S12" s="17">
        <v>0.22777984027071399</v>
      </c>
      <c r="T12" s="17">
        <v>0.39904957844621403</v>
      </c>
      <c r="U12" s="17"/>
      <c r="V12" s="17">
        <v>0.20322393719895701</v>
      </c>
      <c r="W12" s="17">
        <v>0.18067242871311401</v>
      </c>
      <c r="X12" s="17">
        <v>0.23813555659560501</v>
      </c>
      <c r="Y12" s="17">
        <v>0.24068436574148799</v>
      </c>
      <c r="Z12" s="17">
        <v>0.35578149375589302</v>
      </c>
      <c r="AA12" s="17"/>
      <c r="AB12" s="17">
        <v>0.262021884188674</v>
      </c>
      <c r="AC12" s="17">
        <v>0.20873888885582001</v>
      </c>
      <c r="AD12" s="17">
        <v>0.31777132963938098</v>
      </c>
    </row>
    <row r="13" spans="2:30" ht="28.9">
      <c r="B13" s="18" t="s">
        <v>92</v>
      </c>
      <c r="C13" s="19">
        <v>0.12951182753499399</v>
      </c>
      <c r="D13" s="19">
        <v>0.113218451087483</v>
      </c>
      <c r="E13" s="19">
        <v>0.14676292177883399</v>
      </c>
      <c r="F13" s="19"/>
      <c r="G13" s="19">
        <v>0.15653753018000899</v>
      </c>
      <c r="H13" s="19">
        <v>0.110754774876382</v>
      </c>
      <c r="I13" s="19">
        <v>0.16817836440178599</v>
      </c>
      <c r="J13" s="19">
        <v>0.150177108659935</v>
      </c>
      <c r="K13" s="19">
        <v>5.88193382273225E-2</v>
      </c>
      <c r="L13" s="19"/>
      <c r="M13" s="19">
        <v>0.19789808415417001</v>
      </c>
      <c r="N13" s="19">
        <v>5.4032566602126603E-2</v>
      </c>
      <c r="O13" s="19">
        <v>7.7287692899576002E-2</v>
      </c>
      <c r="P13" s="19">
        <v>8.8023234038320394E-2</v>
      </c>
      <c r="Q13" s="19"/>
      <c r="R13" s="19">
        <v>0.15467931306884899</v>
      </c>
      <c r="S13" s="19">
        <v>0.14005066469597799</v>
      </c>
      <c r="T13" s="19">
        <v>7.6422482541696299E-2</v>
      </c>
      <c r="U13" s="19"/>
      <c r="V13" s="19">
        <v>0.254689499923069</v>
      </c>
      <c r="W13" s="19">
        <v>0.11190785321445899</v>
      </c>
      <c r="X13" s="19">
        <v>0.12909306219112601</v>
      </c>
      <c r="Y13" s="19">
        <v>0.15514207625752999</v>
      </c>
      <c r="Z13" s="19">
        <v>8.0402246087890705E-2</v>
      </c>
      <c r="AA13" s="19"/>
      <c r="AB13" s="19">
        <v>0.103289803511869</v>
      </c>
      <c r="AC13" s="19">
        <v>0.261148391561629</v>
      </c>
      <c r="AD13" s="19">
        <v>0.15798793731275501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0.13062487013681201</v>
      </c>
      <c r="D9" s="17">
        <v>0.13235038988168499</v>
      </c>
      <c r="E9" s="17">
        <v>0.12879792506902299</v>
      </c>
      <c r="F9" s="17"/>
      <c r="G9" s="17">
        <v>9.8322374254929498E-2</v>
      </c>
      <c r="H9" s="17">
        <v>0.12536271932898499</v>
      </c>
      <c r="I9" s="17">
        <v>0.135602603103331</v>
      </c>
      <c r="J9" s="17">
        <v>0.10420908060371201</v>
      </c>
      <c r="K9" s="17">
        <v>0.192895185518214</v>
      </c>
      <c r="L9" s="17"/>
      <c r="M9" s="17">
        <v>0.113380699316211</v>
      </c>
      <c r="N9" s="17">
        <v>8.5120187495041494E-2</v>
      </c>
      <c r="O9" s="17">
        <v>0.13330516333197501</v>
      </c>
      <c r="P9" s="17">
        <v>0.25565915744979301</v>
      </c>
      <c r="Q9" s="17"/>
      <c r="R9" s="17">
        <v>0.105347325455295</v>
      </c>
      <c r="S9" s="17">
        <v>0.15593331046486</v>
      </c>
      <c r="T9" s="17">
        <v>8.9388378626676396E-2</v>
      </c>
      <c r="U9" s="17"/>
      <c r="V9" s="17">
        <v>6.7226148838020597E-2</v>
      </c>
      <c r="W9" s="17">
        <v>0.11606693271441799</v>
      </c>
      <c r="X9" s="17">
        <v>0.10509074640758399</v>
      </c>
      <c r="Y9" s="17">
        <v>0.16887975081065401</v>
      </c>
      <c r="Z9" s="17">
        <v>0.156651110807288</v>
      </c>
      <c r="AA9" s="17"/>
      <c r="AB9" s="17">
        <v>0.111817124133125</v>
      </c>
      <c r="AC9" s="17">
        <v>0.24275903110178099</v>
      </c>
      <c r="AD9" s="17">
        <v>0.10016735718495499</v>
      </c>
    </row>
    <row r="10" spans="2:30">
      <c r="B10" s="18" t="s">
        <v>89</v>
      </c>
      <c r="C10" s="17">
        <v>0.18003173236365799</v>
      </c>
      <c r="D10" s="17">
        <v>0.191683127022614</v>
      </c>
      <c r="E10" s="17">
        <v>0.167695473640283</v>
      </c>
      <c r="F10" s="17"/>
      <c r="G10" s="17">
        <v>0.21772676090850501</v>
      </c>
      <c r="H10" s="17">
        <v>0.18619769156739199</v>
      </c>
      <c r="I10" s="17">
        <v>0.21388278176179801</v>
      </c>
      <c r="J10" s="17">
        <v>0.17847784016743401</v>
      </c>
      <c r="K10" s="17">
        <v>9.8546110520626604E-2</v>
      </c>
      <c r="L10" s="17"/>
      <c r="M10" s="17">
        <v>0.21249579860597401</v>
      </c>
      <c r="N10" s="17">
        <v>0.14864739300271901</v>
      </c>
      <c r="O10" s="17">
        <v>0.15414881050819601</v>
      </c>
      <c r="P10" s="17">
        <v>0.154049087669337</v>
      </c>
      <c r="Q10" s="17"/>
      <c r="R10" s="17">
        <v>0.20784408036570001</v>
      </c>
      <c r="S10" s="17">
        <v>0.20315185808826</v>
      </c>
      <c r="T10" s="17">
        <v>9.1136571249757603E-2</v>
      </c>
      <c r="U10" s="17"/>
      <c r="V10" s="17">
        <v>0.239954903937764</v>
      </c>
      <c r="W10" s="17">
        <v>0.21638078866638999</v>
      </c>
      <c r="X10" s="17">
        <v>0.19248378188775001</v>
      </c>
      <c r="Y10" s="17">
        <v>0.14320246956261701</v>
      </c>
      <c r="Z10" s="17">
        <v>0.14756239533052401</v>
      </c>
      <c r="AA10" s="17"/>
      <c r="AB10" s="17">
        <v>0.173465188734303</v>
      </c>
      <c r="AC10" s="17">
        <v>0.191914415016539</v>
      </c>
      <c r="AD10" s="17">
        <v>0.247705549859107</v>
      </c>
    </row>
    <row r="11" spans="2:30">
      <c r="B11" s="18" t="s">
        <v>90</v>
      </c>
      <c r="C11" s="17">
        <v>0.24282585217720801</v>
      </c>
      <c r="D11" s="17">
        <v>0.23082792572879299</v>
      </c>
      <c r="E11" s="17">
        <v>0.25552901168248698</v>
      </c>
      <c r="F11" s="17"/>
      <c r="G11" s="17">
        <v>0.28403972229150598</v>
      </c>
      <c r="H11" s="17">
        <v>0.28976045179049398</v>
      </c>
      <c r="I11" s="17">
        <v>0.285593770819971</v>
      </c>
      <c r="J11" s="17">
        <v>0.209956011470364</v>
      </c>
      <c r="K11" s="17">
        <v>0.13624308375975799</v>
      </c>
      <c r="L11" s="17"/>
      <c r="M11" s="17">
        <v>0.25294217203074498</v>
      </c>
      <c r="N11" s="17">
        <v>0.231189105360391</v>
      </c>
      <c r="O11" s="17">
        <v>0.19064604169607399</v>
      </c>
      <c r="P11" s="17">
        <v>0.27684366222776602</v>
      </c>
      <c r="Q11" s="17"/>
      <c r="R11" s="17">
        <v>0.29460636016571101</v>
      </c>
      <c r="S11" s="17">
        <v>0.24963868332208</v>
      </c>
      <c r="T11" s="17">
        <v>0.172772048769749</v>
      </c>
      <c r="U11" s="17"/>
      <c r="V11" s="17">
        <v>0.27415729151914298</v>
      </c>
      <c r="W11" s="17">
        <v>0.29681180748471098</v>
      </c>
      <c r="X11" s="17">
        <v>0.27531484801770201</v>
      </c>
      <c r="Y11" s="17">
        <v>0.26521516366250603</v>
      </c>
      <c r="Z11" s="17">
        <v>0.15495385931070299</v>
      </c>
      <c r="AA11" s="17"/>
      <c r="AB11" s="17">
        <v>0.248998921119822</v>
      </c>
      <c r="AC11" s="17">
        <v>0.247580737434481</v>
      </c>
      <c r="AD11" s="17">
        <v>0.133472227605622</v>
      </c>
    </row>
    <row r="12" spans="2:30">
      <c r="B12" s="18" t="s">
        <v>91</v>
      </c>
      <c r="C12" s="17">
        <v>0.296750778046659</v>
      </c>
      <c r="D12" s="17">
        <v>0.29019419504125299</v>
      </c>
      <c r="E12" s="17">
        <v>0.303692754236077</v>
      </c>
      <c r="F12" s="17"/>
      <c r="G12" s="17">
        <v>0.25530493332700499</v>
      </c>
      <c r="H12" s="17">
        <v>0.23751764604412201</v>
      </c>
      <c r="I12" s="17">
        <v>0.218944756664886</v>
      </c>
      <c r="J12" s="17">
        <v>0.27243934203044601</v>
      </c>
      <c r="K12" s="17">
        <v>0.51102696602763498</v>
      </c>
      <c r="L12" s="17"/>
      <c r="M12" s="17">
        <v>0.24392846457414299</v>
      </c>
      <c r="N12" s="17">
        <v>0.37744498706970298</v>
      </c>
      <c r="O12" s="17">
        <v>0.43729240696192501</v>
      </c>
      <c r="P12" s="17">
        <v>0.203487044321258</v>
      </c>
      <c r="Q12" s="17"/>
      <c r="R12" s="17">
        <v>0.221853423197059</v>
      </c>
      <c r="S12" s="17">
        <v>0.23278645332777301</v>
      </c>
      <c r="T12" s="17">
        <v>0.54062745590457095</v>
      </c>
      <c r="U12" s="17"/>
      <c r="V12" s="17">
        <v>0.23638306345228899</v>
      </c>
      <c r="W12" s="17">
        <v>0.22927907601043901</v>
      </c>
      <c r="X12" s="17">
        <v>0.24693730609353801</v>
      </c>
      <c r="Y12" s="17">
        <v>0.25879072486720101</v>
      </c>
      <c r="Z12" s="17">
        <v>0.42721423202937803</v>
      </c>
      <c r="AA12" s="17"/>
      <c r="AB12" s="17">
        <v>0.31937410200702099</v>
      </c>
      <c r="AC12" s="17">
        <v>0.17878629288209699</v>
      </c>
      <c r="AD12" s="17">
        <v>0.28480043891631701</v>
      </c>
    </row>
    <row r="13" spans="2:30" ht="28.9">
      <c r="B13" s="18" t="s">
        <v>92</v>
      </c>
      <c r="C13" s="19">
        <v>0.14976676727566299</v>
      </c>
      <c r="D13" s="19">
        <v>0.15494436232565501</v>
      </c>
      <c r="E13" s="19">
        <v>0.14428483537212999</v>
      </c>
      <c r="F13" s="19"/>
      <c r="G13" s="19">
        <v>0.144606209218055</v>
      </c>
      <c r="H13" s="19">
        <v>0.161161491269007</v>
      </c>
      <c r="I13" s="19">
        <v>0.14597608765001499</v>
      </c>
      <c r="J13" s="19">
        <v>0.23491772572804401</v>
      </c>
      <c r="K13" s="19">
        <v>6.12886541737672E-2</v>
      </c>
      <c r="L13" s="19"/>
      <c r="M13" s="19">
        <v>0.17725286547292801</v>
      </c>
      <c r="N13" s="19">
        <v>0.15759832707214599</v>
      </c>
      <c r="O13" s="19">
        <v>8.4607577501829498E-2</v>
      </c>
      <c r="P13" s="19">
        <v>0.109961048331846</v>
      </c>
      <c r="Q13" s="19"/>
      <c r="R13" s="19">
        <v>0.17034881081623501</v>
      </c>
      <c r="S13" s="19">
        <v>0.15848969479702599</v>
      </c>
      <c r="T13" s="19">
        <v>0.10607554544924599</v>
      </c>
      <c r="U13" s="19"/>
      <c r="V13" s="19">
        <v>0.18227859225278301</v>
      </c>
      <c r="W13" s="19">
        <v>0.14146139512404199</v>
      </c>
      <c r="X13" s="19">
        <v>0.180173317593426</v>
      </c>
      <c r="Y13" s="19">
        <v>0.163911891097023</v>
      </c>
      <c r="Z13" s="19">
        <v>0.113618402522107</v>
      </c>
      <c r="AA13" s="19"/>
      <c r="AB13" s="19">
        <v>0.14634466400572901</v>
      </c>
      <c r="AC13" s="19">
        <v>0.13895952356510199</v>
      </c>
      <c r="AD13" s="19">
        <v>0.23385442643399801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0.38115715462753602</v>
      </c>
      <c r="D9" s="17">
        <v>0.36306933588673901</v>
      </c>
      <c r="E9" s="17">
        <v>0.40030816772590799</v>
      </c>
      <c r="F9" s="17"/>
      <c r="G9" s="17">
        <v>0.509467326208218</v>
      </c>
      <c r="H9" s="17">
        <v>0.39757107945988002</v>
      </c>
      <c r="I9" s="17">
        <v>0.29955105437777202</v>
      </c>
      <c r="J9" s="17">
        <v>0.36665328787279899</v>
      </c>
      <c r="K9" s="17">
        <v>0.323717099157662</v>
      </c>
      <c r="L9" s="17"/>
      <c r="M9" s="17">
        <v>0.47494036285629498</v>
      </c>
      <c r="N9" s="17">
        <v>0.26908390550697597</v>
      </c>
      <c r="O9" s="17">
        <v>0.233710449115545</v>
      </c>
      <c r="P9" s="17">
        <v>0.40541283427948699</v>
      </c>
      <c r="Q9" s="17"/>
      <c r="R9" s="17">
        <v>0.50280220944208498</v>
      </c>
      <c r="S9" s="17">
        <v>0.38854747455896799</v>
      </c>
      <c r="T9" s="17">
        <v>0.239278315279498</v>
      </c>
      <c r="U9" s="17"/>
      <c r="V9" s="17">
        <v>0.53752363335372499</v>
      </c>
      <c r="W9" s="17">
        <v>0.49374997401183401</v>
      </c>
      <c r="X9" s="17">
        <v>0.322707999662454</v>
      </c>
      <c r="Y9" s="17">
        <v>0.251470015289393</v>
      </c>
      <c r="Z9" s="17">
        <v>0.36876427656892202</v>
      </c>
      <c r="AA9" s="17"/>
      <c r="AB9" s="17">
        <v>0.32390457166218001</v>
      </c>
      <c r="AC9" s="17">
        <v>0.70588300874127896</v>
      </c>
      <c r="AD9" s="17">
        <v>0.33617449649251901</v>
      </c>
    </row>
    <row r="10" spans="2:30">
      <c r="B10" s="18" t="s">
        <v>89</v>
      </c>
      <c r="C10" s="17">
        <v>0.29095913705342202</v>
      </c>
      <c r="D10" s="17">
        <v>0.26085711249001398</v>
      </c>
      <c r="E10" s="17">
        <v>0.32283054592602001</v>
      </c>
      <c r="F10" s="17"/>
      <c r="G10" s="17">
        <v>0.21999502576437099</v>
      </c>
      <c r="H10" s="17">
        <v>0.19550397048003099</v>
      </c>
      <c r="I10" s="17">
        <v>0.28561900281832298</v>
      </c>
      <c r="J10" s="17">
        <v>0.26833680772246699</v>
      </c>
      <c r="K10" s="17">
        <v>0.498632080972917</v>
      </c>
      <c r="L10" s="17"/>
      <c r="M10" s="17">
        <v>0.23267635229500699</v>
      </c>
      <c r="N10" s="17">
        <v>0.40867451595215898</v>
      </c>
      <c r="O10" s="17">
        <v>0.41875366350441301</v>
      </c>
      <c r="P10" s="17">
        <v>0.16543566767016199</v>
      </c>
      <c r="Q10" s="17"/>
      <c r="R10" s="17">
        <v>0.22219432065295899</v>
      </c>
      <c r="S10" s="17">
        <v>0.247908413535955</v>
      </c>
      <c r="T10" s="17">
        <v>0.47356963529465501</v>
      </c>
      <c r="U10" s="17"/>
      <c r="V10" s="17">
        <v>0.22366441697522399</v>
      </c>
      <c r="W10" s="17">
        <v>0.188475575823388</v>
      </c>
      <c r="X10" s="17">
        <v>0.26557668150088398</v>
      </c>
      <c r="Y10" s="17">
        <v>0.30991362674668899</v>
      </c>
      <c r="Z10" s="17">
        <v>0.39491379982913799</v>
      </c>
      <c r="AA10" s="17"/>
      <c r="AB10" s="17">
        <v>0.30995789702216697</v>
      </c>
      <c r="AC10" s="17">
        <v>0.22769585244148299</v>
      </c>
      <c r="AD10" s="17">
        <v>0.17810829937756001</v>
      </c>
    </row>
    <row r="11" spans="2:30">
      <c r="B11" s="18" t="s">
        <v>90</v>
      </c>
      <c r="C11" s="17">
        <v>0.17531773658189201</v>
      </c>
      <c r="D11" s="17">
        <v>0.162083748611454</v>
      </c>
      <c r="E11" s="17">
        <v>0.189329612784186</v>
      </c>
      <c r="F11" s="17"/>
      <c r="G11" s="17">
        <v>0.193308009609512</v>
      </c>
      <c r="H11" s="17">
        <v>0.20470568889405799</v>
      </c>
      <c r="I11" s="17">
        <v>0.21273026669229</v>
      </c>
      <c r="J11" s="17">
        <v>0.16121058169050301</v>
      </c>
      <c r="K11" s="17">
        <v>9.9453448559057703E-2</v>
      </c>
      <c r="L11" s="17"/>
      <c r="M11" s="17">
        <v>0.158219728901796</v>
      </c>
      <c r="N11" s="17">
        <v>0.17734314634871201</v>
      </c>
      <c r="O11" s="17">
        <v>0.17011668055812099</v>
      </c>
      <c r="P11" s="17">
        <v>0.22934838679446401</v>
      </c>
      <c r="Q11" s="17"/>
      <c r="R11" s="17">
        <v>0.18681134436668601</v>
      </c>
      <c r="S11" s="17">
        <v>0.19307768905855099</v>
      </c>
      <c r="T11" s="17">
        <v>0.11696480772361</v>
      </c>
      <c r="U11" s="17"/>
      <c r="V11" s="17">
        <v>0.13396727636437</v>
      </c>
      <c r="W11" s="17">
        <v>0.201345143666979</v>
      </c>
      <c r="X11" s="17">
        <v>0.232652261207758</v>
      </c>
      <c r="Y11" s="17">
        <v>0.20270834976229801</v>
      </c>
      <c r="Z11" s="17">
        <v>0.113535338608538</v>
      </c>
      <c r="AA11" s="17"/>
      <c r="AB11" s="17">
        <v>0.195571023342797</v>
      </c>
      <c r="AC11" s="17">
        <v>3.4057266281990198E-2</v>
      </c>
      <c r="AD11" s="17">
        <v>0.26701041099561501</v>
      </c>
    </row>
    <row r="12" spans="2:30">
      <c r="B12" s="18" t="s">
        <v>91</v>
      </c>
      <c r="C12" s="17">
        <v>8.8240222299100904E-2</v>
      </c>
      <c r="D12" s="17">
        <v>0.11722857818079099</v>
      </c>
      <c r="E12" s="17">
        <v>5.7547943083675897E-2</v>
      </c>
      <c r="F12" s="17"/>
      <c r="G12" s="17">
        <v>3.1222799540632399E-2</v>
      </c>
      <c r="H12" s="17">
        <v>0.112028034130429</v>
      </c>
      <c r="I12" s="17">
        <v>0.113136750896981</v>
      </c>
      <c r="J12" s="17">
        <v>0.138711634295894</v>
      </c>
      <c r="K12" s="17">
        <v>4.8045958262474299E-2</v>
      </c>
      <c r="L12" s="17"/>
      <c r="M12" s="17">
        <v>7.66776109806208E-2</v>
      </c>
      <c r="N12" s="17">
        <v>7.2618112754066697E-2</v>
      </c>
      <c r="O12" s="17">
        <v>8.7622949907655207E-2</v>
      </c>
      <c r="P12" s="17">
        <v>0.14992804826916301</v>
      </c>
      <c r="Q12" s="17"/>
      <c r="R12" s="17">
        <v>3.6232308144694303E-2</v>
      </c>
      <c r="S12" s="17">
        <v>0.106141694598834</v>
      </c>
      <c r="T12" s="17">
        <v>9.3415142025692996E-2</v>
      </c>
      <c r="U12" s="17"/>
      <c r="V12" s="17">
        <v>5.1236445578480998E-2</v>
      </c>
      <c r="W12" s="17">
        <v>5.3549544639812999E-2</v>
      </c>
      <c r="X12" s="17">
        <v>0.10105279085880101</v>
      </c>
      <c r="Y12" s="17">
        <v>0.15782196803658999</v>
      </c>
      <c r="Z12" s="17">
        <v>7.2094655741923502E-2</v>
      </c>
      <c r="AA12" s="17"/>
      <c r="AB12" s="17">
        <v>9.3744517384153805E-2</v>
      </c>
      <c r="AC12" s="17">
        <v>2.2851200627566501E-2</v>
      </c>
      <c r="AD12" s="17">
        <v>0.19069324816559</v>
      </c>
    </row>
    <row r="13" spans="2:30" ht="28.9">
      <c r="B13" s="18" t="s">
        <v>92</v>
      </c>
      <c r="C13" s="19">
        <v>6.4325749438048696E-2</v>
      </c>
      <c r="D13" s="19">
        <v>9.6761224831002607E-2</v>
      </c>
      <c r="E13" s="19">
        <v>2.99837304802099E-2</v>
      </c>
      <c r="F13" s="19"/>
      <c r="G13" s="19">
        <v>4.6006838877267101E-2</v>
      </c>
      <c r="H13" s="19">
        <v>9.0191227035602395E-2</v>
      </c>
      <c r="I13" s="19">
        <v>8.8962925214633601E-2</v>
      </c>
      <c r="J13" s="19">
        <v>6.5087688418336898E-2</v>
      </c>
      <c r="K13" s="19">
        <v>3.0151413047889201E-2</v>
      </c>
      <c r="L13" s="19"/>
      <c r="M13" s="19">
        <v>5.7485944966281503E-2</v>
      </c>
      <c r="N13" s="19">
        <v>7.2280319438086701E-2</v>
      </c>
      <c r="O13" s="19">
        <v>8.9796256914265599E-2</v>
      </c>
      <c r="P13" s="19">
        <v>4.9875062986723402E-2</v>
      </c>
      <c r="Q13" s="19"/>
      <c r="R13" s="19">
        <v>5.1959817393575303E-2</v>
      </c>
      <c r="S13" s="19">
        <v>6.4324728247692101E-2</v>
      </c>
      <c r="T13" s="19">
        <v>7.67720996765444E-2</v>
      </c>
      <c r="U13" s="19"/>
      <c r="V13" s="19">
        <v>5.3608227728200203E-2</v>
      </c>
      <c r="W13" s="19">
        <v>6.2879761857986299E-2</v>
      </c>
      <c r="X13" s="19">
        <v>7.80102667701041E-2</v>
      </c>
      <c r="Y13" s="19">
        <v>7.8086040165030707E-2</v>
      </c>
      <c r="Z13" s="19">
        <v>5.0691929251479202E-2</v>
      </c>
      <c r="AA13" s="19"/>
      <c r="AB13" s="19">
        <v>7.6821990588701206E-2</v>
      </c>
      <c r="AC13" s="19">
        <v>9.5126719076819594E-3</v>
      </c>
      <c r="AD13" s="19">
        <v>2.8013544968717E-2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AD18"/>
  <sheetViews>
    <sheetView showGridLines="0" tabSelected="1" workbookViewId="0">
      <pane xSplit="2" topLeftCell="C1" activePane="topRight" state="frozen"/>
      <selection pane="topRight" activeCell="A9" sqref="A9:XFD10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13.5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0.296593493881596</v>
      </c>
      <c r="D9" s="17">
        <v>0.31445897954659902</v>
      </c>
      <c r="E9" s="17">
        <v>0.27767788250344999</v>
      </c>
      <c r="F9" s="17"/>
      <c r="G9" s="17">
        <v>0.35499222746545001</v>
      </c>
      <c r="H9" s="17">
        <v>0.33626210606721202</v>
      </c>
      <c r="I9" s="17">
        <v>0.32426823075848299</v>
      </c>
      <c r="J9" s="17">
        <v>0.35789160987774099</v>
      </c>
      <c r="K9" s="17">
        <v>9.9821752172585695E-2</v>
      </c>
      <c r="L9" s="17"/>
      <c r="M9" s="17">
        <v>0.36842739500393201</v>
      </c>
      <c r="N9" s="17">
        <v>0.291459596932237</v>
      </c>
      <c r="O9" s="17">
        <v>0.15002644771599399</v>
      </c>
      <c r="P9" s="17">
        <v>0.21330667916040999</v>
      </c>
      <c r="Q9" s="17"/>
      <c r="R9" s="17">
        <v>0.355983113431528</v>
      </c>
      <c r="S9" s="17">
        <v>0.32169014613369501</v>
      </c>
      <c r="T9" s="17">
        <v>0.170715587319615</v>
      </c>
      <c r="U9" s="17"/>
      <c r="V9" s="17">
        <v>0.40790385297456999</v>
      </c>
      <c r="W9" s="17">
        <v>0.32563404737089902</v>
      </c>
      <c r="X9" s="17">
        <v>0.34320764485600802</v>
      </c>
      <c r="Y9" s="17">
        <v>0.30670451885808497</v>
      </c>
      <c r="Z9" s="17">
        <v>0.19619975912527801</v>
      </c>
      <c r="AA9" s="17"/>
      <c r="AB9" s="17">
        <v>0.286549746406499</v>
      </c>
      <c r="AC9" s="17">
        <v>0.35306255552358701</v>
      </c>
      <c r="AD9" s="17">
        <v>0.29013004276328502</v>
      </c>
    </row>
    <row r="10" spans="2:30">
      <c r="B10" s="18" t="s">
        <v>89</v>
      </c>
      <c r="C10" s="17">
        <v>0.34870494151263298</v>
      </c>
      <c r="D10" s="17">
        <v>0.36460473093856999</v>
      </c>
      <c r="E10" s="17">
        <v>0.33187056916951002</v>
      </c>
      <c r="F10" s="17"/>
      <c r="G10" s="17">
        <v>0.29300631320904003</v>
      </c>
      <c r="H10" s="17">
        <v>0.30556573536593201</v>
      </c>
      <c r="I10" s="17">
        <v>0.23089530168671801</v>
      </c>
      <c r="J10" s="17">
        <v>0.34062918812023801</v>
      </c>
      <c r="K10" s="17">
        <v>0.58676866515433801</v>
      </c>
      <c r="L10" s="17"/>
      <c r="M10" s="17">
        <v>0.32919089323627199</v>
      </c>
      <c r="N10" s="17">
        <v>0.369803291208193</v>
      </c>
      <c r="O10" s="17">
        <v>0.50450679532971099</v>
      </c>
      <c r="P10" s="17">
        <v>0.23642380163150201</v>
      </c>
      <c r="Q10" s="17"/>
      <c r="R10" s="17">
        <v>0.31406167426644899</v>
      </c>
      <c r="S10" s="17">
        <v>0.28239919164216898</v>
      </c>
      <c r="T10" s="17">
        <v>0.55824279290845502</v>
      </c>
      <c r="U10" s="17"/>
      <c r="V10" s="17">
        <v>0.31432160166266498</v>
      </c>
      <c r="W10" s="17">
        <v>0.302613666140501</v>
      </c>
      <c r="X10" s="17">
        <v>0.28647832482489899</v>
      </c>
      <c r="Y10" s="17">
        <v>0.26932020764037001</v>
      </c>
      <c r="Z10" s="17">
        <v>0.49014038838297502</v>
      </c>
      <c r="AA10" s="17"/>
      <c r="AB10" s="17">
        <v>0.34844867977847199</v>
      </c>
      <c r="AC10" s="17">
        <v>0.35593648445707698</v>
      </c>
      <c r="AD10" s="17">
        <v>0.33191015362915799</v>
      </c>
    </row>
    <row r="11" spans="2:30">
      <c r="B11" s="18" t="s">
        <v>90</v>
      </c>
      <c r="C11" s="17">
        <v>0.204860614129483</v>
      </c>
      <c r="D11" s="17">
        <v>0.20904219537684701</v>
      </c>
      <c r="E11" s="17">
        <v>0.20043324129985801</v>
      </c>
      <c r="F11" s="17"/>
      <c r="G11" s="17">
        <v>0.176734009096638</v>
      </c>
      <c r="H11" s="17">
        <v>0.205081365525005</v>
      </c>
      <c r="I11" s="17">
        <v>0.239355868945485</v>
      </c>
      <c r="J11" s="17">
        <v>0.167658728725535</v>
      </c>
      <c r="K11" s="17">
        <v>0.236750960989386</v>
      </c>
      <c r="L11" s="17"/>
      <c r="M11" s="17">
        <v>0.15809392884029499</v>
      </c>
      <c r="N11" s="17">
        <v>0.19114350196719701</v>
      </c>
      <c r="O11" s="17">
        <v>0.22168423551835101</v>
      </c>
      <c r="P11" s="17">
        <v>0.35654993278615099</v>
      </c>
      <c r="Q11" s="17"/>
      <c r="R11" s="17">
        <v>0.15939305987831501</v>
      </c>
      <c r="S11" s="17">
        <v>0.24069185798127901</v>
      </c>
      <c r="T11" s="17">
        <v>0.15621961344187399</v>
      </c>
      <c r="U11" s="17"/>
      <c r="V11" s="17">
        <v>0.16732604716920399</v>
      </c>
      <c r="W11" s="17">
        <v>0.179147786006115</v>
      </c>
      <c r="X11" s="17">
        <v>0.24535449169205201</v>
      </c>
      <c r="Y11" s="17">
        <v>0.19558950492886901</v>
      </c>
      <c r="Z11" s="17">
        <v>0.215148454140446</v>
      </c>
      <c r="AA11" s="17"/>
      <c r="AB11" s="17">
        <v>0.19715066604422099</v>
      </c>
      <c r="AC11" s="17">
        <v>0.24531296509516601</v>
      </c>
      <c r="AD11" s="17">
        <v>0.20821393328787699</v>
      </c>
    </row>
    <row r="12" spans="2:30">
      <c r="B12" s="18" t="s">
        <v>91</v>
      </c>
      <c r="C12" s="17">
        <v>0.10455204419705801</v>
      </c>
      <c r="D12" s="17">
        <v>8.5108028801283903E-2</v>
      </c>
      <c r="E12" s="17">
        <v>0.12513897061785001</v>
      </c>
      <c r="F12" s="17"/>
      <c r="G12" s="17">
        <v>8.9609650479349406E-2</v>
      </c>
      <c r="H12" s="17">
        <v>0.12701321831838799</v>
      </c>
      <c r="I12" s="17">
        <v>0.15283756765453799</v>
      </c>
      <c r="J12" s="17">
        <v>9.4177243017288706E-2</v>
      </c>
      <c r="K12" s="17">
        <v>5.68473345472661E-2</v>
      </c>
      <c r="L12" s="17"/>
      <c r="M12" s="17">
        <v>0.100418704802114</v>
      </c>
      <c r="N12" s="17">
        <v>0.105563512520517</v>
      </c>
      <c r="O12" s="17">
        <v>9.0721613874336304E-2</v>
      </c>
      <c r="P12" s="17">
        <v>0.127902131892561</v>
      </c>
      <c r="Q12" s="17"/>
      <c r="R12" s="17">
        <v>8.2465736618875601E-2</v>
      </c>
      <c r="S12" s="17">
        <v>0.121903529155477</v>
      </c>
      <c r="T12" s="17">
        <v>8.1066175141706595E-2</v>
      </c>
      <c r="U12" s="17"/>
      <c r="V12" s="17">
        <v>2.59597833183253E-2</v>
      </c>
      <c r="W12" s="17">
        <v>0.12796272785607099</v>
      </c>
      <c r="X12" s="17">
        <v>0.102413141547174</v>
      </c>
      <c r="Y12" s="17">
        <v>0.171289485399053</v>
      </c>
      <c r="Z12" s="17">
        <v>7.3477944982477797E-2</v>
      </c>
      <c r="AA12" s="17"/>
      <c r="AB12" s="17">
        <v>0.11876133038820701</v>
      </c>
      <c r="AC12" s="17">
        <v>2.74367798616032E-2</v>
      </c>
      <c r="AD12" s="17">
        <v>0.105730510384678</v>
      </c>
    </row>
    <row r="13" spans="2:30" ht="67.5" customHeight="1">
      <c r="B13" s="18" t="s">
        <v>92</v>
      </c>
      <c r="C13" s="19">
        <v>4.5288906279230601E-2</v>
      </c>
      <c r="D13" s="19">
        <v>2.6786065336699399E-2</v>
      </c>
      <c r="E13" s="19">
        <v>6.4879336409331995E-2</v>
      </c>
      <c r="F13" s="19"/>
      <c r="G13" s="19">
        <v>8.5657799749522506E-2</v>
      </c>
      <c r="H13" s="19">
        <v>2.6077574723462501E-2</v>
      </c>
      <c r="I13" s="19">
        <v>5.2643030954776099E-2</v>
      </c>
      <c r="J13" s="19">
        <v>3.9643230259196999E-2</v>
      </c>
      <c r="K13" s="19">
        <v>1.9811287136424299E-2</v>
      </c>
      <c r="L13" s="19"/>
      <c r="M13" s="19">
        <v>4.3869078117386599E-2</v>
      </c>
      <c r="N13" s="19">
        <v>4.2030097371855799E-2</v>
      </c>
      <c r="O13" s="19">
        <v>3.30609075616069E-2</v>
      </c>
      <c r="P13" s="19">
        <v>6.5817454529376998E-2</v>
      </c>
      <c r="Q13" s="19"/>
      <c r="R13" s="19">
        <v>8.8096415804832406E-2</v>
      </c>
      <c r="S13" s="19">
        <v>3.33152750873799E-2</v>
      </c>
      <c r="T13" s="19">
        <v>3.3755831188349697E-2</v>
      </c>
      <c r="U13" s="19"/>
      <c r="V13" s="19">
        <v>8.4488714875236001E-2</v>
      </c>
      <c r="W13" s="19">
        <v>6.4641772626414101E-2</v>
      </c>
      <c r="X13" s="19">
        <v>2.2546397079866699E-2</v>
      </c>
      <c r="Y13" s="19">
        <v>5.7096283173623301E-2</v>
      </c>
      <c r="Z13" s="19">
        <v>2.5033453368823198E-2</v>
      </c>
      <c r="AA13" s="19"/>
      <c r="AB13" s="19">
        <v>4.90895773826013E-2</v>
      </c>
      <c r="AC13" s="19">
        <v>1.8251215062566498E-2</v>
      </c>
      <c r="AD13" s="19">
        <v>6.4015359935001695E-2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88</v>
      </c>
      <c r="C9" s="17">
        <v>0.119031772872213</v>
      </c>
      <c r="D9" s="17">
        <v>0.118953180928969</v>
      </c>
      <c r="E9" s="17">
        <v>0.119114984416738</v>
      </c>
      <c r="F9" s="17"/>
      <c r="G9" s="17">
        <v>0.105212326620524</v>
      </c>
      <c r="H9" s="17">
        <v>0.19337629769371001</v>
      </c>
      <c r="I9" s="17">
        <v>0.113227725618257</v>
      </c>
      <c r="J9" s="17">
        <v>0.10412218608782201</v>
      </c>
      <c r="K9" s="17">
        <v>7.5818002767102294E-2</v>
      </c>
      <c r="L9" s="17"/>
      <c r="M9" s="17">
        <v>0.13377324316789699</v>
      </c>
      <c r="N9" s="17">
        <v>9.1924056455789896E-2</v>
      </c>
      <c r="O9" s="17">
        <v>0.12956848295568399</v>
      </c>
      <c r="P9" s="17">
        <v>0.10845751810955501</v>
      </c>
      <c r="Q9" s="17"/>
      <c r="R9" s="17">
        <v>0.110002242343058</v>
      </c>
      <c r="S9" s="17">
        <v>0.13580922409138499</v>
      </c>
      <c r="T9" s="17">
        <v>8.3919299204291198E-2</v>
      </c>
      <c r="U9" s="17"/>
      <c r="V9" s="17">
        <v>8.8029517239859301E-2</v>
      </c>
      <c r="W9" s="17">
        <v>0.14700087728323399</v>
      </c>
      <c r="X9" s="17">
        <v>0.13008081971528301</v>
      </c>
      <c r="Y9" s="17">
        <v>0.14302978679485401</v>
      </c>
      <c r="Z9" s="17">
        <v>8.6441422494551501E-2</v>
      </c>
      <c r="AA9" s="17"/>
      <c r="AB9" s="17">
        <v>0.11221748153829</v>
      </c>
      <c r="AC9" s="17">
        <v>0.17320840448460101</v>
      </c>
      <c r="AD9" s="17">
        <v>6.9086770160847605E-2</v>
      </c>
    </row>
    <row r="10" spans="2:30">
      <c r="B10" s="18" t="s">
        <v>89</v>
      </c>
      <c r="C10" s="17">
        <v>0.28001615937896601</v>
      </c>
      <c r="D10" s="17">
        <v>0.31335016212971301</v>
      </c>
      <c r="E10" s="17">
        <v>0.24472279800417099</v>
      </c>
      <c r="F10" s="17"/>
      <c r="G10" s="17">
        <v>0.31384487992643301</v>
      </c>
      <c r="H10" s="17">
        <v>0.24152800862725499</v>
      </c>
      <c r="I10" s="17">
        <v>0.28000655068225599</v>
      </c>
      <c r="J10" s="17">
        <v>0.28789406022258501</v>
      </c>
      <c r="K10" s="17">
        <v>0.27630524382056898</v>
      </c>
      <c r="L10" s="17"/>
      <c r="M10" s="17">
        <v>0.27011338255220602</v>
      </c>
      <c r="N10" s="17">
        <v>0.26396718737724101</v>
      </c>
      <c r="O10" s="17">
        <v>0.38672610366209198</v>
      </c>
      <c r="P10" s="17">
        <v>0.24218977721009299</v>
      </c>
      <c r="Q10" s="17"/>
      <c r="R10" s="17">
        <v>0.30509701561366898</v>
      </c>
      <c r="S10" s="17">
        <v>0.264521098924966</v>
      </c>
      <c r="T10" s="17">
        <v>0.29559806546023898</v>
      </c>
      <c r="U10" s="17"/>
      <c r="V10" s="17">
        <v>0.25816085354728302</v>
      </c>
      <c r="W10" s="17">
        <v>0.27199398034712702</v>
      </c>
      <c r="X10" s="17">
        <v>0.28027049314492802</v>
      </c>
      <c r="Y10" s="17">
        <v>0.29942434593643402</v>
      </c>
      <c r="Z10" s="17">
        <v>0.280787772560736</v>
      </c>
      <c r="AA10" s="17"/>
      <c r="AB10" s="17">
        <v>0.28717275169188999</v>
      </c>
      <c r="AC10" s="17">
        <v>0.242085023847185</v>
      </c>
      <c r="AD10" s="17">
        <v>0.27800087503911203</v>
      </c>
    </row>
    <row r="11" spans="2:30">
      <c r="B11" s="18" t="s">
        <v>90</v>
      </c>
      <c r="C11" s="17">
        <v>0.29586982586750799</v>
      </c>
      <c r="D11" s="17">
        <v>0.33184916132189002</v>
      </c>
      <c r="E11" s="17">
        <v>0.25777564024834998</v>
      </c>
      <c r="F11" s="17"/>
      <c r="G11" s="17">
        <v>0.30952597895788497</v>
      </c>
      <c r="H11" s="17">
        <v>0.298758898616028</v>
      </c>
      <c r="I11" s="17">
        <v>0.30308577496869599</v>
      </c>
      <c r="J11" s="17">
        <v>0.26999169170263598</v>
      </c>
      <c r="K11" s="17">
        <v>0.296463145166108</v>
      </c>
      <c r="L11" s="17"/>
      <c r="M11" s="17">
        <v>0.26402616457772998</v>
      </c>
      <c r="N11" s="17">
        <v>0.25473653571716698</v>
      </c>
      <c r="O11" s="17">
        <v>0.29194484230526802</v>
      </c>
      <c r="P11" s="17">
        <v>0.46464701801688602</v>
      </c>
      <c r="Q11" s="17"/>
      <c r="R11" s="17">
        <v>0.338628516737211</v>
      </c>
      <c r="S11" s="17">
        <v>0.31139502297399901</v>
      </c>
      <c r="T11" s="17">
        <v>0.21194256440864601</v>
      </c>
      <c r="U11" s="17"/>
      <c r="V11" s="17">
        <v>0.307615195108767</v>
      </c>
      <c r="W11" s="17">
        <v>0.34054093019062198</v>
      </c>
      <c r="X11" s="17">
        <v>0.241304419333603</v>
      </c>
      <c r="Y11" s="17">
        <v>0.30483081226951603</v>
      </c>
      <c r="Z11" s="17">
        <v>0.29110353676342399</v>
      </c>
      <c r="AA11" s="17"/>
      <c r="AB11" s="17">
        <v>0.28855279100550502</v>
      </c>
      <c r="AC11" s="17">
        <v>0.32567140404593398</v>
      </c>
      <c r="AD11" s="17">
        <v>0.32371880785342</v>
      </c>
    </row>
    <row r="12" spans="2:30">
      <c r="B12" s="18" t="s">
        <v>91</v>
      </c>
      <c r="C12" s="17">
        <v>0.21821874073484299</v>
      </c>
      <c r="D12" s="17">
        <v>0.15652048683848899</v>
      </c>
      <c r="E12" s="17">
        <v>0.28354359197579099</v>
      </c>
      <c r="F12" s="17"/>
      <c r="G12" s="17">
        <v>0.163823948005972</v>
      </c>
      <c r="H12" s="17">
        <v>0.19285386247064201</v>
      </c>
      <c r="I12" s="17">
        <v>0.19125633831059799</v>
      </c>
      <c r="J12" s="17">
        <v>0.233123675443515</v>
      </c>
      <c r="K12" s="17">
        <v>0.31773701319426101</v>
      </c>
      <c r="L12" s="17"/>
      <c r="M12" s="17">
        <v>0.20960313520381199</v>
      </c>
      <c r="N12" s="17">
        <v>0.32579146260526398</v>
      </c>
      <c r="O12" s="17">
        <v>0.13799474875376799</v>
      </c>
      <c r="P12" s="17">
        <v>0.14038266066282601</v>
      </c>
      <c r="Q12" s="17"/>
      <c r="R12" s="17">
        <v>0.15728930120646301</v>
      </c>
      <c r="S12" s="17">
        <v>0.188114816710449</v>
      </c>
      <c r="T12" s="17">
        <v>0.35883737538933902</v>
      </c>
      <c r="U12" s="17"/>
      <c r="V12" s="17">
        <v>0.22499464704941799</v>
      </c>
      <c r="W12" s="17">
        <v>0.15860928832416499</v>
      </c>
      <c r="X12" s="17">
        <v>0.235643522452124</v>
      </c>
      <c r="Y12" s="17">
        <v>0.15790669754855799</v>
      </c>
      <c r="Z12" s="17">
        <v>0.28675180276655299</v>
      </c>
      <c r="AA12" s="17"/>
      <c r="AB12" s="17">
        <v>0.227829471038204</v>
      </c>
      <c r="AC12" s="17">
        <v>0.165927195709792</v>
      </c>
      <c r="AD12" s="17">
        <v>0.21939810897248199</v>
      </c>
    </row>
    <row r="13" spans="2:30" ht="28.9">
      <c r="B13" s="18" t="s">
        <v>92</v>
      </c>
      <c r="C13" s="19">
        <v>8.6863501146469901E-2</v>
      </c>
      <c r="D13" s="19">
        <v>7.9327008780939401E-2</v>
      </c>
      <c r="E13" s="19">
        <v>9.4842985354951101E-2</v>
      </c>
      <c r="F13" s="19"/>
      <c r="G13" s="19">
        <v>0.10759286648918701</v>
      </c>
      <c r="H13" s="19">
        <v>7.3482932592365394E-2</v>
      </c>
      <c r="I13" s="19">
        <v>0.112423610420194</v>
      </c>
      <c r="J13" s="19">
        <v>0.10486838654344099</v>
      </c>
      <c r="K13" s="19">
        <v>3.36765950519596E-2</v>
      </c>
      <c r="L13" s="19"/>
      <c r="M13" s="19">
        <v>0.122484074498354</v>
      </c>
      <c r="N13" s="19">
        <v>6.3580757844539398E-2</v>
      </c>
      <c r="O13" s="19">
        <v>5.37658223231888E-2</v>
      </c>
      <c r="P13" s="19">
        <v>4.4323026000639101E-2</v>
      </c>
      <c r="Q13" s="19"/>
      <c r="R13" s="19">
        <v>8.8982924099598903E-2</v>
      </c>
      <c r="S13" s="19">
        <v>0.1001598372992</v>
      </c>
      <c r="T13" s="19">
        <v>4.9702695537484902E-2</v>
      </c>
      <c r="U13" s="19"/>
      <c r="V13" s="19">
        <v>0.12119978705467301</v>
      </c>
      <c r="W13" s="19">
        <v>8.18549238548512E-2</v>
      </c>
      <c r="X13" s="19">
        <v>0.11270074535406301</v>
      </c>
      <c r="Y13" s="19">
        <v>9.48083574506383E-2</v>
      </c>
      <c r="Z13" s="19">
        <v>5.4915465414735597E-2</v>
      </c>
      <c r="AA13" s="19"/>
      <c r="AB13" s="19">
        <v>8.4227504726110403E-2</v>
      </c>
      <c r="AC13" s="19">
        <v>9.3107971912488194E-2</v>
      </c>
      <c r="AD13" s="19">
        <v>0.109795437974138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D2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107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108</v>
      </c>
      <c r="C9" s="17">
        <v>0.40292091436673</v>
      </c>
      <c r="D9" s="17">
        <v>0.394922984197283</v>
      </c>
      <c r="E9" s="17">
        <v>0.41138895949864501</v>
      </c>
      <c r="F9" s="17"/>
      <c r="G9" s="17">
        <v>0.348955125966526</v>
      </c>
      <c r="H9" s="17">
        <v>0.43270615177119798</v>
      </c>
      <c r="I9" s="17">
        <v>0.36849017097103898</v>
      </c>
      <c r="J9" s="17">
        <v>0.389569116765762</v>
      </c>
      <c r="K9" s="17">
        <v>0.47939500485166298</v>
      </c>
      <c r="L9" s="17"/>
      <c r="M9" s="17">
        <v>0.42435846334529298</v>
      </c>
      <c r="N9" s="17">
        <v>0.51875146423720797</v>
      </c>
      <c r="O9" s="17">
        <v>0.27999862620556998</v>
      </c>
      <c r="P9" s="17">
        <v>0.25676713272317703</v>
      </c>
      <c r="Q9" s="17"/>
      <c r="R9" s="17">
        <v>0.38234367566949101</v>
      </c>
      <c r="S9" s="17">
        <v>0.370115870133434</v>
      </c>
      <c r="T9" s="17">
        <v>0.510049578498736</v>
      </c>
      <c r="U9" s="17"/>
      <c r="V9" s="17">
        <v>0.28180625336188903</v>
      </c>
      <c r="W9" s="17">
        <v>0.45807447351393399</v>
      </c>
      <c r="X9" s="17">
        <v>0.35866942856656397</v>
      </c>
      <c r="Y9" s="17">
        <v>0.36271511802361101</v>
      </c>
      <c r="Z9" s="17">
        <v>0.46386784806175502</v>
      </c>
      <c r="AA9" s="17"/>
      <c r="AB9" s="17">
        <v>0.413468564788954</v>
      </c>
      <c r="AC9" s="17">
        <v>0.34888600098248501</v>
      </c>
      <c r="AD9" s="17">
        <v>0.394582188890094</v>
      </c>
    </row>
    <row r="10" spans="2:30">
      <c r="B10" s="18" t="s">
        <v>109</v>
      </c>
      <c r="C10" s="17">
        <v>0.39664237721926698</v>
      </c>
      <c r="D10" s="17">
        <v>0.41343141003407202</v>
      </c>
      <c r="E10" s="17">
        <v>0.37886649213589102</v>
      </c>
      <c r="F10" s="17"/>
      <c r="G10" s="17">
        <v>0.43315916773497198</v>
      </c>
      <c r="H10" s="17">
        <v>0.39062821838075101</v>
      </c>
      <c r="I10" s="17">
        <v>0.42888073687215</v>
      </c>
      <c r="J10" s="17">
        <v>0.52183023914896498</v>
      </c>
      <c r="K10" s="17">
        <v>0.20327847468247201</v>
      </c>
      <c r="L10" s="17"/>
      <c r="M10" s="17">
        <v>0.49835818378048102</v>
      </c>
      <c r="N10" s="17">
        <v>0.29945500440982498</v>
      </c>
      <c r="O10" s="17">
        <v>0.26080915787120401</v>
      </c>
      <c r="P10" s="17">
        <v>0.36186277078637602</v>
      </c>
      <c r="Q10" s="17"/>
      <c r="R10" s="17">
        <v>0.420252083280032</v>
      </c>
      <c r="S10" s="17">
        <v>0.43633306446282299</v>
      </c>
      <c r="T10" s="17">
        <v>0.26832254692905599</v>
      </c>
      <c r="U10" s="17"/>
      <c r="V10" s="17">
        <v>0.43770202356895199</v>
      </c>
      <c r="W10" s="17">
        <v>0.38459540139486798</v>
      </c>
      <c r="X10" s="17">
        <v>0.390855314946493</v>
      </c>
      <c r="Y10" s="17">
        <v>0.53332307791128797</v>
      </c>
      <c r="Z10" s="17">
        <v>0.30446846523552801</v>
      </c>
      <c r="AA10" s="17"/>
      <c r="AB10" s="17">
        <v>0.37735851076330101</v>
      </c>
      <c r="AC10" s="17">
        <v>0.44679753191271399</v>
      </c>
      <c r="AD10" s="17">
        <v>0.55155696657584796</v>
      </c>
    </row>
    <row r="11" spans="2:30">
      <c r="B11" s="18" t="s">
        <v>110</v>
      </c>
      <c r="C11" s="17">
        <v>0.37060067169619998</v>
      </c>
      <c r="D11" s="17">
        <v>0.34361886525074598</v>
      </c>
      <c r="E11" s="17">
        <v>0.39916845734572998</v>
      </c>
      <c r="F11" s="17"/>
      <c r="G11" s="17">
        <v>0.34243392025082298</v>
      </c>
      <c r="H11" s="17">
        <v>0.32382203157438499</v>
      </c>
      <c r="I11" s="17">
        <v>0.30210143431122799</v>
      </c>
      <c r="J11" s="17">
        <v>0.34163181182243102</v>
      </c>
      <c r="K11" s="17">
        <v>0.55207494846430305</v>
      </c>
      <c r="L11" s="17"/>
      <c r="M11" s="17">
        <v>0.31177336233539998</v>
      </c>
      <c r="N11" s="17">
        <v>0.485205473887657</v>
      </c>
      <c r="O11" s="17">
        <v>0.34376357314006301</v>
      </c>
      <c r="P11" s="17">
        <v>0.388834389810086</v>
      </c>
      <c r="Q11" s="17"/>
      <c r="R11" s="17">
        <v>0.34290191299188799</v>
      </c>
      <c r="S11" s="17">
        <v>0.35672580470260601</v>
      </c>
      <c r="T11" s="17">
        <v>0.43502568591299701</v>
      </c>
      <c r="U11" s="17"/>
      <c r="V11" s="17">
        <v>0.447097704404953</v>
      </c>
      <c r="W11" s="17">
        <v>0.28070221359652597</v>
      </c>
      <c r="X11" s="17">
        <v>0.32101320687082402</v>
      </c>
      <c r="Y11" s="17">
        <v>0.37335315429049099</v>
      </c>
      <c r="Z11" s="17">
        <v>0.44084218968597</v>
      </c>
      <c r="AA11" s="17"/>
      <c r="AB11" s="17">
        <v>0.350993631360488</v>
      </c>
      <c r="AC11" s="17">
        <v>0.43981075860013602</v>
      </c>
      <c r="AD11" s="17">
        <v>0.475803434506817</v>
      </c>
    </row>
    <row r="12" spans="2:30">
      <c r="B12" s="18" t="s">
        <v>111</v>
      </c>
      <c r="C12" s="17">
        <v>0.31556506984801203</v>
      </c>
      <c r="D12" s="17">
        <v>0.24952191875142399</v>
      </c>
      <c r="E12" s="17">
        <v>0.38549020951428897</v>
      </c>
      <c r="F12" s="17"/>
      <c r="G12" s="17">
        <v>0.34930672014236802</v>
      </c>
      <c r="H12" s="17">
        <v>0.33012038193085502</v>
      </c>
      <c r="I12" s="17">
        <v>0.25634867833503999</v>
      </c>
      <c r="J12" s="17">
        <v>0.26393037188353102</v>
      </c>
      <c r="K12" s="17">
        <v>0.37723444315471399</v>
      </c>
      <c r="L12" s="17"/>
      <c r="M12" s="17">
        <v>0.27848770956405799</v>
      </c>
      <c r="N12" s="17">
        <v>0.480933912882965</v>
      </c>
      <c r="O12" s="17">
        <v>0.17602683346207099</v>
      </c>
      <c r="P12" s="17">
        <v>0.28376860332937698</v>
      </c>
      <c r="Q12" s="17"/>
      <c r="R12" s="17">
        <v>0.32435707179559498</v>
      </c>
      <c r="S12" s="17">
        <v>0.28607439584830302</v>
      </c>
      <c r="T12" s="17">
        <v>0.38440846349845897</v>
      </c>
      <c r="U12" s="17"/>
      <c r="V12" s="17">
        <v>0.29676241645136398</v>
      </c>
      <c r="W12" s="17">
        <v>0.37284029757866299</v>
      </c>
      <c r="X12" s="17">
        <v>0.30484899292287698</v>
      </c>
      <c r="Y12" s="17">
        <v>0.26407674478158599</v>
      </c>
      <c r="Z12" s="17">
        <v>0.32211313915353001</v>
      </c>
      <c r="AA12" s="17"/>
      <c r="AB12" s="17">
        <v>0.33705789892077898</v>
      </c>
      <c r="AC12" s="17">
        <v>0.26162252457497498</v>
      </c>
      <c r="AD12" s="17">
        <v>0.13728244383205401</v>
      </c>
    </row>
    <row r="13" spans="2:30">
      <c r="B13" s="18" t="s">
        <v>112</v>
      </c>
      <c r="C13" s="17">
        <v>0.27536346591576899</v>
      </c>
      <c r="D13" s="17">
        <v>0.26397277497009802</v>
      </c>
      <c r="E13" s="17">
        <v>0.28742369687153602</v>
      </c>
      <c r="F13" s="17"/>
      <c r="G13" s="17">
        <v>0.261711943583538</v>
      </c>
      <c r="H13" s="17">
        <v>0.29511137938216098</v>
      </c>
      <c r="I13" s="17">
        <v>0.27853212818233503</v>
      </c>
      <c r="J13" s="17">
        <v>0.31111152902866601</v>
      </c>
      <c r="K13" s="17">
        <v>0.22978225510844</v>
      </c>
      <c r="L13" s="17"/>
      <c r="M13" s="17">
        <v>0.26618868403850199</v>
      </c>
      <c r="N13" s="17">
        <v>0.24200268974672001</v>
      </c>
      <c r="O13" s="17">
        <v>0.230841610923843</v>
      </c>
      <c r="P13" s="17">
        <v>0.39752429338294398</v>
      </c>
      <c r="Q13" s="17"/>
      <c r="R13" s="17">
        <v>0.28452786524240598</v>
      </c>
      <c r="S13" s="17">
        <v>0.30039698996429598</v>
      </c>
      <c r="T13" s="17">
        <v>0.20019278372763299</v>
      </c>
      <c r="U13" s="17"/>
      <c r="V13" s="17">
        <v>0.22784742218183501</v>
      </c>
      <c r="W13" s="17">
        <v>0.26077802397375099</v>
      </c>
      <c r="X13" s="17">
        <v>0.33107817768096698</v>
      </c>
      <c r="Y13" s="17">
        <v>0.24127446828082599</v>
      </c>
      <c r="Z13" s="17">
        <v>0.28697362273516402</v>
      </c>
      <c r="AA13" s="17"/>
      <c r="AB13" s="17">
        <v>0.25940588797931002</v>
      </c>
      <c r="AC13" s="17">
        <v>0.35347379155790698</v>
      </c>
      <c r="AD13" s="17">
        <v>0.29843044113645101</v>
      </c>
    </row>
    <row r="14" spans="2:30" ht="28.9">
      <c r="B14" s="18" t="s">
        <v>113</v>
      </c>
      <c r="C14" s="17">
        <v>0.26706184343523498</v>
      </c>
      <c r="D14" s="17">
        <v>0.30007128711366199</v>
      </c>
      <c r="E14" s="17">
        <v>0.232112118578157</v>
      </c>
      <c r="F14" s="17"/>
      <c r="G14" s="17">
        <v>0.19059741145213599</v>
      </c>
      <c r="H14" s="17">
        <v>0.27630479162233501</v>
      </c>
      <c r="I14" s="17">
        <v>0.33606213171120403</v>
      </c>
      <c r="J14" s="17">
        <v>0.26464607288706798</v>
      </c>
      <c r="K14" s="17">
        <v>0.27084332896916302</v>
      </c>
      <c r="L14" s="17"/>
      <c r="M14" s="17">
        <v>0.23748202782521899</v>
      </c>
      <c r="N14" s="17">
        <v>0.22531635403275399</v>
      </c>
      <c r="O14" s="17">
        <v>0.41980365791879498</v>
      </c>
      <c r="P14" s="17">
        <v>0.29104962886812602</v>
      </c>
      <c r="Q14" s="17"/>
      <c r="R14" s="17">
        <v>0.231875504161627</v>
      </c>
      <c r="S14" s="17">
        <v>0.27929626528645302</v>
      </c>
      <c r="T14" s="17">
        <v>0.27023881355065499</v>
      </c>
      <c r="U14" s="17"/>
      <c r="V14" s="17">
        <v>0.164489207747056</v>
      </c>
      <c r="W14" s="17">
        <v>0.237613676955648</v>
      </c>
      <c r="X14" s="17">
        <v>0.35585156105471399</v>
      </c>
      <c r="Y14" s="17">
        <v>0.29639550599299402</v>
      </c>
      <c r="Z14" s="17">
        <v>0.244650689668024</v>
      </c>
      <c r="AA14" s="17"/>
      <c r="AB14" s="17">
        <v>0.28417772013718401</v>
      </c>
      <c r="AC14" s="17">
        <v>0.15917169070130999</v>
      </c>
      <c r="AD14" s="17">
        <v>0.31155979409646201</v>
      </c>
    </row>
    <row r="15" spans="2:30">
      <c r="B15" s="18" t="s">
        <v>114</v>
      </c>
      <c r="C15" s="17">
        <v>0.222781248678977</v>
      </c>
      <c r="D15" s="17">
        <v>0.230126895874458</v>
      </c>
      <c r="E15" s="17">
        <v>0.215003827439157</v>
      </c>
      <c r="F15" s="17"/>
      <c r="G15" s="17">
        <v>0.17267301202343299</v>
      </c>
      <c r="H15" s="17">
        <v>0.15046863953885001</v>
      </c>
      <c r="I15" s="17">
        <v>0.22113121415438</v>
      </c>
      <c r="J15" s="17">
        <v>0.30960424310016998</v>
      </c>
      <c r="K15" s="17">
        <v>0.26874892250268201</v>
      </c>
      <c r="L15" s="17"/>
      <c r="M15" s="17">
        <v>0.21370832982217799</v>
      </c>
      <c r="N15" s="17">
        <v>0.201105836309488</v>
      </c>
      <c r="O15" s="17">
        <v>0.37450004226711803</v>
      </c>
      <c r="P15" s="17">
        <v>0.15169630205545201</v>
      </c>
      <c r="Q15" s="17"/>
      <c r="R15" s="17">
        <v>0.149326818280269</v>
      </c>
      <c r="S15" s="17">
        <v>0.203661813116194</v>
      </c>
      <c r="T15" s="17">
        <v>0.34706590631774598</v>
      </c>
      <c r="U15" s="17"/>
      <c r="V15" s="17">
        <v>0.203309558721252</v>
      </c>
      <c r="W15" s="17">
        <v>0.152011081519937</v>
      </c>
      <c r="X15" s="17">
        <v>0.20378018394521999</v>
      </c>
      <c r="Y15" s="17">
        <v>0.19788581985891601</v>
      </c>
      <c r="Z15" s="17">
        <v>0.310853726240092</v>
      </c>
      <c r="AA15" s="17"/>
      <c r="AB15" s="17">
        <v>0.224825588000578</v>
      </c>
      <c r="AC15" s="17">
        <v>0.204309485801355</v>
      </c>
      <c r="AD15" s="17">
        <v>0.24413580694706599</v>
      </c>
    </row>
    <row r="16" spans="2:30">
      <c r="B16" s="18" t="s">
        <v>115</v>
      </c>
      <c r="C16" s="17">
        <v>0.17831193874474099</v>
      </c>
      <c r="D16" s="17">
        <v>0.18031881141603501</v>
      </c>
      <c r="E16" s="17">
        <v>0.17618710294416801</v>
      </c>
      <c r="F16" s="17"/>
      <c r="G16" s="17">
        <v>0.30018879170214002</v>
      </c>
      <c r="H16" s="17">
        <v>0.16560979266251599</v>
      </c>
      <c r="I16" s="17">
        <v>0.170397018958237</v>
      </c>
      <c r="J16" s="17">
        <v>0.15650145772215601</v>
      </c>
      <c r="K16" s="17">
        <v>8.9314128129244802E-2</v>
      </c>
      <c r="L16" s="17"/>
      <c r="M16" s="17">
        <v>0.221364070816569</v>
      </c>
      <c r="N16" s="17">
        <v>0.13058909078154601</v>
      </c>
      <c r="O16" s="17">
        <v>0.15833086653560299</v>
      </c>
      <c r="P16" s="17">
        <v>0.14110193445785699</v>
      </c>
      <c r="Q16" s="17"/>
      <c r="R16" s="17">
        <v>0.26307056682987001</v>
      </c>
      <c r="S16" s="17">
        <v>0.17493158896538699</v>
      </c>
      <c r="T16" s="17">
        <v>0.10192578981082</v>
      </c>
      <c r="U16" s="17"/>
      <c r="V16" s="17">
        <v>0.30780414999458999</v>
      </c>
      <c r="W16" s="17">
        <v>0.23537653842846501</v>
      </c>
      <c r="X16" s="17">
        <v>0.14895328818338899</v>
      </c>
      <c r="Y16" s="17">
        <v>0.17806112563128201</v>
      </c>
      <c r="Z16" s="17">
        <v>0.110509026064529</v>
      </c>
      <c r="AA16" s="17"/>
      <c r="AB16" s="17">
        <v>0.16283645394031401</v>
      </c>
      <c r="AC16" s="17">
        <v>0.271918140995628</v>
      </c>
      <c r="AD16" s="17">
        <v>0.14940423967247199</v>
      </c>
    </row>
    <row r="17" spans="2:30" ht="28.9">
      <c r="B17" s="18" t="s">
        <v>116</v>
      </c>
      <c r="C17" s="17">
        <v>0.16621518033476901</v>
      </c>
      <c r="D17" s="17">
        <v>0.20699072766763099</v>
      </c>
      <c r="E17" s="17">
        <v>0.123042863525575</v>
      </c>
      <c r="F17" s="17"/>
      <c r="G17" s="17">
        <v>0.165131740579255</v>
      </c>
      <c r="H17" s="17">
        <v>0.124452423937202</v>
      </c>
      <c r="I17" s="17">
        <v>0.16749390966456301</v>
      </c>
      <c r="J17" s="17">
        <v>0.16981782838408899</v>
      </c>
      <c r="K17" s="17">
        <v>0.20701838860518701</v>
      </c>
      <c r="L17" s="17"/>
      <c r="M17" s="17">
        <v>0.146885218526598</v>
      </c>
      <c r="N17" s="17">
        <v>0.129147632434615</v>
      </c>
      <c r="O17" s="17">
        <v>0.37837732226926601</v>
      </c>
      <c r="P17" s="17">
        <v>9.83170665669547E-2</v>
      </c>
      <c r="Q17" s="17"/>
      <c r="R17" s="17">
        <v>0.16902632141686999</v>
      </c>
      <c r="S17" s="17">
        <v>0.148525736185975</v>
      </c>
      <c r="T17" s="17">
        <v>0.20998769748044099</v>
      </c>
      <c r="U17" s="17"/>
      <c r="V17" s="17">
        <v>0.174425260959125</v>
      </c>
      <c r="W17" s="17">
        <v>0.16010704774718101</v>
      </c>
      <c r="X17" s="17">
        <v>0.14388730612171</v>
      </c>
      <c r="Y17" s="17">
        <v>0.172642483252886</v>
      </c>
      <c r="Z17" s="17">
        <v>0.17893784559895401</v>
      </c>
      <c r="AA17" s="17"/>
      <c r="AB17" s="17">
        <v>0.176742373869793</v>
      </c>
      <c r="AC17" s="17">
        <v>0.119525804533596</v>
      </c>
      <c r="AD17" s="17">
        <v>0.13709871142136501</v>
      </c>
    </row>
    <row r="18" spans="2:30">
      <c r="B18" s="18" t="s">
        <v>117</v>
      </c>
      <c r="C18" s="17">
        <v>0.14733159516413799</v>
      </c>
      <c r="D18" s="17">
        <v>0.123452523907674</v>
      </c>
      <c r="E18" s="17">
        <v>0.17261426815875699</v>
      </c>
      <c r="F18" s="17"/>
      <c r="G18" s="17">
        <v>0.168042863144062</v>
      </c>
      <c r="H18" s="17">
        <v>0.15528888741553501</v>
      </c>
      <c r="I18" s="17">
        <v>0.14335307960488999</v>
      </c>
      <c r="J18" s="17">
        <v>0.111709056000378</v>
      </c>
      <c r="K18" s="17">
        <v>0.15635520333643499</v>
      </c>
      <c r="L18" s="17"/>
      <c r="M18" s="17">
        <v>0.116375698324669</v>
      </c>
      <c r="N18" s="17">
        <v>0.10385668993914</v>
      </c>
      <c r="O18" s="17">
        <v>0.18956302945934</v>
      </c>
      <c r="P18" s="17">
        <v>0.276296373887575</v>
      </c>
      <c r="Q18" s="17"/>
      <c r="R18" s="17">
        <v>0.15671705149090501</v>
      </c>
      <c r="S18" s="17">
        <v>0.16862431672252601</v>
      </c>
      <c r="T18" s="17">
        <v>8.1793290793497897E-2</v>
      </c>
      <c r="U18" s="17"/>
      <c r="V18" s="17">
        <v>0.189917365096097</v>
      </c>
      <c r="W18" s="17">
        <v>0.15952005214639201</v>
      </c>
      <c r="X18" s="17">
        <v>0.12242621603575</v>
      </c>
      <c r="Y18" s="17">
        <v>0.10628327850468799</v>
      </c>
      <c r="Z18" s="17">
        <v>0.16739501163141701</v>
      </c>
      <c r="AA18" s="17"/>
      <c r="AB18" s="17">
        <v>0.13283131359671099</v>
      </c>
      <c r="AC18" s="17">
        <v>0.25023024839253699</v>
      </c>
      <c r="AD18" s="17">
        <v>7.6619703865079894E-2</v>
      </c>
    </row>
    <row r="19" spans="2:30" ht="28.9">
      <c r="B19" s="18" t="s">
        <v>118</v>
      </c>
      <c r="C19" s="17">
        <v>9.7805486718351306E-2</v>
      </c>
      <c r="D19" s="17">
        <v>0.13201581606349</v>
      </c>
      <c r="E19" s="17">
        <v>6.1584288641510797E-2</v>
      </c>
      <c r="F19" s="17"/>
      <c r="G19" s="17">
        <v>0.13885670608619599</v>
      </c>
      <c r="H19" s="17">
        <v>9.7422850164493993E-2</v>
      </c>
      <c r="I19" s="17">
        <v>9.992309499207E-2</v>
      </c>
      <c r="J19" s="17">
        <v>5.7112159767079201E-2</v>
      </c>
      <c r="K19" s="17">
        <v>9.2308292282895901E-2</v>
      </c>
      <c r="L19" s="17"/>
      <c r="M19" s="17">
        <v>0.12964465581905299</v>
      </c>
      <c r="N19" s="17">
        <v>4.7352403072778701E-2</v>
      </c>
      <c r="O19" s="17">
        <v>7.1498068109053195E-2</v>
      </c>
      <c r="P19" s="17">
        <v>0.105232813354686</v>
      </c>
      <c r="Q19" s="17"/>
      <c r="R19" s="17">
        <v>0.13307065890553699</v>
      </c>
      <c r="S19" s="17">
        <v>9.1628443378160104E-2</v>
      </c>
      <c r="T19" s="17">
        <v>7.85915424182793E-2</v>
      </c>
      <c r="U19" s="17"/>
      <c r="V19" s="17">
        <v>0.128676396742293</v>
      </c>
      <c r="W19" s="17">
        <v>0.10170352206385901</v>
      </c>
      <c r="X19" s="17">
        <v>0.128634547175877</v>
      </c>
      <c r="Y19" s="17">
        <v>8.6521059491649302E-2</v>
      </c>
      <c r="Z19" s="17">
        <v>6.9848970574351202E-2</v>
      </c>
      <c r="AA19" s="17"/>
      <c r="AB19" s="17">
        <v>9.6490120228000298E-2</v>
      </c>
      <c r="AC19" s="17">
        <v>0.102703365775975</v>
      </c>
      <c r="AD19" s="17">
        <v>0.104131372000985</v>
      </c>
    </row>
    <row r="20" spans="2:30">
      <c r="B20" s="18" t="s">
        <v>69</v>
      </c>
      <c r="C20" s="17">
        <v>1.3588401324038501E-2</v>
      </c>
      <c r="D20" s="17">
        <v>1.87330821658915E-2</v>
      </c>
      <c r="E20" s="17">
        <v>8.1413183119199706E-3</v>
      </c>
      <c r="F20" s="17"/>
      <c r="G20" s="17">
        <v>1.11272512059979E-2</v>
      </c>
      <c r="H20" s="17">
        <v>4.09276933134071E-2</v>
      </c>
      <c r="I20" s="17">
        <v>1.43405821586657E-2</v>
      </c>
      <c r="J20" s="17">
        <v>0</v>
      </c>
      <c r="K20" s="17">
        <v>0</v>
      </c>
      <c r="L20" s="17"/>
      <c r="M20" s="17">
        <v>1.1141601378215399E-2</v>
      </c>
      <c r="N20" s="17">
        <v>1.16531339949904E-2</v>
      </c>
      <c r="O20" s="17">
        <v>7.2546118619088804E-3</v>
      </c>
      <c r="P20" s="17">
        <v>2.99025439270835E-2</v>
      </c>
      <c r="Q20" s="17"/>
      <c r="R20" s="17">
        <v>1.07314791006464E-2</v>
      </c>
      <c r="S20" s="17">
        <v>1.98377144811481E-2</v>
      </c>
      <c r="T20" s="17">
        <v>0</v>
      </c>
      <c r="U20" s="17"/>
      <c r="V20" s="17">
        <v>1.1271735113410701E-2</v>
      </c>
      <c r="W20" s="17">
        <v>2.2970817438987701E-2</v>
      </c>
      <c r="X20" s="17">
        <v>2.3195208873207401E-2</v>
      </c>
      <c r="Y20" s="17">
        <v>1.50187620605251E-2</v>
      </c>
      <c r="Z20" s="17">
        <v>0</v>
      </c>
      <c r="AA20" s="17"/>
      <c r="AB20" s="17">
        <v>1.69821244336835E-2</v>
      </c>
      <c r="AC20" s="17">
        <v>0</v>
      </c>
      <c r="AD20" s="17">
        <v>0</v>
      </c>
    </row>
    <row r="21" spans="2:30">
      <c r="B21" s="18" t="s">
        <v>75</v>
      </c>
      <c r="C21" s="19">
        <v>4.7345293758889904E-3</v>
      </c>
      <c r="D21" s="19">
        <v>5.3634636940422401E-3</v>
      </c>
      <c r="E21" s="19">
        <v>4.0686265637493498E-3</v>
      </c>
      <c r="F21" s="19"/>
      <c r="G21" s="19">
        <v>7.2012771081842401E-3</v>
      </c>
      <c r="H21" s="19">
        <v>0</v>
      </c>
      <c r="I21" s="19">
        <v>0</v>
      </c>
      <c r="J21" s="19">
        <v>1.6680121826785601E-2</v>
      </c>
      <c r="K21" s="19">
        <v>0</v>
      </c>
      <c r="L21" s="19"/>
      <c r="M21" s="19">
        <v>9.1280208616790794E-3</v>
      </c>
      <c r="N21" s="19">
        <v>0</v>
      </c>
      <c r="O21" s="19">
        <v>0</v>
      </c>
      <c r="P21" s="19">
        <v>3.1041790960611398E-3</v>
      </c>
      <c r="Q21" s="19"/>
      <c r="R21" s="19">
        <v>6.94514335605061E-3</v>
      </c>
      <c r="S21" s="19">
        <v>8.2838258972871097E-4</v>
      </c>
      <c r="T21" s="19">
        <v>1.28004299591578E-2</v>
      </c>
      <c r="U21" s="19"/>
      <c r="V21" s="19">
        <v>0</v>
      </c>
      <c r="W21" s="19">
        <v>7.1313017128186596E-3</v>
      </c>
      <c r="X21" s="19">
        <v>0</v>
      </c>
      <c r="Y21" s="19">
        <v>2.4555107294611501E-3</v>
      </c>
      <c r="Z21" s="19">
        <v>9.4928477600059492E-3</v>
      </c>
      <c r="AA21" s="19"/>
      <c r="AB21" s="19">
        <v>5.3292856565297997E-3</v>
      </c>
      <c r="AC21" s="19">
        <v>3.1725326039036498E-3</v>
      </c>
      <c r="AD21" s="19">
        <v>0</v>
      </c>
    </row>
    <row r="22" spans="2:30">
      <c r="B22" s="16"/>
    </row>
    <row r="23" spans="2:30">
      <c r="B23" t="s">
        <v>368</v>
      </c>
    </row>
    <row r="24" spans="2:30">
      <c r="B24" t="s">
        <v>369</v>
      </c>
    </row>
    <row r="26" spans="2:30">
      <c r="B2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D2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119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114</v>
      </c>
      <c r="C9" s="17">
        <v>0.39346701510749699</v>
      </c>
      <c r="D9" s="17">
        <v>0.38753545208718099</v>
      </c>
      <c r="E9" s="17">
        <v>0.39974723290068498</v>
      </c>
      <c r="F9" s="17"/>
      <c r="G9" s="17">
        <v>0.27763418870508599</v>
      </c>
      <c r="H9" s="17">
        <v>0.32790405234217002</v>
      </c>
      <c r="I9" s="17">
        <v>0.31385164717931302</v>
      </c>
      <c r="J9" s="17">
        <v>0.33131903944399699</v>
      </c>
      <c r="K9" s="17">
        <v>0.73563788024338195</v>
      </c>
      <c r="L9" s="17"/>
      <c r="M9" s="17">
        <v>0.33375630505062998</v>
      </c>
      <c r="N9" s="17">
        <v>0.41265077505701298</v>
      </c>
      <c r="O9" s="17">
        <v>0.516585587677446</v>
      </c>
      <c r="P9" s="17">
        <v>0.437224366152483</v>
      </c>
      <c r="Q9" s="17"/>
      <c r="R9" s="17">
        <v>0.27305187508285</v>
      </c>
      <c r="S9" s="17">
        <v>0.36526273299810302</v>
      </c>
      <c r="T9" s="17">
        <v>0.58894081252066</v>
      </c>
      <c r="U9" s="17"/>
      <c r="V9" s="17">
        <v>0.35660452551420202</v>
      </c>
      <c r="W9" s="17">
        <v>0.28982176246101399</v>
      </c>
      <c r="X9" s="17">
        <v>0.29078046741885</v>
      </c>
      <c r="Y9" s="17">
        <v>0.31533376670405899</v>
      </c>
      <c r="Z9" s="17">
        <v>0.60487470006654698</v>
      </c>
      <c r="AA9" s="17"/>
      <c r="AB9" s="17">
        <v>0.38069506911116902</v>
      </c>
      <c r="AC9" s="17">
        <v>0.47878902894710101</v>
      </c>
      <c r="AD9" s="17">
        <v>0.34643794809725798</v>
      </c>
    </row>
    <row r="10" spans="2:30">
      <c r="B10" s="18" t="s">
        <v>108</v>
      </c>
      <c r="C10" s="17">
        <v>0.35747309588960802</v>
      </c>
      <c r="D10" s="17">
        <v>0.335288076110345</v>
      </c>
      <c r="E10" s="17">
        <v>0.380962141775612</v>
      </c>
      <c r="F10" s="17"/>
      <c r="G10" s="17">
        <v>0.25025194172894299</v>
      </c>
      <c r="H10" s="17">
        <v>0.38263841698054901</v>
      </c>
      <c r="I10" s="17">
        <v>0.33129299541600798</v>
      </c>
      <c r="J10" s="17">
        <v>0.40454460122577302</v>
      </c>
      <c r="K10" s="17">
        <v>0.42734647029851403</v>
      </c>
      <c r="L10" s="17"/>
      <c r="M10" s="17">
        <v>0.30846405783257802</v>
      </c>
      <c r="N10" s="17">
        <v>0.53382232106794603</v>
      </c>
      <c r="O10" s="17">
        <v>0.30938475700770801</v>
      </c>
      <c r="P10" s="17">
        <v>0.263534397285064</v>
      </c>
      <c r="Q10" s="17"/>
      <c r="R10" s="17">
        <v>0.27915302090663002</v>
      </c>
      <c r="S10" s="17">
        <v>0.33891778704207098</v>
      </c>
      <c r="T10" s="17">
        <v>0.485167838269142</v>
      </c>
      <c r="U10" s="17"/>
      <c r="V10" s="17">
        <v>0.237670859712141</v>
      </c>
      <c r="W10" s="17">
        <v>0.30357295194255901</v>
      </c>
      <c r="X10" s="17">
        <v>0.35630162816371402</v>
      </c>
      <c r="Y10" s="17">
        <v>0.391032696969279</v>
      </c>
      <c r="Z10" s="17">
        <v>0.41869719357867402</v>
      </c>
      <c r="AA10" s="17"/>
      <c r="AB10" s="17">
        <v>0.39240633274745501</v>
      </c>
      <c r="AC10" s="17">
        <v>0.16360319527012401</v>
      </c>
      <c r="AD10" s="17">
        <v>0.37267199406419999</v>
      </c>
    </row>
    <row r="11" spans="2:30">
      <c r="B11" s="18" t="s">
        <v>112</v>
      </c>
      <c r="C11" s="17">
        <v>0.35452997751155102</v>
      </c>
      <c r="D11" s="17">
        <v>0.325738806551083</v>
      </c>
      <c r="E11" s="17">
        <v>0.38501348135924202</v>
      </c>
      <c r="F11" s="17"/>
      <c r="G11" s="17">
        <v>0.37303013853014499</v>
      </c>
      <c r="H11" s="17">
        <v>0.38728812218477399</v>
      </c>
      <c r="I11" s="17">
        <v>0.43416001904364798</v>
      </c>
      <c r="J11" s="17">
        <v>0.42005678217922898</v>
      </c>
      <c r="K11" s="17">
        <v>0.15004846809530301</v>
      </c>
      <c r="L11" s="17"/>
      <c r="M11" s="17">
        <v>0.34634729834702199</v>
      </c>
      <c r="N11" s="17">
        <v>0.35946230857488498</v>
      </c>
      <c r="O11" s="17">
        <v>0.29659366742438498</v>
      </c>
      <c r="P11" s="17">
        <v>0.42304909079632103</v>
      </c>
      <c r="Q11" s="17"/>
      <c r="R11" s="17">
        <v>0.39988959453183998</v>
      </c>
      <c r="S11" s="17">
        <v>0.36744283536648498</v>
      </c>
      <c r="T11" s="17">
        <v>0.274867425775083</v>
      </c>
      <c r="U11" s="17"/>
      <c r="V11" s="17">
        <v>0.28750714286906198</v>
      </c>
      <c r="W11" s="17">
        <v>0.43096161117221998</v>
      </c>
      <c r="X11" s="17">
        <v>0.435835360399559</v>
      </c>
      <c r="Y11" s="17">
        <v>0.36990258014952199</v>
      </c>
      <c r="Z11" s="17">
        <v>0.25669570207818199</v>
      </c>
      <c r="AA11" s="17"/>
      <c r="AB11" s="17">
        <v>0.37732940130445197</v>
      </c>
      <c r="AC11" s="17">
        <v>0.2181983843941</v>
      </c>
      <c r="AD11" s="17">
        <v>0.39259620359105402</v>
      </c>
    </row>
    <row r="12" spans="2:30">
      <c r="B12" s="18" t="s">
        <v>109</v>
      </c>
      <c r="C12" s="17">
        <v>0.34075377129567802</v>
      </c>
      <c r="D12" s="17">
        <v>0.36185845056614802</v>
      </c>
      <c r="E12" s="17">
        <v>0.318408567877971</v>
      </c>
      <c r="F12" s="17"/>
      <c r="G12" s="17">
        <v>0.42411494593955201</v>
      </c>
      <c r="H12" s="17">
        <v>0.31068278798214799</v>
      </c>
      <c r="I12" s="17">
        <v>0.38329122001260202</v>
      </c>
      <c r="J12" s="17">
        <v>0.42814633118304002</v>
      </c>
      <c r="K12" s="17">
        <v>0.149381712646137</v>
      </c>
      <c r="L12" s="17"/>
      <c r="M12" s="17">
        <v>0.42681464882905301</v>
      </c>
      <c r="N12" s="17">
        <v>0.307146354519162</v>
      </c>
      <c r="O12" s="17">
        <v>0.22289454433603201</v>
      </c>
      <c r="P12" s="17">
        <v>0.23460770973426701</v>
      </c>
      <c r="Q12" s="17"/>
      <c r="R12" s="17">
        <v>0.38696638721378301</v>
      </c>
      <c r="S12" s="17">
        <v>0.35115497159324199</v>
      </c>
      <c r="T12" s="17">
        <v>0.26684960608358999</v>
      </c>
      <c r="U12" s="17"/>
      <c r="V12" s="17">
        <v>0.44406619348808002</v>
      </c>
      <c r="W12" s="17">
        <v>0.33974611364802398</v>
      </c>
      <c r="X12" s="17">
        <v>0.35643814690874798</v>
      </c>
      <c r="Y12" s="17">
        <v>0.39779942414852698</v>
      </c>
      <c r="Z12" s="17">
        <v>0.25561753278425098</v>
      </c>
      <c r="AA12" s="17"/>
      <c r="AB12" s="17">
        <v>0.31650197507819799</v>
      </c>
      <c r="AC12" s="17">
        <v>0.46448637569991902</v>
      </c>
      <c r="AD12" s="17">
        <v>0.36138479522644901</v>
      </c>
    </row>
    <row r="13" spans="2:30">
      <c r="B13" s="18" t="s">
        <v>110</v>
      </c>
      <c r="C13" s="17">
        <v>0.28137326125851198</v>
      </c>
      <c r="D13" s="17">
        <v>0.22567998012397</v>
      </c>
      <c r="E13" s="17">
        <v>0.34034016997112898</v>
      </c>
      <c r="F13" s="17"/>
      <c r="G13" s="17">
        <v>0.29507301781447198</v>
      </c>
      <c r="H13" s="17">
        <v>0.25924741686499098</v>
      </c>
      <c r="I13" s="17">
        <v>0.24081991133790201</v>
      </c>
      <c r="J13" s="17">
        <v>0.27940172738527802</v>
      </c>
      <c r="K13" s="17">
        <v>0.33444648266756999</v>
      </c>
      <c r="L13" s="17"/>
      <c r="M13" s="17">
        <v>0.28149219804686798</v>
      </c>
      <c r="N13" s="17">
        <v>0.40535287418482402</v>
      </c>
      <c r="O13" s="17">
        <v>0.17785116854538099</v>
      </c>
      <c r="P13" s="17">
        <v>0.17047933035864299</v>
      </c>
      <c r="Q13" s="17"/>
      <c r="R13" s="17">
        <v>0.31728374327784797</v>
      </c>
      <c r="S13" s="17">
        <v>0.23050509149352</v>
      </c>
      <c r="T13" s="17">
        <v>0.37924490221064999</v>
      </c>
      <c r="U13" s="17"/>
      <c r="V13" s="17">
        <v>0.39297423723599501</v>
      </c>
      <c r="W13" s="17">
        <v>0.24216199381577</v>
      </c>
      <c r="X13" s="17">
        <v>0.246823806089497</v>
      </c>
      <c r="Y13" s="17">
        <v>0.23519334377138601</v>
      </c>
      <c r="Z13" s="17">
        <v>0.32388973994775</v>
      </c>
      <c r="AA13" s="17"/>
      <c r="AB13" s="17">
        <v>0.28757840945878499</v>
      </c>
      <c r="AC13" s="17">
        <v>0.27901154332418499</v>
      </c>
      <c r="AD13" s="17">
        <v>0.19195975061300599</v>
      </c>
    </row>
    <row r="14" spans="2:30">
      <c r="B14" s="18" t="s">
        <v>115</v>
      </c>
      <c r="C14" s="17">
        <v>0.27386472635432402</v>
      </c>
      <c r="D14" s="17">
        <v>0.27775843514402698</v>
      </c>
      <c r="E14" s="17">
        <v>0.26974214700401999</v>
      </c>
      <c r="F14" s="17"/>
      <c r="G14" s="17">
        <v>0.41538110397330702</v>
      </c>
      <c r="H14" s="17">
        <v>0.35202282037673399</v>
      </c>
      <c r="I14" s="17">
        <v>0.291206500356753</v>
      </c>
      <c r="J14" s="17">
        <v>0.204522050061653</v>
      </c>
      <c r="K14" s="17">
        <v>8.7991327096999597E-2</v>
      </c>
      <c r="L14" s="17"/>
      <c r="M14" s="17">
        <v>0.31811732802210901</v>
      </c>
      <c r="N14" s="17">
        <v>0.20928676959157699</v>
      </c>
      <c r="O14" s="17">
        <v>0.27331108580105001</v>
      </c>
      <c r="P14" s="17">
        <v>0.24323573574053101</v>
      </c>
      <c r="Q14" s="17"/>
      <c r="R14" s="17">
        <v>0.383007362097534</v>
      </c>
      <c r="S14" s="17">
        <v>0.302124353392485</v>
      </c>
      <c r="T14" s="17">
        <v>8.9588486788063595E-2</v>
      </c>
      <c r="U14" s="17"/>
      <c r="V14" s="17">
        <v>0.38224917620943499</v>
      </c>
      <c r="W14" s="17">
        <v>0.40905939676921799</v>
      </c>
      <c r="X14" s="17">
        <v>0.30522639830544002</v>
      </c>
      <c r="Y14" s="17">
        <v>0.25399169380723802</v>
      </c>
      <c r="Z14" s="17">
        <v>0.12772288535118501</v>
      </c>
      <c r="AA14" s="17"/>
      <c r="AB14" s="17">
        <v>0.268741563663076</v>
      </c>
      <c r="AC14" s="17">
        <v>0.30298575685087797</v>
      </c>
      <c r="AD14" s="17">
        <v>0.26965739676294698</v>
      </c>
    </row>
    <row r="15" spans="2:30" ht="28.9">
      <c r="B15" s="18" t="s">
        <v>113</v>
      </c>
      <c r="C15" s="17">
        <v>0.26811603195127798</v>
      </c>
      <c r="D15" s="17">
        <v>0.28403134140587</v>
      </c>
      <c r="E15" s="17">
        <v>0.251265227318762</v>
      </c>
      <c r="F15" s="17"/>
      <c r="G15" s="17">
        <v>0.18016532897300699</v>
      </c>
      <c r="H15" s="17">
        <v>0.206299640201068</v>
      </c>
      <c r="I15" s="17">
        <v>0.27285135148227202</v>
      </c>
      <c r="J15" s="17">
        <v>0.33402603257157798</v>
      </c>
      <c r="K15" s="17">
        <v>0.358543275567071</v>
      </c>
      <c r="L15" s="17"/>
      <c r="M15" s="17">
        <v>0.26643738391574001</v>
      </c>
      <c r="N15" s="17">
        <v>0.228683756117809</v>
      </c>
      <c r="O15" s="17">
        <v>0.42397896708386201</v>
      </c>
      <c r="P15" s="17">
        <v>0.19952379017712599</v>
      </c>
      <c r="Q15" s="17"/>
      <c r="R15" s="17">
        <v>0.16523105605879501</v>
      </c>
      <c r="S15" s="17">
        <v>0.26912198539746202</v>
      </c>
      <c r="T15" s="17">
        <v>0.36899760873973902</v>
      </c>
      <c r="U15" s="17"/>
      <c r="V15" s="17">
        <v>0.209736281015691</v>
      </c>
      <c r="W15" s="17">
        <v>0.191953210977405</v>
      </c>
      <c r="X15" s="17">
        <v>0.22744915563479601</v>
      </c>
      <c r="Y15" s="17">
        <v>0.30005012989681801</v>
      </c>
      <c r="Z15" s="17">
        <v>0.35176424565235898</v>
      </c>
      <c r="AA15" s="17"/>
      <c r="AB15" s="17">
        <v>0.27700968439607498</v>
      </c>
      <c r="AC15" s="17">
        <v>0.212363707117216</v>
      </c>
      <c r="AD15" s="17">
        <v>0.29035061581717497</v>
      </c>
    </row>
    <row r="16" spans="2:30">
      <c r="B16" s="18" t="s">
        <v>111</v>
      </c>
      <c r="C16" s="17">
        <v>0.24119086254114599</v>
      </c>
      <c r="D16" s="17">
        <v>0.32187945445866301</v>
      </c>
      <c r="E16" s="17">
        <v>0.15575942921877001</v>
      </c>
      <c r="F16" s="17"/>
      <c r="G16" s="17">
        <v>0.213670291563447</v>
      </c>
      <c r="H16" s="17">
        <v>0.221162419349234</v>
      </c>
      <c r="I16" s="17">
        <v>0.220506653334236</v>
      </c>
      <c r="J16" s="17">
        <v>0.205352633087098</v>
      </c>
      <c r="K16" s="17">
        <v>0.35034601110352998</v>
      </c>
      <c r="L16" s="17"/>
      <c r="M16" s="17">
        <v>0.24241200333824101</v>
      </c>
      <c r="N16" s="17">
        <v>0.110333820849569</v>
      </c>
      <c r="O16" s="17">
        <v>0.37764008188638998</v>
      </c>
      <c r="P16" s="17">
        <v>0.32999797126310099</v>
      </c>
      <c r="Q16" s="17"/>
      <c r="R16" s="17">
        <v>0.22060800491431501</v>
      </c>
      <c r="S16" s="17">
        <v>0.25024202062185102</v>
      </c>
      <c r="T16" s="17">
        <v>0.23805859481486799</v>
      </c>
      <c r="U16" s="17"/>
      <c r="V16" s="17">
        <v>0.20166340350457301</v>
      </c>
      <c r="W16" s="17">
        <v>0.23527366968507701</v>
      </c>
      <c r="X16" s="17">
        <v>0.24035393185061399</v>
      </c>
      <c r="Y16" s="17">
        <v>0.178732125880874</v>
      </c>
      <c r="Z16" s="17">
        <v>0.30154298286019998</v>
      </c>
      <c r="AA16" s="17"/>
      <c r="AB16" s="17">
        <v>0.21870308732691399</v>
      </c>
      <c r="AC16" s="17">
        <v>0.412381688006629</v>
      </c>
      <c r="AD16" s="17">
        <v>9.8184706047127396E-2</v>
      </c>
    </row>
    <row r="17" spans="2:30">
      <c r="B17" s="18" t="s">
        <v>117</v>
      </c>
      <c r="C17" s="17">
        <v>0.17082025630004599</v>
      </c>
      <c r="D17" s="17">
        <v>0.17229838951741799</v>
      </c>
      <c r="E17" s="17">
        <v>0.16925523903551601</v>
      </c>
      <c r="F17" s="17"/>
      <c r="G17" s="17">
        <v>0.23641899389912899</v>
      </c>
      <c r="H17" s="17">
        <v>0.13105171003994801</v>
      </c>
      <c r="I17" s="17">
        <v>0.182053170265735</v>
      </c>
      <c r="J17" s="17">
        <v>8.8501344583463301E-2</v>
      </c>
      <c r="K17" s="17">
        <v>0.21308607590676401</v>
      </c>
      <c r="L17" s="17"/>
      <c r="M17" s="17">
        <v>0.151717794315545</v>
      </c>
      <c r="N17" s="17">
        <v>0.16080136973099299</v>
      </c>
      <c r="O17" s="17">
        <v>0.156609222937895</v>
      </c>
      <c r="P17" s="17">
        <v>0.25866290147468801</v>
      </c>
      <c r="Q17" s="17"/>
      <c r="R17" s="17">
        <v>0.22742676991434199</v>
      </c>
      <c r="S17" s="17">
        <v>0.17592340791139599</v>
      </c>
      <c r="T17" s="17">
        <v>0.100414117216962</v>
      </c>
      <c r="U17" s="17"/>
      <c r="V17" s="17">
        <v>0.17784028147366501</v>
      </c>
      <c r="W17" s="17">
        <v>0.23152322915854701</v>
      </c>
      <c r="X17" s="17">
        <v>0.14893128468601299</v>
      </c>
      <c r="Y17" s="17">
        <v>0.12657189137727001</v>
      </c>
      <c r="Z17" s="17">
        <v>0.168511685384543</v>
      </c>
      <c r="AA17" s="17"/>
      <c r="AB17" s="17">
        <v>0.151164661165821</v>
      </c>
      <c r="AC17" s="17">
        <v>0.25935484595909197</v>
      </c>
      <c r="AD17" s="17">
        <v>0.22127973366506401</v>
      </c>
    </row>
    <row r="18" spans="2:30" ht="28.9">
      <c r="B18" s="18" t="s">
        <v>116</v>
      </c>
      <c r="C18" s="17">
        <v>8.9772759316141496E-2</v>
      </c>
      <c r="D18" s="17">
        <v>9.2860941420388504E-2</v>
      </c>
      <c r="E18" s="17">
        <v>8.65030551701573E-2</v>
      </c>
      <c r="F18" s="17"/>
      <c r="G18" s="17">
        <v>0.106375360445086</v>
      </c>
      <c r="H18" s="17">
        <v>0.10395775514530101</v>
      </c>
      <c r="I18" s="17">
        <v>0.11162694050548699</v>
      </c>
      <c r="J18" s="17">
        <v>7.8212297667904093E-2</v>
      </c>
      <c r="K18" s="17">
        <v>4.5348450799038403E-2</v>
      </c>
      <c r="L18" s="17"/>
      <c r="M18" s="17">
        <v>9.0943699950305906E-2</v>
      </c>
      <c r="N18" s="17">
        <v>7.2334317149485697E-2</v>
      </c>
      <c r="O18" s="17">
        <v>4.5072475204365497E-2</v>
      </c>
      <c r="P18" s="17">
        <v>0.154213619085147</v>
      </c>
      <c r="Q18" s="17"/>
      <c r="R18" s="17">
        <v>0.100024220537399</v>
      </c>
      <c r="S18" s="17">
        <v>0.102868075816535</v>
      </c>
      <c r="T18" s="17">
        <v>4.49583693559579E-2</v>
      </c>
      <c r="U18" s="17"/>
      <c r="V18" s="17">
        <v>0.10085971673911701</v>
      </c>
      <c r="W18" s="17">
        <v>9.1927112896344101E-2</v>
      </c>
      <c r="X18" s="17">
        <v>9.8069130367162194E-2</v>
      </c>
      <c r="Y18" s="17">
        <v>0.14243915876468799</v>
      </c>
      <c r="Z18" s="17">
        <v>4.3726800815476398E-2</v>
      </c>
      <c r="AA18" s="17"/>
      <c r="AB18" s="17">
        <v>8.6732027382069601E-2</v>
      </c>
      <c r="AC18" s="17">
        <v>8.7595526379742703E-2</v>
      </c>
      <c r="AD18" s="17">
        <v>0.14316455236160699</v>
      </c>
    </row>
    <row r="19" spans="2:30" ht="28.9">
      <c r="B19" s="18" t="s">
        <v>118</v>
      </c>
      <c r="C19" s="17">
        <v>5.0988892564317101E-2</v>
      </c>
      <c r="D19" s="17">
        <v>6.1091197725846501E-2</v>
      </c>
      <c r="E19" s="17">
        <v>4.0292778165744503E-2</v>
      </c>
      <c r="F19" s="17"/>
      <c r="G19" s="17">
        <v>5.4507230120279603E-2</v>
      </c>
      <c r="H19" s="17">
        <v>3.5607993596904197E-2</v>
      </c>
      <c r="I19" s="17">
        <v>5.2555811535168299E-2</v>
      </c>
      <c r="J19" s="17">
        <v>8.3078786961148204E-2</v>
      </c>
      <c r="K19" s="17">
        <v>2.9568157192821E-2</v>
      </c>
      <c r="L19" s="17"/>
      <c r="M19" s="17">
        <v>5.9786625355708202E-2</v>
      </c>
      <c r="N19" s="17">
        <v>4.8628258154906102E-2</v>
      </c>
      <c r="O19" s="17">
        <v>3.4096504050524098E-2</v>
      </c>
      <c r="P19" s="17">
        <v>4.2676152509595403E-2</v>
      </c>
      <c r="Q19" s="17"/>
      <c r="R19" s="17">
        <v>3.4701669568908598E-2</v>
      </c>
      <c r="S19" s="17">
        <v>6.2296839843834599E-2</v>
      </c>
      <c r="T19" s="17">
        <v>3.7588671159930802E-2</v>
      </c>
      <c r="U19" s="17"/>
      <c r="V19" s="17">
        <v>5.53685811013317E-2</v>
      </c>
      <c r="W19" s="17">
        <v>2.6877198884871299E-2</v>
      </c>
      <c r="X19" s="17">
        <v>5.2355285322583101E-2</v>
      </c>
      <c r="Y19" s="17">
        <v>0.104672390725027</v>
      </c>
      <c r="Z19" s="17">
        <v>3.0597610174776999E-2</v>
      </c>
      <c r="AA19" s="17"/>
      <c r="AB19" s="17">
        <v>5.4297788403060702E-2</v>
      </c>
      <c r="AC19" s="17">
        <v>4.45084179963805E-2</v>
      </c>
      <c r="AD19" s="17">
        <v>1.8303025182982401E-2</v>
      </c>
    </row>
    <row r="20" spans="2:30">
      <c r="B20" s="18" t="s">
        <v>69</v>
      </c>
      <c r="C20" s="17">
        <v>1.1743492499536099E-2</v>
      </c>
      <c r="D20" s="17">
        <v>1.7039064925591801E-2</v>
      </c>
      <c r="E20" s="17">
        <v>6.1366485595296298E-3</v>
      </c>
      <c r="F20" s="17"/>
      <c r="G20" s="17">
        <v>3.4336766909707599E-3</v>
      </c>
      <c r="H20" s="17">
        <v>3.3276597957832998E-2</v>
      </c>
      <c r="I20" s="17">
        <v>1.06442201430119E-2</v>
      </c>
      <c r="J20" s="17">
        <v>7.7271018241654504E-3</v>
      </c>
      <c r="K20" s="17">
        <v>3.00871633206734E-3</v>
      </c>
      <c r="L20" s="17"/>
      <c r="M20" s="17">
        <v>1.30858368168303E-2</v>
      </c>
      <c r="N20" s="17">
        <v>9.2749241279123495E-3</v>
      </c>
      <c r="O20" s="17">
        <v>1.11431030464997E-2</v>
      </c>
      <c r="P20" s="17">
        <v>1.21629107490751E-2</v>
      </c>
      <c r="Q20" s="17"/>
      <c r="R20" s="17">
        <v>3.3115482849589099E-3</v>
      </c>
      <c r="S20" s="17">
        <v>1.84050860176369E-2</v>
      </c>
      <c r="T20" s="17">
        <v>2.6790384600115899E-3</v>
      </c>
      <c r="U20" s="17"/>
      <c r="V20" s="17">
        <v>6.82867133059513E-3</v>
      </c>
      <c r="W20" s="17">
        <v>1.7254519524606601E-2</v>
      </c>
      <c r="X20" s="17">
        <v>1.5743989447064701E-2</v>
      </c>
      <c r="Y20" s="17">
        <v>1.8957311247615599E-2</v>
      </c>
      <c r="Z20" s="17">
        <v>1.9867851568451602E-3</v>
      </c>
      <c r="AA20" s="17"/>
      <c r="AB20" s="17">
        <v>1.4676446931277501E-2</v>
      </c>
      <c r="AC20" s="17">
        <v>0</v>
      </c>
      <c r="AD20" s="17">
        <v>0</v>
      </c>
    </row>
    <row r="21" spans="2:30">
      <c r="B21" s="18" t="s">
        <v>75</v>
      </c>
      <c r="C21" s="19">
        <v>7.5601394058801502E-3</v>
      </c>
      <c r="D21" s="19">
        <v>8.3273865063133706E-3</v>
      </c>
      <c r="E21" s="19">
        <v>6.74779384444748E-3</v>
      </c>
      <c r="F21" s="19"/>
      <c r="G21" s="19">
        <v>1.56726519796331E-2</v>
      </c>
      <c r="H21" s="19">
        <v>1.0084239551914301E-2</v>
      </c>
      <c r="I21" s="19">
        <v>4.8608159849072201E-3</v>
      </c>
      <c r="J21" s="19">
        <v>6.4147680919417202E-3</v>
      </c>
      <c r="K21" s="19">
        <v>0</v>
      </c>
      <c r="L21" s="19"/>
      <c r="M21" s="19">
        <v>2.6577893334935698E-3</v>
      </c>
      <c r="N21" s="19">
        <v>2.5568008833165401E-2</v>
      </c>
      <c r="O21" s="19">
        <v>0</v>
      </c>
      <c r="P21" s="19">
        <v>0</v>
      </c>
      <c r="Q21" s="19"/>
      <c r="R21" s="19">
        <v>1.5115209862475E-2</v>
      </c>
      <c r="S21" s="19">
        <v>5.3568364041686198E-3</v>
      </c>
      <c r="T21" s="19">
        <v>5.7619937654319999E-3</v>
      </c>
      <c r="U21" s="19"/>
      <c r="V21" s="19">
        <v>0</v>
      </c>
      <c r="W21" s="19">
        <v>1.55203595456347E-2</v>
      </c>
      <c r="X21" s="19">
        <v>1.50847744284873E-2</v>
      </c>
      <c r="Y21" s="19">
        <v>0</v>
      </c>
      <c r="Z21" s="19">
        <v>4.2731165893546402E-3</v>
      </c>
      <c r="AA21" s="19"/>
      <c r="AB21" s="19">
        <v>9.4482952825015402E-3</v>
      </c>
      <c r="AC21" s="19">
        <v>0</v>
      </c>
      <c r="AD21" s="19">
        <v>0</v>
      </c>
    </row>
    <row r="22" spans="2:30">
      <c r="B22" s="16"/>
    </row>
    <row r="23" spans="2:30">
      <c r="B23" t="s">
        <v>368</v>
      </c>
    </row>
    <row r="24" spans="2:30">
      <c r="B24" t="s">
        <v>369</v>
      </c>
    </row>
    <row r="26" spans="2:30">
      <c r="B2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120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 ht="28.9">
      <c r="B9" s="18" t="s">
        <v>121</v>
      </c>
      <c r="C9" s="17">
        <v>0.39720397670715102</v>
      </c>
      <c r="D9" s="17">
        <v>0.47466746117972503</v>
      </c>
      <c r="E9" s="17">
        <v>0.31518722128523602</v>
      </c>
      <c r="F9" s="17"/>
      <c r="G9" s="17">
        <v>0.37942884181517</v>
      </c>
      <c r="H9" s="17">
        <v>0.38621071017616199</v>
      </c>
      <c r="I9" s="17">
        <v>0.38973613497266801</v>
      </c>
      <c r="J9" s="17">
        <v>0.45376988708420701</v>
      </c>
      <c r="K9" s="17">
        <v>0.37905974439513002</v>
      </c>
      <c r="L9" s="17"/>
      <c r="M9" s="17">
        <v>0.44185563542878997</v>
      </c>
      <c r="N9" s="17">
        <v>0.337512070362877</v>
      </c>
      <c r="O9" s="17">
        <v>0.46242150778596902</v>
      </c>
      <c r="P9" s="17">
        <v>0.29910047529914902</v>
      </c>
      <c r="Q9" s="17"/>
      <c r="R9" s="17">
        <v>0.363155349635915</v>
      </c>
      <c r="S9" s="17">
        <v>0.407171287173545</v>
      </c>
      <c r="T9" s="17">
        <v>0.405208594451618</v>
      </c>
      <c r="U9" s="17"/>
      <c r="V9" s="17">
        <v>0.45757429603444999</v>
      </c>
      <c r="W9" s="17">
        <v>0.29235787328225898</v>
      </c>
      <c r="X9" s="17">
        <v>0.45085430858831599</v>
      </c>
      <c r="Y9" s="17">
        <v>0.44172318928858201</v>
      </c>
      <c r="Z9" s="17">
        <v>0.38499244476980399</v>
      </c>
      <c r="AA9" s="17"/>
      <c r="AB9" s="17">
        <v>0.38973656270457202</v>
      </c>
      <c r="AC9" s="17">
        <v>0.43582159859393299</v>
      </c>
      <c r="AD9" s="17">
        <v>0.40206635477383101</v>
      </c>
    </row>
    <row r="10" spans="2:30" ht="28.9">
      <c r="B10" s="18" t="s">
        <v>122</v>
      </c>
      <c r="C10" s="17">
        <v>0.44927493371148403</v>
      </c>
      <c r="D10" s="17">
        <v>0.37809322399577799</v>
      </c>
      <c r="E10" s="17">
        <v>0.52464067430547601</v>
      </c>
      <c r="F10" s="17"/>
      <c r="G10" s="17">
        <v>0.42592064579614097</v>
      </c>
      <c r="H10" s="17">
        <v>0.448024276740143</v>
      </c>
      <c r="I10" s="17">
        <v>0.42861381674850102</v>
      </c>
      <c r="J10" s="17">
        <v>0.40859036108777103</v>
      </c>
      <c r="K10" s="17">
        <v>0.538703421743568</v>
      </c>
      <c r="L10" s="17"/>
      <c r="M10" s="17">
        <v>0.39195658635524799</v>
      </c>
      <c r="N10" s="17">
        <v>0.537783124059936</v>
      </c>
      <c r="O10" s="17">
        <v>0.37831843255257203</v>
      </c>
      <c r="P10" s="17">
        <v>0.544516526998997</v>
      </c>
      <c r="Q10" s="17"/>
      <c r="R10" s="17">
        <v>0.44489319317745402</v>
      </c>
      <c r="S10" s="17">
        <v>0.42992191130248503</v>
      </c>
      <c r="T10" s="17">
        <v>0.50466809911298105</v>
      </c>
      <c r="U10" s="17"/>
      <c r="V10" s="17">
        <v>0.35885826880308602</v>
      </c>
      <c r="W10" s="17">
        <v>0.48941954600336601</v>
      </c>
      <c r="X10" s="17">
        <v>0.41162593120874902</v>
      </c>
      <c r="Y10" s="17">
        <v>0.39353643328709498</v>
      </c>
      <c r="Z10" s="17">
        <v>0.51567729354360303</v>
      </c>
      <c r="AA10" s="17"/>
      <c r="AB10" s="17">
        <v>0.43219277324222999</v>
      </c>
      <c r="AC10" s="17">
        <v>0.51236089689907405</v>
      </c>
      <c r="AD10" s="17">
        <v>0.53292274222934899</v>
      </c>
    </row>
    <row r="11" spans="2:30">
      <c r="B11" s="18" t="s">
        <v>69</v>
      </c>
      <c r="C11" s="19">
        <v>0.15352108958136501</v>
      </c>
      <c r="D11" s="19">
        <v>0.14723931482449701</v>
      </c>
      <c r="E11" s="19">
        <v>0.160172104409288</v>
      </c>
      <c r="F11" s="19"/>
      <c r="G11" s="19">
        <v>0.194650512388688</v>
      </c>
      <c r="H11" s="19">
        <v>0.16576501308369401</v>
      </c>
      <c r="I11" s="19">
        <v>0.18165004827883099</v>
      </c>
      <c r="J11" s="19">
        <v>0.13763975182802199</v>
      </c>
      <c r="K11" s="19">
        <v>8.2236833861302303E-2</v>
      </c>
      <c r="L11" s="19"/>
      <c r="M11" s="19">
        <v>0.16618777821596201</v>
      </c>
      <c r="N11" s="19">
        <v>0.12470480557718699</v>
      </c>
      <c r="O11" s="19">
        <v>0.15926005966145901</v>
      </c>
      <c r="P11" s="19">
        <v>0.15638299770185399</v>
      </c>
      <c r="Q11" s="19"/>
      <c r="R11" s="19">
        <v>0.19195145718663101</v>
      </c>
      <c r="S11" s="19">
        <v>0.16290680152397</v>
      </c>
      <c r="T11" s="19">
        <v>9.0123306435400799E-2</v>
      </c>
      <c r="U11" s="19"/>
      <c r="V11" s="19">
        <v>0.18356743516246399</v>
      </c>
      <c r="W11" s="19">
        <v>0.218222580714375</v>
      </c>
      <c r="X11" s="19">
        <v>0.13751976020293499</v>
      </c>
      <c r="Y11" s="19">
        <v>0.16474037742432299</v>
      </c>
      <c r="Z11" s="19">
        <v>9.9330261686593299E-2</v>
      </c>
      <c r="AA11" s="19"/>
      <c r="AB11" s="19">
        <v>0.17807066405319799</v>
      </c>
      <c r="AC11" s="19">
        <v>5.1817504506992899E-2</v>
      </c>
      <c r="AD11" s="19">
        <v>6.5010902996820205E-2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123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72</v>
      </c>
      <c r="D7" s="10">
        <v>42</v>
      </c>
      <c r="E7" s="10">
        <v>30</v>
      </c>
      <c r="F7" s="10"/>
      <c r="G7" s="10">
        <v>13</v>
      </c>
      <c r="H7" s="10">
        <v>14</v>
      </c>
      <c r="I7" s="10">
        <v>20</v>
      </c>
      <c r="J7" s="10">
        <v>18</v>
      </c>
      <c r="K7" s="10">
        <v>7</v>
      </c>
      <c r="L7" s="10"/>
      <c r="M7" s="10">
        <v>35</v>
      </c>
      <c r="N7" s="10">
        <v>15</v>
      </c>
      <c r="O7" s="10">
        <v>11</v>
      </c>
      <c r="P7" s="10">
        <v>11</v>
      </c>
      <c r="Q7" s="10"/>
      <c r="R7" s="10">
        <v>13</v>
      </c>
      <c r="S7" s="10">
        <v>46</v>
      </c>
      <c r="T7" s="10">
        <v>13</v>
      </c>
      <c r="U7" s="10"/>
      <c r="V7" s="10">
        <v>4</v>
      </c>
      <c r="W7" s="10">
        <v>20</v>
      </c>
      <c r="X7" s="10">
        <v>11</v>
      </c>
      <c r="Y7" s="10">
        <v>21</v>
      </c>
      <c r="Z7" s="10">
        <v>16</v>
      </c>
      <c r="AA7" s="10"/>
      <c r="AB7" s="10">
        <v>65</v>
      </c>
      <c r="AC7" s="10">
        <v>4</v>
      </c>
      <c r="AD7" s="10">
        <v>3</v>
      </c>
    </row>
    <row r="8" spans="2:30" ht="30" customHeight="1">
      <c r="B8" s="11" t="s">
        <v>61</v>
      </c>
      <c r="C8" s="11">
        <v>64</v>
      </c>
      <c r="D8" s="11">
        <v>35</v>
      </c>
      <c r="E8" s="11">
        <v>29</v>
      </c>
      <c r="F8" s="11"/>
      <c r="G8" s="11">
        <v>13</v>
      </c>
      <c r="H8" s="11">
        <v>14</v>
      </c>
      <c r="I8" s="11">
        <v>19</v>
      </c>
      <c r="J8" s="11">
        <v>13</v>
      </c>
      <c r="K8" s="11">
        <v>4</v>
      </c>
      <c r="L8" s="11"/>
      <c r="M8" s="11">
        <v>29</v>
      </c>
      <c r="N8" s="11">
        <v>14</v>
      </c>
      <c r="O8" s="11">
        <v>9</v>
      </c>
      <c r="P8" s="11">
        <v>12</v>
      </c>
      <c r="Q8" s="11"/>
      <c r="R8" s="11">
        <v>14</v>
      </c>
      <c r="S8" s="11">
        <v>40</v>
      </c>
      <c r="T8" s="11">
        <v>11</v>
      </c>
      <c r="U8" s="11"/>
      <c r="V8" s="11">
        <v>4</v>
      </c>
      <c r="W8" s="11">
        <v>20</v>
      </c>
      <c r="X8" s="11">
        <v>11</v>
      </c>
      <c r="Y8" s="11">
        <v>16</v>
      </c>
      <c r="Z8" s="11">
        <v>12</v>
      </c>
      <c r="AA8" s="11"/>
      <c r="AB8" s="11">
        <v>58</v>
      </c>
      <c r="AC8" s="11">
        <v>4</v>
      </c>
      <c r="AD8" s="11">
        <v>2</v>
      </c>
    </row>
    <row r="9" spans="2:30" ht="28.9">
      <c r="B9" s="18" t="s">
        <v>121</v>
      </c>
      <c r="C9" s="17">
        <v>0.54557450009587705</v>
      </c>
      <c r="D9" s="17">
        <v>0.56716943722737001</v>
      </c>
      <c r="E9" s="17">
        <v>0.51977936917240397</v>
      </c>
      <c r="F9" s="17"/>
      <c r="G9" s="17">
        <v>0.62512435096753904</v>
      </c>
      <c r="H9" s="17">
        <v>0.52283141676218803</v>
      </c>
      <c r="I9" s="17">
        <v>0.56368613044703797</v>
      </c>
      <c r="J9" s="17">
        <v>0.411534181015829</v>
      </c>
      <c r="K9" s="17">
        <v>0.712763253636022</v>
      </c>
      <c r="L9" s="17"/>
      <c r="M9" s="17">
        <v>0.60482744932624599</v>
      </c>
      <c r="N9" s="17">
        <v>0.38745494809634201</v>
      </c>
      <c r="O9" s="17">
        <v>0.70610952003063798</v>
      </c>
      <c r="P9" s="17">
        <v>0.464451932820094</v>
      </c>
      <c r="Q9" s="17"/>
      <c r="R9" s="17">
        <v>0.57643726573559695</v>
      </c>
      <c r="S9" s="17">
        <v>0.54258365496357397</v>
      </c>
      <c r="T9" s="17">
        <v>0.51723739741943098</v>
      </c>
      <c r="U9" s="17"/>
      <c r="V9" s="17">
        <v>0.58390664408777204</v>
      </c>
      <c r="W9" s="17">
        <v>0.60181988950194598</v>
      </c>
      <c r="X9" s="17">
        <v>0.57784636176291104</v>
      </c>
      <c r="Y9" s="17">
        <v>0.48826142690151098</v>
      </c>
      <c r="Z9" s="17">
        <v>0.48785050028666999</v>
      </c>
      <c r="AA9" s="17"/>
      <c r="AB9" s="17">
        <v>0.53400104510541901</v>
      </c>
      <c r="AC9" s="17">
        <v>0.48384589637311598</v>
      </c>
      <c r="AD9" s="17">
        <v>1</v>
      </c>
    </row>
    <row r="10" spans="2:30" ht="28.9">
      <c r="B10" s="18" t="s">
        <v>122</v>
      </c>
      <c r="C10" s="17">
        <v>0.45442549990412301</v>
      </c>
      <c r="D10" s="17">
        <v>0.43283056277262999</v>
      </c>
      <c r="E10" s="17">
        <v>0.48022063082759597</v>
      </c>
      <c r="F10" s="17"/>
      <c r="G10" s="17">
        <v>0.37487564903246101</v>
      </c>
      <c r="H10" s="17">
        <v>0.47716858323781203</v>
      </c>
      <c r="I10" s="17">
        <v>0.43631386955296197</v>
      </c>
      <c r="J10" s="17">
        <v>0.58846581898417105</v>
      </c>
      <c r="K10" s="17">
        <v>0.287236746363978</v>
      </c>
      <c r="L10" s="17"/>
      <c r="M10" s="17">
        <v>0.39517255067375401</v>
      </c>
      <c r="N10" s="17">
        <v>0.61254505190365804</v>
      </c>
      <c r="O10" s="17">
        <v>0.29389047996936202</v>
      </c>
      <c r="P10" s="17">
        <v>0.535548067179906</v>
      </c>
      <c r="Q10" s="17"/>
      <c r="R10" s="17">
        <v>0.423562734264403</v>
      </c>
      <c r="S10" s="17">
        <v>0.45741634503642598</v>
      </c>
      <c r="T10" s="17">
        <v>0.48276260258056902</v>
      </c>
      <c r="U10" s="17"/>
      <c r="V10" s="17">
        <v>0.41609335591222801</v>
      </c>
      <c r="W10" s="17">
        <v>0.39818011049805402</v>
      </c>
      <c r="X10" s="17">
        <v>0.42215363823708901</v>
      </c>
      <c r="Y10" s="17">
        <v>0.51173857309848902</v>
      </c>
      <c r="Z10" s="17">
        <v>0.51214949971333001</v>
      </c>
      <c r="AA10" s="17"/>
      <c r="AB10" s="17">
        <v>0.46599895489458099</v>
      </c>
      <c r="AC10" s="17">
        <v>0.51615410362688396</v>
      </c>
      <c r="AD10" s="17">
        <v>0</v>
      </c>
    </row>
    <row r="11" spans="2:30">
      <c r="B11" s="18" t="s">
        <v>69</v>
      </c>
      <c r="C11" s="19">
        <v>0</v>
      </c>
      <c r="D11" s="19">
        <v>0</v>
      </c>
      <c r="E11" s="19">
        <v>0</v>
      </c>
      <c r="F11" s="19"/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/>
      <c r="M11" s="19">
        <v>0</v>
      </c>
      <c r="N11" s="19">
        <v>0</v>
      </c>
      <c r="O11" s="19">
        <v>0</v>
      </c>
      <c r="P11" s="19">
        <v>0</v>
      </c>
      <c r="Q11" s="19"/>
      <c r="R11" s="19">
        <v>0</v>
      </c>
      <c r="S11" s="19">
        <v>0</v>
      </c>
      <c r="T11" s="19">
        <v>0</v>
      </c>
      <c r="U11" s="19"/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/>
      <c r="AB11" s="19">
        <v>0</v>
      </c>
      <c r="AC11" s="19">
        <v>0</v>
      </c>
      <c r="AD11" s="19">
        <v>0</v>
      </c>
    </row>
    <row r="12" spans="2:30">
      <c r="B12" s="16" t="s">
        <v>17</v>
      </c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G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7" width="20.7109375" customWidth="1"/>
  </cols>
  <sheetData>
    <row r="2" spans="2:7" ht="40.15" customHeight="1">
      <c r="D2" s="27" t="s">
        <v>387</v>
      </c>
      <c r="E2" s="28"/>
      <c r="F2" s="28"/>
      <c r="G2" s="28"/>
    </row>
    <row r="6" spans="2:7" ht="49.9" customHeight="1">
      <c r="B6" s="20" t="s">
        <v>36</v>
      </c>
      <c r="C6" s="20" t="s">
        <v>388</v>
      </c>
      <c r="D6" s="20" t="s">
        <v>389</v>
      </c>
      <c r="E6" s="20" t="s">
        <v>390</v>
      </c>
      <c r="F6" s="20" t="s">
        <v>391</v>
      </c>
    </row>
    <row r="7" spans="2:7">
      <c r="B7" s="18" t="s">
        <v>125</v>
      </c>
      <c r="C7" s="17">
        <v>0.17871292967320801</v>
      </c>
      <c r="D7" s="17">
        <v>0.33366776146874999</v>
      </c>
      <c r="E7" s="17">
        <v>3.8335064792185597E-2</v>
      </c>
      <c r="F7" s="17">
        <v>5.3002726004903501E-2</v>
      </c>
    </row>
    <row r="8" spans="2:7">
      <c r="B8" s="18" t="s">
        <v>126</v>
      </c>
      <c r="C8" s="17">
        <v>0.359381719383704</v>
      </c>
      <c r="D8" s="17">
        <v>0.50891013857442502</v>
      </c>
      <c r="E8" s="17">
        <v>0.17335826758877099</v>
      </c>
      <c r="F8" s="17">
        <v>0.234567469096958</v>
      </c>
    </row>
    <row r="9" spans="2:7">
      <c r="B9" s="18" t="s">
        <v>127</v>
      </c>
      <c r="C9" s="17">
        <v>0.27203133793328299</v>
      </c>
      <c r="D9" s="17">
        <v>0.12545387757465001</v>
      </c>
      <c r="E9" s="17">
        <v>0.22457706993811399</v>
      </c>
      <c r="F9" s="17">
        <v>0.27140878929642598</v>
      </c>
    </row>
    <row r="10" spans="2:7">
      <c r="B10" s="18" t="s">
        <v>128</v>
      </c>
      <c r="C10" s="17">
        <v>0.11893498950845501</v>
      </c>
      <c r="D10" s="17">
        <v>1.9736469401921902E-2</v>
      </c>
      <c r="E10" s="17">
        <v>0.26176979480110302</v>
      </c>
      <c r="F10" s="17">
        <v>0.22769238572101699</v>
      </c>
    </row>
    <row r="11" spans="2:7">
      <c r="B11" s="18" t="s">
        <v>129</v>
      </c>
      <c r="C11" s="17">
        <v>6.0668162200911799E-2</v>
      </c>
      <c r="D11" s="17">
        <v>3.6344017999037398E-3</v>
      </c>
      <c r="E11" s="17">
        <v>0.29502930129619198</v>
      </c>
      <c r="F11" s="17">
        <v>0.19527099579096099</v>
      </c>
    </row>
    <row r="12" spans="2:7">
      <c r="B12" s="18" t="s">
        <v>69</v>
      </c>
      <c r="C12" s="17">
        <v>1.0270861300438E-2</v>
      </c>
      <c r="D12" s="17">
        <v>8.5973511803501997E-3</v>
      </c>
      <c r="E12" s="17">
        <v>6.93050158363366E-3</v>
      </c>
      <c r="F12" s="17">
        <v>1.80576340897344E-2</v>
      </c>
    </row>
    <row r="13" spans="2:7">
      <c r="B13" s="16"/>
      <c r="C13" s="16"/>
      <c r="D13" s="16"/>
      <c r="E13" s="16"/>
      <c r="F13" s="16"/>
    </row>
    <row r="14" spans="2:7">
      <c r="B14" t="s">
        <v>368</v>
      </c>
    </row>
    <row r="15" spans="2:7">
      <c r="B15" t="s">
        <v>369</v>
      </c>
    </row>
    <row r="19" spans="2:2">
      <c r="B19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124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125</v>
      </c>
      <c r="C9" s="17">
        <v>0.17871292967320801</v>
      </c>
      <c r="D9" s="17">
        <v>0.15101419863757301</v>
      </c>
      <c r="E9" s="17">
        <v>0.20803978043798699</v>
      </c>
      <c r="F9" s="17"/>
      <c r="G9" s="17">
        <v>0.21647117911779701</v>
      </c>
      <c r="H9" s="17">
        <v>0.15822340918649599</v>
      </c>
      <c r="I9" s="17">
        <v>0.157771851251266</v>
      </c>
      <c r="J9" s="17">
        <v>0.25440388253018598</v>
      </c>
      <c r="K9" s="17">
        <v>0.10497231318523299</v>
      </c>
      <c r="L9" s="17"/>
      <c r="M9" s="17">
        <v>0.28104357942279901</v>
      </c>
      <c r="N9" s="17">
        <v>0.108769975451232</v>
      </c>
      <c r="O9" s="17">
        <v>7.0984137095806296E-2</v>
      </c>
      <c r="P9" s="17">
        <v>7.2692954243066293E-2</v>
      </c>
      <c r="Q9" s="17"/>
      <c r="R9" s="17">
        <v>0.193764912103363</v>
      </c>
      <c r="S9" s="17">
        <v>0.183267779034919</v>
      </c>
      <c r="T9" s="17">
        <v>0.15156697452384801</v>
      </c>
      <c r="U9" s="17"/>
      <c r="V9" s="17">
        <v>0.28494857679831798</v>
      </c>
      <c r="W9" s="17">
        <v>0.14624750944348799</v>
      </c>
      <c r="X9" s="17">
        <v>0.16526762299110601</v>
      </c>
      <c r="Y9" s="17">
        <v>0.216434525315328</v>
      </c>
      <c r="Z9" s="17">
        <v>0.14832786761706701</v>
      </c>
      <c r="AA9" s="17"/>
      <c r="AB9" s="17">
        <v>0.139768366527808</v>
      </c>
      <c r="AC9" s="17">
        <v>0.39192823118342401</v>
      </c>
      <c r="AD9" s="17">
        <v>0.17014396021138201</v>
      </c>
    </row>
    <row r="10" spans="2:30">
      <c r="B10" s="18" t="s">
        <v>126</v>
      </c>
      <c r="C10" s="17">
        <v>0.359381719383704</v>
      </c>
      <c r="D10" s="17">
        <v>0.39967716798762898</v>
      </c>
      <c r="E10" s="17">
        <v>0.31671772130426801</v>
      </c>
      <c r="F10" s="17"/>
      <c r="G10" s="17">
        <v>0.37915901346421299</v>
      </c>
      <c r="H10" s="17">
        <v>0.48826534408927902</v>
      </c>
      <c r="I10" s="17">
        <v>0.361749876845049</v>
      </c>
      <c r="J10" s="17">
        <v>0.35972994562213101</v>
      </c>
      <c r="K10" s="17">
        <v>0.19738046142242499</v>
      </c>
      <c r="L10" s="17"/>
      <c r="M10" s="17">
        <v>0.406333259557416</v>
      </c>
      <c r="N10" s="17">
        <v>0.33474761181943902</v>
      </c>
      <c r="O10" s="17">
        <v>0.35549641524804598</v>
      </c>
      <c r="P10" s="17">
        <v>0.25822128932819499</v>
      </c>
      <c r="Q10" s="17"/>
      <c r="R10" s="17">
        <v>0.43875151021258102</v>
      </c>
      <c r="S10" s="17">
        <v>0.39319135664972299</v>
      </c>
      <c r="T10" s="17">
        <v>0.19044443910273101</v>
      </c>
      <c r="U10" s="17"/>
      <c r="V10" s="17">
        <v>0.33571287124481802</v>
      </c>
      <c r="W10" s="17">
        <v>0.46789895776356799</v>
      </c>
      <c r="X10" s="17">
        <v>0.422160725256013</v>
      </c>
      <c r="Y10" s="17">
        <v>0.37028801319780602</v>
      </c>
      <c r="Z10" s="17">
        <v>0.23833538005293001</v>
      </c>
      <c r="AA10" s="17"/>
      <c r="AB10" s="17">
        <v>0.37267625856268399</v>
      </c>
      <c r="AC10" s="17">
        <v>0.27294287692035801</v>
      </c>
      <c r="AD10" s="17">
        <v>0.401516540410017</v>
      </c>
    </row>
    <row r="11" spans="2:30">
      <c r="B11" s="18" t="s">
        <v>127</v>
      </c>
      <c r="C11" s="17">
        <v>0.27203133793328299</v>
      </c>
      <c r="D11" s="17">
        <v>0.25590310264711302</v>
      </c>
      <c r="E11" s="17">
        <v>0.289107584087963</v>
      </c>
      <c r="F11" s="17"/>
      <c r="G11" s="17">
        <v>0.186451352807115</v>
      </c>
      <c r="H11" s="17">
        <v>0.162992647560087</v>
      </c>
      <c r="I11" s="17">
        <v>0.26412409621371702</v>
      </c>
      <c r="J11" s="17">
        <v>0.15188643009594699</v>
      </c>
      <c r="K11" s="17">
        <v>0.61120030330599195</v>
      </c>
      <c r="L11" s="17"/>
      <c r="M11" s="17">
        <v>0.14045977922994701</v>
      </c>
      <c r="N11" s="17">
        <v>0.35129303905486797</v>
      </c>
      <c r="O11" s="17">
        <v>0.402318523835764</v>
      </c>
      <c r="P11" s="17">
        <v>0.43303554591689403</v>
      </c>
      <c r="Q11" s="17"/>
      <c r="R11" s="17">
        <v>0.16107534622566999</v>
      </c>
      <c r="S11" s="17">
        <v>0.23896792115419699</v>
      </c>
      <c r="T11" s="17">
        <v>0.470787504917212</v>
      </c>
      <c r="U11" s="17"/>
      <c r="V11" s="17">
        <v>0.14307490062362599</v>
      </c>
      <c r="W11" s="17">
        <v>0.20697767122424199</v>
      </c>
      <c r="X11" s="17">
        <v>0.17329007881787201</v>
      </c>
      <c r="Y11" s="17">
        <v>0.219246690417704</v>
      </c>
      <c r="Z11" s="17">
        <v>0.46927580747033398</v>
      </c>
      <c r="AA11" s="17"/>
      <c r="AB11" s="17">
        <v>0.27873164031983799</v>
      </c>
      <c r="AC11" s="17">
        <v>0.268486912206371</v>
      </c>
      <c r="AD11" s="17">
        <v>0.17833814833630501</v>
      </c>
    </row>
    <row r="12" spans="2:30">
      <c r="B12" s="18" t="s">
        <v>128</v>
      </c>
      <c r="C12" s="17">
        <v>0.11893498950845501</v>
      </c>
      <c r="D12" s="17">
        <v>0.107730408203614</v>
      </c>
      <c r="E12" s="17">
        <v>0.13079817137718999</v>
      </c>
      <c r="F12" s="17"/>
      <c r="G12" s="17">
        <v>0.13629687850972999</v>
      </c>
      <c r="H12" s="17">
        <v>0.11144142483534</v>
      </c>
      <c r="I12" s="17">
        <v>0.136684437353637</v>
      </c>
      <c r="J12" s="17">
        <v>0.15924987453698</v>
      </c>
      <c r="K12" s="17">
        <v>4.8791128557680502E-2</v>
      </c>
      <c r="L12" s="17"/>
      <c r="M12" s="17">
        <v>0.10007417645067899</v>
      </c>
      <c r="N12" s="17">
        <v>0.13545842005640599</v>
      </c>
      <c r="O12" s="17">
        <v>0.11358521880833999</v>
      </c>
      <c r="P12" s="17">
        <v>0.154882908191385</v>
      </c>
      <c r="Q12" s="17"/>
      <c r="R12" s="17">
        <v>0.12768975715818201</v>
      </c>
      <c r="S12" s="17">
        <v>0.117045677751107</v>
      </c>
      <c r="T12" s="17">
        <v>0.115102422709217</v>
      </c>
      <c r="U12" s="17"/>
      <c r="V12" s="17">
        <v>9.2435056587688497E-2</v>
      </c>
      <c r="W12" s="17">
        <v>0.13067795011851899</v>
      </c>
      <c r="X12" s="17">
        <v>0.13660653158304101</v>
      </c>
      <c r="Y12" s="17">
        <v>0.14949670143986599</v>
      </c>
      <c r="Z12" s="17">
        <v>8.7587491801348505E-2</v>
      </c>
      <c r="AA12" s="17"/>
      <c r="AB12" s="17">
        <v>0.13208056512455699</v>
      </c>
      <c r="AC12" s="17">
        <v>1.5550769831647901E-2</v>
      </c>
      <c r="AD12" s="17">
        <v>0.212042781666549</v>
      </c>
    </row>
    <row r="13" spans="2:30">
      <c r="B13" s="18" t="s">
        <v>129</v>
      </c>
      <c r="C13" s="17">
        <v>6.0668162200911799E-2</v>
      </c>
      <c r="D13" s="17">
        <v>7.63879225912001E-2</v>
      </c>
      <c r="E13" s="17">
        <v>4.4024400924231398E-2</v>
      </c>
      <c r="F13" s="17"/>
      <c r="G13" s="17">
        <v>7.0000372472764999E-2</v>
      </c>
      <c r="H13" s="17">
        <v>7.3757677146922301E-2</v>
      </c>
      <c r="I13" s="17">
        <v>6.61739839414167E-2</v>
      </c>
      <c r="J13" s="17">
        <v>5.8149244281484901E-2</v>
      </c>
      <c r="K13" s="17">
        <v>3.3305874932369299E-2</v>
      </c>
      <c r="L13" s="17"/>
      <c r="M13" s="17">
        <v>5.7211292424731899E-2</v>
      </c>
      <c r="N13" s="17">
        <v>6.6825255034194994E-2</v>
      </c>
      <c r="O13" s="17">
        <v>5.7615705012044403E-2</v>
      </c>
      <c r="P13" s="17">
        <v>6.3988822257340303E-2</v>
      </c>
      <c r="Q13" s="17"/>
      <c r="R13" s="17">
        <v>6.7510611589681593E-2</v>
      </c>
      <c r="S13" s="17">
        <v>6.0839237623016899E-2</v>
      </c>
      <c r="T13" s="17">
        <v>5.3332019979168997E-2</v>
      </c>
      <c r="U13" s="17"/>
      <c r="V13" s="17">
        <v>0.12071710604517</v>
      </c>
      <c r="W13" s="17">
        <v>4.3037138854401302E-2</v>
      </c>
      <c r="X13" s="17">
        <v>8.9247883813374201E-2</v>
      </c>
      <c r="Y13" s="17">
        <v>4.4534069629295403E-2</v>
      </c>
      <c r="Z13" s="17">
        <v>4.2556042052722502E-2</v>
      </c>
      <c r="AA13" s="17"/>
      <c r="AB13" s="17">
        <v>6.9348938695664095E-2</v>
      </c>
      <c r="AC13" s="17">
        <v>2.1715192972097001E-2</v>
      </c>
      <c r="AD13" s="17">
        <v>3.79585693757475E-2</v>
      </c>
    </row>
    <row r="14" spans="2:30">
      <c r="B14" s="18" t="s">
        <v>69</v>
      </c>
      <c r="C14" s="19">
        <v>1.0270861300438E-2</v>
      </c>
      <c r="D14" s="19">
        <v>9.28719993287048E-3</v>
      </c>
      <c r="E14" s="19">
        <v>1.13123418683608E-2</v>
      </c>
      <c r="F14" s="19"/>
      <c r="G14" s="19">
        <v>1.1621203628380299E-2</v>
      </c>
      <c r="H14" s="19">
        <v>5.3194971818745903E-3</v>
      </c>
      <c r="I14" s="19">
        <v>1.34957543949146E-2</v>
      </c>
      <c r="J14" s="19">
        <v>1.6580622933271599E-2</v>
      </c>
      <c r="K14" s="19">
        <v>4.3499185963003202E-3</v>
      </c>
      <c r="L14" s="19"/>
      <c r="M14" s="19">
        <v>1.48779129144285E-2</v>
      </c>
      <c r="N14" s="19">
        <v>2.9056985838610098E-3</v>
      </c>
      <c r="O14" s="19">
        <v>0</v>
      </c>
      <c r="P14" s="19">
        <v>1.7178480063120401E-2</v>
      </c>
      <c r="Q14" s="19"/>
      <c r="R14" s="19">
        <v>1.12078627105224E-2</v>
      </c>
      <c r="S14" s="19">
        <v>6.68802778703692E-3</v>
      </c>
      <c r="T14" s="19">
        <v>1.8766638767822901E-2</v>
      </c>
      <c r="U14" s="19"/>
      <c r="V14" s="19">
        <v>2.311148870038E-2</v>
      </c>
      <c r="W14" s="19">
        <v>5.1607725957825996E-3</v>
      </c>
      <c r="X14" s="19">
        <v>1.34271575385933E-2</v>
      </c>
      <c r="Y14" s="19">
        <v>0</v>
      </c>
      <c r="Z14" s="19">
        <v>1.3917411005598001E-2</v>
      </c>
      <c r="AA14" s="19"/>
      <c r="AB14" s="19">
        <v>7.3942307694484996E-3</v>
      </c>
      <c r="AC14" s="19">
        <v>2.9376016886101801E-2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130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125</v>
      </c>
      <c r="C9" s="17">
        <v>0.33366776146874999</v>
      </c>
      <c r="D9" s="17">
        <v>0.29521204070155699</v>
      </c>
      <c r="E9" s="17">
        <v>0.374383893285062</v>
      </c>
      <c r="F9" s="17"/>
      <c r="G9" s="17">
        <v>0.316694276291068</v>
      </c>
      <c r="H9" s="17">
        <v>0.25266484349662599</v>
      </c>
      <c r="I9" s="17">
        <v>0.30500392482171401</v>
      </c>
      <c r="J9" s="17">
        <v>0.39313259483801399</v>
      </c>
      <c r="K9" s="17">
        <v>0.40863632552453999</v>
      </c>
      <c r="L9" s="17"/>
      <c r="M9" s="17">
        <v>0.38634220442473999</v>
      </c>
      <c r="N9" s="17">
        <v>0.42733339563351103</v>
      </c>
      <c r="O9" s="17">
        <v>0.15393727759887099</v>
      </c>
      <c r="P9" s="17">
        <v>0.17767584555572299</v>
      </c>
      <c r="Q9" s="17"/>
      <c r="R9" s="17">
        <v>0.31621099423572901</v>
      </c>
      <c r="S9" s="17">
        <v>0.30903271530507598</v>
      </c>
      <c r="T9" s="17">
        <v>0.416133178592761</v>
      </c>
      <c r="U9" s="17"/>
      <c r="V9" s="17">
        <v>0.40792513661733898</v>
      </c>
      <c r="W9" s="17">
        <v>0.27455856366565001</v>
      </c>
      <c r="X9" s="17">
        <v>0.218844138017147</v>
      </c>
      <c r="Y9" s="17">
        <v>0.40008176772154602</v>
      </c>
      <c r="Z9" s="17">
        <v>0.38564387886219298</v>
      </c>
      <c r="AA9" s="17"/>
      <c r="AB9" s="17">
        <v>0.32738397715533801</v>
      </c>
      <c r="AC9" s="17">
        <v>0.37176169924352997</v>
      </c>
      <c r="AD9" s="17">
        <v>0.32168472488608901</v>
      </c>
    </row>
    <row r="10" spans="2:30">
      <c r="B10" s="18" t="s">
        <v>126</v>
      </c>
      <c r="C10" s="17">
        <v>0.50891013857442502</v>
      </c>
      <c r="D10" s="17">
        <v>0.56056310012862598</v>
      </c>
      <c r="E10" s="17">
        <v>0.454221037723192</v>
      </c>
      <c r="F10" s="17"/>
      <c r="G10" s="17">
        <v>0.45054118577177898</v>
      </c>
      <c r="H10" s="17">
        <v>0.58163699723078099</v>
      </c>
      <c r="I10" s="17">
        <v>0.53608639833796401</v>
      </c>
      <c r="J10" s="17">
        <v>0.47297067728685899</v>
      </c>
      <c r="K10" s="17">
        <v>0.502719077633623</v>
      </c>
      <c r="L10" s="17"/>
      <c r="M10" s="17">
        <v>0.47252692388069401</v>
      </c>
      <c r="N10" s="17">
        <v>0.40318044316282298</v>
      </c>
      <c r="O10" s="17">
        <v>0.69622835543219297</v>
      </c>
      <c r="P10" s="17">
        <v>0.62762078029913304</v>
      </c>
      <c r="Q10" s="17"/>
      <c r="R10" s="17">
        <v>0.47828151931179302</v>
      </c>
      <c r="S10" s="17">
        <v>0.53556274982485497</v>
      </c>
      <c r="T10" s="17">
        <v>0.46951725327983401</v>
      </c>
      <c r="U10" s="17"/>
      <c r="V10" s="17">
        <v>0.42023822156903201</v>
      </c>
      <c r="W10" s="17">
        <v>0.533201742222562</v>
      </c>
      <c r="X10" s="17">
        <v>0.58838680870313997</v>
      </c>
      <c r="Y10" s="17">
        <v>0.43619804878882701</v>
      </c>
      <c r="Z10" s="17">
        <v>0.516129760466153</v>
      </c>
      <c r="AA10" s="17"/>
      <c r="AB10" s="17">
        <v>0.50273406507487695</v>
      </c>
      <c r="AC10" s="17">
        <v>0.52444316502331201</v>
      </c>
      <c r="AD10" s="17">
        <v>0.560047617870023</v>
      </c>
    </row>
    <row r="11" spans="2:30">
      <c r="B11" s="18" t="s">
        <v>127</v>
      </c>
      <c r="C11" s="17">
        <v>0.12545387757465001</v>
      </c>
      <c r="D11" s="17">
        <v>0.118006820529173</v>
      </c>
      <c r="E11" s="17">
        <v>0.133338669492682</v>
      </c>
      <c r="F11" s="17"/>
      <c r="G11" s="17">
        <v>0.16523679674271499</v>
      </c>
      <c r="H11" s="17">
        <v>0.115518862922107</v>
      </c>
      <c r="I11" s="17">
        <v>0.135722644962778</v>
      </c>
      <c r="J11" s="17">
        <v>0.125052424299925</v>
      </c>
      <c r="K11" s="17">
        <v>8.2372968705933303E-2</v>
      </c>
      <c r="L11" s="17"/>
      <c r="M11" s="17">
        <v>0.116565913091828</v>
      </c>
      <c r="N11" s="17">
        <v>0.12637463471121499</v>
      </c>
      <c r="O11" s="17">
        <v>0.120788085782261</v>
      </c>
      <c r="P11" s="17">
        <v>0.15549430321708499</v>
      </c>
      <c r="Q11" s="17"/>
      <c r="R11" s="17">
        <v>0.14038156002858801</v>
      </c>
      <c r="S11" s="17">
        <v>0.12827393859873301</v>
      </c>
      <c r="T11" s="17">
        <v>0.10300315525143799</v>
      </c>
      <c r="U11" s="17"/>
      <c r="V11" s="17">
        <v>0.156682633660574</v>
      </c>
      <c r="W11" s="17">
        <v>0.126938839756111</v>
      </c>
      <c r="X11" s="17">
        <v>0.133143623038144</v>
      </c>
      <c r="Y11" s="17">
        <v>0.15789870388802399</v>
      </c>
      <c r="Z11" s="17">
        <v>8.6353832669837996E-2</v>
      </c>
      <c r="AA11" s="17"/>
      <c r="AB11" s="17">
        <v>0.133022779943543</v>
      </c>
      <c r="AC11" s="17">
        <v>9.3843969626542303E-2</v>
      </c>
      <c r="AD11" s="17">
        <v>9.8893448825585997E-2</v>
      </c>
    </row>
    <row r="12" spans="2:30">
      <c r="B12" s="18" t="s">
        <v>128</v>
      </c>
      <c r="C12" s="17">
        <v>1.9736469401921902E-2</v>
      </c>
      <c r="D12" s="17">
        <v>9.8872451661591709E-3</v>
      </c>
      <c r="E12" s="17">
        <v>3.01646268846406E-2</v>
      </c>
      <c r="F12" s="17"/>
      <c r="G12" s="17">
        <v>5.9907816021469898E-2</v>
      </c>
      <c r="H12" s="17">
        <v>1.01883571701437E-2</v>
      </c>
      <c r="I12" s="17">
        <v>2.31870318775435E-2</v>
      </c>
      <c r="J12" s="17">
        <v>2.42953548326075E-3</v>
      </c>
      <c r="K12" s="17">
        <v>0</v>
      </c>
      <c r="L12" s="17"/>
      <c r="M12" s="17">
        <v>1.25742100930415E-2</v>
      </c>
      <c r="N12" s="17">
        <v>2.6980843599194199E-2</v>
      </c>
      <c r="O12" s="17">
        <v>1.4865502291333699E-2</v>
      </c>
      <c r="P12" s="17">
        <v>3.4321269969489802E-2</v>
      </c>
      <c r="Q12" s="17"/>
      <c r="R12" s="17">
        <v>5.7777025403473597E-2</v>
      </c>
      <c r="S12" s="17">
        <v>1.2697639195863799E-2</v>
      </c>
      <c r="T12" s="17">
        <v>0</v>
      </c>
      <c r="U12" s="17"/>
      <c r="V12" s="17">
        <v>0</v>
      </c>
      <c r="W12" s="17">
        <v>4.0676934515796702E-2</v>
      </c>
      <c r="X12" s="17">
        <v>4.4777529474376798E-2</v>
      </c>
      <c r="Y12" s="17">
        <v>5.8214796016029897E-3</v>
      </c>
      <c r="Z12" s="17">
        <v>3.4579848655776901E-3</v>
      </c>
      <c r="AA12" s="17"/>
      <c r="AB12" s="17">
        <v>2.1572526644894199E-2</v>
      </c>
      <c r="AC12" s="17">
        <v>9.9511661066154899E-3</v>
      </c>
      <c r="AD12" s="17">
        <v>1.9374208418302001E-2</v>
      </c>
    </row>
    <row r="13" spans="2:30">
      <c r="B13" s="18" t="s">
        <v>129</v>
      </c>
      <c r="C13" s="17">
        <v>3.6344017999037398E-3</v>
      </c>
      <c r="D13" s="17">
        <v>4.7542210466394704E-3</v>
      </c>
      <c r="E13" s="17">
        <v>2.4487600500959E-3</v>
      </c>
      <c r="F13" s="17"/>
      <c r="G13" s="17">
        <v>0</v>
      </c>
      <c r="H13" s="17">
        <v>5.8055325451073303E-3</v>
      </c>
      <c r="I13" s="17">
        <v>0</v>
      </c>
      <c r="J13" s="17">
        <v>6.4147680919417202E-3</v>
      </c>
      <c r="K13" s="17">
        <v>6.2716281359032899E-3</v>
      </c>
      <c r="L13" s="17"/>
      <c r="M13" s="17">
        <v>2.6577893334935698E-3</v>
      </c>
      <c r="N13" s="17">
        <v>9.6824328752974503E-3</v>
      </c>
      <c r="O13" s="17">
        <v>0</v>
      </c>
      <c r="P13" s="17">
        <v>0</v>
      </c>
      <c r="Q13" s="17"/>
      <c r="R13" s="17">
        <v>0</v>
      </c>
      <c r="S13" s="17">
        <v>2.09524966757912E-3</v>
      </c>
      <c r="T13" s="17">
        <v>1.1346412875967E-2</v>
      </c>
      <c r="U13" s="17"/>
      <c r="V13" s="17">
        <v>0</v>
      </c>
      <c r="W13" s="17">
        <v>5.6323055052650102E-3</v>
      </c>
      <c r="X13" s="17">
        <v>0</v>
      </c>
      <c r="Y13" s="17">
        <v>0</v>
      </c>
      <c r="Z13" s="17">
        <v>8.4145431362379602E-3</v>
      </c>
      <c r="AA13" s="17"/>
      <c r="AB13" s="17">
        <v>4.5420989663282401E-3</v>
      </c>
      <c r="AC13" s="17">
        <v>0</v>
      </c>
      <c r="AD13" s="17">
        <v>0</v>
      </c>
    </row>
    <row r="14" spans="2:30">
      <c r="B14" s="18" t="s">
        <v>69</v>
      </c>
      <c r="C14" s="19">
        <v>8.5973511803501997E-3</v>
      </c>
      <c r="D14" s="19">
        <v>1.15765724278446E-2</v>
      </c>
      <c r="E14" s="19">
        <v>5.4430125643274499E-3</v>
      </c>
      <c r="F14" s="19"/>
      <c r="G14" s="19">
        <v>7.6199251729678402E-3</v>
      </c>
      <c r="H14" s="19">
        <v>3.4185406635235401E-2</v>
      </c>
      <c r="I14" s="19">
        <v>0</v>
      </c>
      <c r="J14" s="19">
        <v>0</v>
      </c>
      <c r="K14" s="19">
        <v>0</v>
      </c>
      <c r="L14" s="19"/>
      <c r="M14" s="19">
        <v>9.33295917620308E-3</v>
      </c>
      <c r="N14" s="19">
        <v>6.44825001795956E-3</v>
      </c>
      <c r="O14" s="19">
        <v>1.4180778895341299E-2</v>
      </c>
      <c r="P14" s="19">
        <v>4.8878009585688904E-3</v>
      </c>
      <c r="Q14" s="19"/>
      <c r="R14" s="19">
        <v>7.3489010204169499E-3</v>
      </c>
      <c r="S14" s="19">
        <v>1.23377074078929E-2</v>
      </c>
      <c r="T14" s="19">
        <v>0</v>
      </c>
      <c r="U14" s="19"/>
      <c r="V14" s="19">
        <v>1.5154008153054999E-2</v>
      </c>
      <c r="W14" s="19">
        <v>1.8991614334615201E-2</v>
      </c>
      <c r="X14" s="19">
        <v>1.4847900767192499E-2</v>
      </c>
      <c r="Y14" s="19">
        <v>0</v>
      </c>
      <c r="Z14" s="19">
        <v>0</v>
      </c>
      <c r="AA14" s="19"/>
      <c r="AB14" s="19">
        <v>1.0744552215020299E-2</v>
      </c>
      <c r="AC14" s="19">
        <v>0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D19"/>
  <sheetViews>
    <sheetView showGridLines="0" workbookViewId="0">
      <pane xSplit="2" topLeftCell="C1" activePane="topRight" state="frozen"/>
      <selection pane="topRight" activeCell="B19" sqref="B19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131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125</v>
      </c>
      <c r="C9" s="17">
        <v>3.8335064792185597E-2</v>
      </c>
      <c r="D9" s="17">
        <v>3.3174486416962003E-2</v>
      </c>
      <c r="E9" s="17">
        <v>4.3798979787982001E-2</v>
      </c>
      <c r="F9" s="17"/>
      <c r="G9" s="17">
        <v>6.05142952944413E-2</v>
      </c>
      <c r="H9" s="17">
        <v>3.9954196558792801E-2</v>
      </c>
      <c r="I9" s="17">
        <v>3.5606061245486799E-2</v>
      </c>
      <c r="J9" s="17">
        <v>4.38497921780883E-2</v>
      </c>
      <c r="K9" s="17">
        <v>9.7220955093816307E-3</v>
      </c>
      <c r="L9" s="17"/>
      <c r="M9" s="17">
        <v>4.9998399138521998E-2</v>
      </c>
      <c r="N9" s="17">
        <v>2.4519011577032301E-2</v>
      </c>
      <c r="O9" s="17">
        <v>2.3836350512612198E-2</v>
      </c>
      <c r="P9" s="17">
        <v>3.7751842843465798E-2</v>
      </c>
      <c r="Q9" s="17"/>
      <c r="R9" s="17">
        <v>5.1903315068161399E-2</v>
      </c>
      <c r="S9" s="17">
        <v>3.9324796334536803E-2</v>
      </c>
      <c r="T9" s="17">
        <v>2.20741660839948E-2</v>
      </c>
      <c r="U9" s="17"/>
      <c r="V9" s="17">
        <v>5.9815396910155E-2</v>
      </c>
      <c r="W9" s="17">
        <v>3.9187758734463701E-2</v>
      </c>
      <c r="X9" s="17">
        <v>3.4503830060111498E-2</v>
      </c>
      <c r="Y9" s="17">
        <v>5.4011224512110802E-2</v>
      </c>
      <c r="Z9" s="17">
        <v>2.2267662479919199E-2</v>
      </c>
      <c r="AA9" s="17"/>
      <c r="AB9" s="17">
        <v>3.8329050040887797E-2</v>
      </c>
      <c r="AC9" s="17">
        <v>4.51472254264541E-2</v>
      </c>
      <c r="AD9" s="17">
        <v>1.8865180078423398E-2</v>
      </c>
    </row>
    <row r="10" spans="2:30">
      <c r="B10" s="18" t="s">
        <v>126</v>
      </c>
      <c r="C10" s="17">
        <v>0.17335826758877099</v>
      </c>
      <c r="D10" s="17">
        <v>0.15633620031934001</v>
      </c>
      <c r="E10" s="17">
        <v>0.19138088479374099</v>
      </c>
      <c r="F10" s="17"/>
      <c r="G10" s="17">
        <v>0.16748201355151501</v>
      </c>
      <c r="H10" s="17">
        <v>0.15285888689610899</v>
      </c>
      <c r="I10" s="17">
        <v>0.19368589105425499</v>
      </c>
      <c r="J10" s="17">
        <v>0.152206202104991</v>
      </c>
      <c r="K10" s="17">
        <v>0.20174077481834701</v>
      </c>
      <c r="L10" s="17"/>
      <c r="M10" s="17">
        <v>0.140040913201599</v>
      </c>
      <c r="N10" s="17">
        <v>0.186904661465982</v>
      </c>
      <c r="O10" s="17">
        <v>0.12842846676993699</v>
      </c>
      <c r="P10" s="17">
        <v>0.29381140137705097</v>
      </c>
      <c r="Q10" s="17"/>
      <c r="R10" s="17">
        <v>0.16697958986656</v>
      </c>
      <c r="S10" s="17">
        <v>0.197888545871237</v>
      </c>
      <c r="T10" s="17">
        <v>0.115154118776169</v>
      </c>
      <c r="U10" s="17"/>
      <c r="V10" s="17">
        <v>0.134014837686288</v>
      </c>
      <c r="W10" s="17">
        <v>0.18715593153673199</v>
      </c>
      <c r="X10" s="17">
        <v>0.134990198115782</v>
      </c>
      <c r="Y10" s="17">
        <v>0.20497728406615501</v>
      </c>
      <c r="Z10" s="17">
        <v>0.18334814700913399</v>
      </c>
      <c r="AA10" s="17"/>
      <c r="AB10" s="17">
        <v>0.14953204162014699</v>
      </c>
      <c r="AC10" s="17">
        <v>0.26245533761915701</v>
      </c>
      <c r="AD10" s="17">
        <v>0.28685800455824401</v>
      </c>
    </row>
    <row r="11" spans="2:30">
      <c r="B11" s="18" t="s">
        <v>127</v>
      </c>
      <c r="C11" s="17">
        <v>0.22457706993811399</v>
      </c>
      <c r="D11" s="17">
        <v>0.17266232134043899</v>
      </c>
      <c r="E11" s="17">
        <v>0.27954334556483401</v>
      </c>
      <c r="F11" s="17"/>
      <c r="G11" s="17">
        <v>0.217717270253907</v>
      </c>
      <c r="H11" s="17">
        <v>0.21019939448069799</v>
      </c>
      <c r="I11" s="17">
        <v>0.20446140871460899</v>
      </c>
      <c r="J11" s="17">
        <v>0.15089689120459801</v>
      </c>
      <c r="K11" s="17">
        <v>0.342759533187456</v>
      </c>
      <c r="L11" s="17"/>
      <c r="M11" s="17">
        <v>0.15872162186608099</v>
      </c>
      <c r="N11" s="17">
        <v>0.345936254843141</v>
      </c>
      <c r="O11" s="17">
        <v>0.20839990516950699</v>
      </c>
      <c r="P11" s="17">
        <v>0.244020924800435</v>
      </c>
      <c r="Q11" s="17"/>
      <c r="R11" s="17">
        <v>0.199115592285735</v>
      </c>
      <c r="S11" s="17">
        <v>0.20340885856991001</v>
      </c>
      <c r="T11" s="17">
        <v>0.30596443247291</v>
      </c>
      <c r="U11" s="17"/>
      <c r="V11" s="17">
        <v>0.11555651560161199</v>
      </c>
      <c r="W11" s="17">
        <v>0.243291394788094</v>
      </c>
      <c r="X11" s="17">
        <v>0.23276956880810701</v>
      </c>
      <c r="Y11" s="17">
        <v>0.206180055284648</v>
      </c>
      <c r="Z11" s="17">
        <v>0.25687174496735499</v>
      </c>
      <c r="AA11" s="17"/>
      <c r="AB11" s="17">
        <v>0.25638685204286399</v>
      </c>
      <c r="AC11" s="17">
        <v>0.109377717876214</v>
      </c>
      <c r="AD11" s="17">
        <v>6.2271923422489703E-2</v>
      </c>
    </row>
    <row r="12" spans="2:30">
      <c r="B12" s="18" t="s">
        <v>128</v>
      </c>
      <c r="C12" s="17">
        <v>0.26176979480110302</v>
      </c>
      <c r="D12" s="17">
        <v>0.31022113954334002</v>
      </c>
      <c r="E12" s="17">
        <v>0.21047050044785401</v>
      </c>
      <c r="F12" s="17"/>
      <c r="G12" s="17">
        <v>0.220316641086058</v>
      </c>
      <c r="H12" s="17">
        <v>0.32647294881344502</v>
      </c>
      <c r="I12" s="17">
        <v>0.26449493721510697</v>
      </c>
      <c r="J12" s="17">
        <v>0.25637129940519399</v>
      </c>
      <c r="K12" s="17">
        <v>0.24045927476099699</v>
      </c>
      <c r="L12" s="17"/>
      <c r="M12" s="17">
        <v>0.25422947906693399</v>
      </c>
      <c r="N12" s="17">
        <v>0.20480445684453399</v>
      </c>
      <c r="O12" s="17">
        <v>0.477200126203844</v>
      </c>
      <c r="P12" s="17">
        <v>0.18707858364968499</v>
      </c>
      <c r="Q12" s="17"/>
      <c r="R12" s="17">
        <v>0.25592029901163299</v>
      </c>
      <c r="S12" s="17">
        <v>0.258700483045748</v>
      </c>
      <c r="T12" s="17">
        <v>0.27574189786994802</v>
      </c>
      <c r="U12" s="17"/>
      <c r="V12" s="17">
        <v>0.23843360322367699</v>
      </c>
      <c r="W12" s="17">
        <v>0.268951799651653</v>
      </c>
      <c r="X12" s="17">
        <v>0.27966935438900598</v>
      </c>
      <c r="Y12" s="17">
        <v>0.25218168577968603</v>
      </c>
      <c r="Z12" s="17">
        <v>0.25889635089632201</v>
      </c>
      <c r="AA12" s="17"/>
      <c r="AB12" s="17">
        <v>0.26322456531146399</v>
      </c>
      <c r="AC12" s="17">
        <v>0.27432285127184097</v>
      </c>
      <c r="AD12" s="17">
        <v>0.20316727623046399</v>
      </c>
    </row>
    <row r="13" spans="2:30">
      <c r="B13" s="18" t="s">
        <v>129</v>
      </c>
      <c r="C13" s="17">
        <v>0.29502930129619198</v>
      </c>
      <c r="D13" s="17">
        <v>0.317830640311284</v>
      </c>
      <c r="E13" s="17">
        <v>0.27088770918959099</v>
      </c>
      <c r="F13" s="17"/>
      <c r="G13" s="17">
        <v>0.32918803347602998</v>
      </c>
      <c r="H13" s="17">
        <v>0.25590488654083199</v>
      </c>
      <c r="I13" s="17">
        <v>0.29009787225926797</v>
      </c>
      <c r="J13" s="17">
        <v>0.39357618848091103</v>
      </c>
      <c r="K13" s="17">
        <v>0.205318321723818</v>
      </c>
      <c r="L13" s="17"/>
      <c r="M13" s="17">
        <v>0.387532821601212</v>
      </c>
      <c r="N13" s="17">
        <v>0.23540789079893401</v>
      </c>
      <c r="O13" s="17">
        <v>0.147954372448759</v>
      </c>
      <c r="P13" s="17">
        <v>0.23733724732936401</v>
      </c>
      <c r="Q13" s="17"/>
      <c r="R13" s="17">
        <v>0.31870271998515398</v>
      </c>
      <c r="S13" s="17">
        <v>0.29128717753524502</v>
      </c>
      <c r="T13" s="17">
        <v>0.28106538479697801</v>
      </c>
      <c r="U13" s="17"/>
      <c r="V13" s="17">
        <v>0.45217964657826898</v>
      </c>
      <c r="W13" s="17">
        <v>0.24867608525113799</v>
      </c>
      <c r="X13" s="17">
        <v>0.29703078569997898</v>
      </c>
      <c r="Y13" s="17">
        <v>0.28264975035739998</v>
      </c>
      <c r="Z13" s="17">
        <v>0.278616094647269</v>
      </c>
      <c r="AA13" s="17"/>
      <c r="AB13" s="17">
        <v>0.28634408334494499</v>
      </c>
      <c r="AC13" s="17">
        <v>0.30869686780633299</v>
      </c>
      <c r="AD13" s="17">
        <v>0.39042224168074002</v>
      </c>
    </row>
    <row r="14" spans="2:30">
      <c r="B14" s="18" t="s">
        <v>69</v>
      </c>
      <c r="C14" s="19">
        <v>6.93050158363366E-3</v>
      </c>
      <c r="D14" s="19">
        <v>9.7752120686336891E-3</v>
      </c>
      <c r="E14" s="19">
        <v>3.9185802159987498E-3</v>
      </c>
      <c r="F14" s="19"/>
      <c r="G14" s="19">
        <v>4.7817463380487998E-3</v>
      </c>
      <c r="H14" s="19">
        <v>1.46096867101232E-2</v>
      </c>
      <c r="I14" s="19">
        <v>1.16538295112732E-2</v>
      </c>
      <c r="J14" s="19">
        <v>3.0996266262176002E-3</v>
      </c>
      <c r="K14" s="19">
        <v>0</v>
      </c>
      <c r="L14" s="19"/>
      <c r="M14" s="19">
        <v>9.4767651256526808E-3</v>
      </c>
      <c r="N14" s="19">
        <v>2.4277244703766699E-3</v>
      </c>
      <c r="O14" s="19">
        <v>1.4180778895341299E-2</v>
      </c>
      <c r="P14" s="19">
        <v>0</v>
      </c>
      <c r="Q14" s="19"/>
      <c r="R14" s="19">
        <v>7.3784837827574898E-3</v>
      </c>
      <c r="S14" s="19">
        <v>9.39013864332351E-3</v>
      </c>
      <c r="T14" s="19">
        <v>0</v>
      </c>
      <c r="U14" s="19"/>
      <c r="V14" s="19">
        <v>0</v>
      </c>
      <c r="W14" s="19">
        <v>1.27370300379191E-2</v>
      </c>
      <c r="X14" s="19">
        <v>2.10362629270145E-2</v>
      </c>
      <c r="Y14" s="19">
        <v>0</v>
      </c>
      <c r="Z14" s="19">
        <v>0</v>
      </c>
      <c r="AA14" s="19"/>
      <c r="AB14" s="19">
        <v>6.1834076396922698E-3</v>
      </c>
      <c r="AC14" s="19">
        <v>0</v>
      </c>
      <c r="AD14" s="19">
        <v>3.8415374029638703E-2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633</v>
      </c>
      <c r="D7" s="10">
        <v>339</v>
      </c>
      <c r="E7" s="10">
        <v>294</v>
      </c>
      <c r="F7" s="10"/>
      <c r="G7" s="10">
        <v>143</v>
      </c>
      <c r="H7" s="10">
        <v>126</v>
      </c>
      <c r="I7" s="10">
        <v>141</v>
      </c>
      <c r="J7" s="10">
        <v>140</v>
      </c>
      <c r="K7" s="10">
        <v>83</v>
      </c>
      <c r="L7" s="10"/>
      <c r="M7" s="10">
        <v>337</v>
      </c>
      <c r="N7" s="10">
        <v>139</v>
      </c>
      <c r="O7" s="10">
        <v>76</v>
      </c>
      <c r="P7" s="10">
        <v>81</v>
      </c>
      <c r="Q7" s="10"/>
      <c r="R7" s="10">
        <v>143</v>
      </c>
      <c r="S7" s="10">
        <v>376</v>
      </c>
      <c r="T7" s="10">
        <v>114</v>
      </c>
      <c r="U7" s="10"/>
      <c r="V7" s="10">
        <v>73</v>
      </c>
      <c r="W7" s="10">
        <v>139</v>
      </c>
      <c r="X7" s="10">
        <v>130</v>
      </c>
      <c r="Y7" s="10">
        <v>142</v>
      </c>
      <c r="Z7" s="10">
        <v>149</v>
      </c>
      <c r="AA7" s="10"/>
      <c r="AB7" s="10">
        <v>498</v>
      </c>
      <c r="AC7" s="10">
        <v>95</v>
      </c>
      <c r="AD7" s="10">
        <v>40</v>
      </c>
    </row>
    <row r="8" spans="2:30" ht="30" customHeight="1">
      <c r="B8" s="11" t="s">
        <v>61</v>
      </c>
      <c r="C8" s="11">
        <v>642</v>
      </c>
      <c r="D8" s="11">
        <v>326</v>
      </c>
      <c r="E8" s="11">
        <v>316</v>
      </c>
      <c r="F8" s="11"/>
      <c r="G8" s="11">
        <v>139</v>
      </c>
      <c r="H8" s="11">
        <v>129</v>
      </c>
      <c r="I8" s="11">
        <v>125</v>
      </c>
      <c r="J8" s="11">
        <v>122</v>
      </c>
      <c r="K8" s="11">
        <v>127</v>
      </c>
      <c r="L8" s="11"/>
      <c r="M8" s="11">
        <v>296</v>
      </c>
      <c r="N8" s="11">
        <v>160</v>
      </c>
      <c r="O8" s="11">
        <v>89</v>
      </c>
      <c r="P8" s="11">
        <v>98</v>
      </c>
      <c r="Q8" s="11"/>
      <c r="R8" s="11">
        <v>144</v>
      </c>
      <c r="S8" s="11">
        <v>353</v>
      </c>
      <c r="T8" s="11">
        <v>144</v>
      </c>
      <c r="U8" s="11"/>
      <c r="V8" s="11">
        <v>72</v>
      </c>
      <c r="W8" s="11">
        <v>136</v>
      </c>
      <c r="X8" s="11">
        <v>122</v>
      </c>
      <c r="Y8" s="11">
        <v>119</v>
      </c>
      <c r="Z8" s="11">
        <v>193</v>
      </c>
      <c r="AA8" s="11"/>
      <c r="AB8" s="11">
        <v>510</v>
      </c>
      <c r="AC8" s="11">
        <v>97</v>
      </c>
      <c r="AD8" s="11">
        <v>35</v>
      </c>
    </row>
    <row r="9" spans="2:30">
      <c r="B9" s="18" t="s">
        <v>125</v>
      </c>
      <c r="C9" s="17">
        <v>5.3002726004903501E-2</v>
      </c>
      <c r="D9" s="17">
        <v>4.8441804198359598E-2</v>
      </c>
      <c r="E9" s="17">
        <v>5.7713543245575601E-2</v>
      </c>
      <c r="F9" s="17"/>
      <c r="G9" s="17">
        <v>7.6885895261953593E-2</v>
      </c>
      <c r="H9" s="17">
        <v>3.8460810265963603E-2</v>
      </c>
      <c r="I9" s="17">
        <v>7.7658413468128795E-2</v>
      </c>
      <c r="J9" s="17">
        <v>5.0094445046390698E-2</v>
      </c>
      <c r="K9" s="17">
        <v>2.0182218335993499E-2</v>
      </c>
      <c r="L9" s="17"/>
      <c r="M9" s="17">
        <v>4.9178853325176998E-2</v>
      </c>
      <c r="N9" s="17">
        <v>4.8213901164181602E-2</v>
      </c>
      <c r="O9" s="17">
        <v>5.0059571339461997E-2</v>
      </c>
      <c r="P9" s="17">
        <v>7.5139032154709198E-2</v>
      </c>
      <c r="Q9" s="17"/>
      <c r="R9" s="17">
        <v>7.4421749160530098E-2</v>
      </c>
      <c r="S9" s="17">
        <v>6.0880901840723901E-2</v>
      </c>
      <c r="T9" s="17">
        <v>1.2235149032683299E-2</v>
      </c>
      <c r="U9" s="17"/>
      <c r="V9" s="17">
        <v>5.2308363730957097E-2</v>
      </c>
      <c r="W9" s="17">
        <v>5.5115278988093402E-2</v>
      </c>
      <c r="X9" s="17">
        <v>5.8573860600261797E-2</v>
      </c>
      <c r="Y9" s="17">
        <v>9.9237004360045594E-2</v>
      </c>
      <c r="Z9" s="17">
        <v>1.9741186310244199E-2</v>
      </c>
      <c r="AA9" s="17"/>
      <c r="AB9" s="17">
        <v>4.8547986872318698E-2</v>
      </c>
      <c r="AC9" s="17">
        <v>8.0819980044550696E-2</v>
      </c>
      <c r="AD9" s="17">
        <v>4.0802253799575097E-2</v>
      </c>
    </row>
    <row r="10" spans="2:30">
      <c r="B10" s="18" t="s">
        <v>126</v>
      </c>
      <c r="C10" s="17">
        <v>0.234567469096958</v>
      </c>
      <c r="D10" s="17">
        <v>0.23139253764552301</v>
      </c>
      <c r="E10" s="17">
        <v>0.237846745184944</v>
      </c>
      <c r="F10" s="17"/>
      <c r="G10" s="17">
        <v>0.23124855875995801</v>
      </c>
      <c r="H10" s="17">
        <v>0.27912266372966998</v>
      </c>
      <c r="I10" s="17">
        <v>0.23272147030715401</v>
      </c>
      <c r="J10" s="17">
        <v>0.18304874171625299</v>
      </c>
      <c r="K10" s="17">
        <v>0.24443835823896001</v>
      </c>
      <c r="L10" s="17"/>
      <c r="M10" s="17">
        <v>0.190422857012532</v>
      </c>
      <c r="N10" s="17">
        <v>0.135988351197282</v>
      </c>
      <c r="O10" s="17">
        <v>0.44918133532002302</v>
      </c>
      <c r="P10" s="17">
        <v>0.33488996137462301</v>
      </c>
      <c r="Q10" s="17"/>
      <c r="R10" s="17">
        <v>0.236697647929174</v>
      </c>
      <c r="S10" s="17">
        <v>0.208452814556982</v>
      </c>
      <c r="T10" s="17">
        <v>0.29644205618175701</v>
      </c>
      <c r="U10" s="17"/>
      <c r="V10" s="17">
        <v>0.20645897646464501</v>
      </c>
      <c r="W10" s="17">
        <v>0.28733548993128</v>
      </c>
      <c r="X10" s="17">
        <v>0.22953470941656501</v>
      </c>
      <c r="Y10" s="17">
        <v>0.19488497524043699</v>
      </c>
      <c r="Z10" s="17">
        <v>0.23543614637354801</v>
      </c>
      <c r="AA10" s="17"/>
      <c r="AB10" s="17">
        <v>0.258190835995045</v>
      </c>
      <c r="AC10" s="17">
        <v>0.10237194522196599</v>
      </c>
      <c r="AD10" s="17">
        <v>0.25727829577121902</v>
      </c>
    </row>
    <row r="11" spans="2:30">
      <c r="B11" s="18" t="s">
        <v>127</v>
      </c>
      <c r="C11" s="17">
        <v>0.27140878929642598</v>
      </c>
      <c r="D11" s="17">
        <v>0.23547624269661199</v>
      </c>
      <c r="E11" s="17">
        <v>0.30852226486200102</v>
      </c>
      <c r="F11" s="17"/>
      <c r="G11" s="17">
        <v>0.25967442721209</v>
      </c>
      <c r="H11" s="17">
        <v>0.19905617959732999</v>
      </c>
      <c r="I11" s="17">
        <v>0.24085960627983</v>
      </c>
      <c r="J11" s="17">
        <v>0.22700432485211899</v>
      </c>
      <c r="K11" s="17">
        <v>0.429907310288629</v>
      </c>
      <c r="L11" s="17"/>
      <c r="M11" s="17">
        <v>0.20745532737823599</v>
      </c>
      <c r="N11" s="17">
        <v>0.429582790397111</v>
      </c>
      <c r="O11" s="17">
        <v>0.20845581752004899</v>
      </c>
      <c r="P11" s="17">
        <v>0.26309667005675602</v>
      </c>
      <c r="Q11" s="17"/>
      <c r="R11" s="17">
        <v>0.239263336806673</v>
      </c>
      <c r="S11" s="17">
        <v>0.21983859105589701</v>
      </c>
      <c r="T11" s="17">
        <v>0.43001397027388999</v>
      </c>
      <c r="U11" s="17"/>
      <c r="V11" s="17">
        <v>0.17861999755537999</v>
      </c>
      <c r="W11" s="17">
        <v>0.26018825940085799</v>
      </c>
      <c r="X11" s="17">
        <v>0.20611364122779599</v>
      </c>
      <c r="Y11" s="17">
        <v>0.28528721417356001</v>
      </c>
      <c r="Z11" s="17">
        <v>0.34649991711884498</v>
      </c>
      <c r="AA11" s="17"/>
      <c r="AB11" s="17">
        <v>0.30667503416559699</v>
      </c>
      <c r="AC11" s="17">
        <v>0.142336143317496</v>
      </c>
      <c r="AD11" s="17">
        <v>0.118170331251865</v>
      </c>
    </row>
    <row r="12" spans="2:30">
      <c r="B12" s="18" t="s">
        <v>128</v>
      </c>
      <c r="C12" s="17">
        <v>0.22769238572101699</v>
      </c>
      <c r="D12" s="17">
        <v>0.25656087582630199</v>
      </c>
      <c r="E12" s="17">
        <v>0.19787512801117499</v>
      </c>
      <c r="F12" s="17"/>
      <c r="G12" s="17">
        <v>0.17771442065795301</v>
      </c>
      <c r="H12" s="17">
        <v>0.280084297536208</v>
      </c>
      <c r="I12" s="17">
        <v>0.26455988479276799</v>
      </c>
      <c r="J12" s="17">
        <v>0.23244169749927299</v>
      </c>
      <c r="K12" s="17">
        <v>0.188334538060215</v>
      </c>
      <c r="L12" s="17"/>
      <c r="M12" s="17">
        <v>0.26237719783736302</v>
      </c>
      <c r="N12" s="17">
        <v>0.19286573795707701</v>
      </c>
      <c r="O12" s="17">
        <v>0.17424494637090099</v>
      </c>
      <c r="P12" s="17">
        <v>0.22829920277506399</v>
      </c>
      <c r="Q12" s="17"/>
      <c r="R12" s="17">
        <v>0.171747149524728</v>
      </c>
      <c r="S12" s="17">
        <v>0.31190386525694902</v>
      </c>
      <c r="T12" s="17">
        <v>7.7331137846859493E-2</v>
      </c>
      <c r="U12" s="17"/>
      <c r="V12" s="17">
        <v>0.17957958755582701</v>
      </c>
      <c r="W12" s="17">
        <v>0.19990840489589401</v>
      </c>
      <c r="X12" s="17">
        <v>0.32434331795783899</v>
      </c>
      <c r="Y12" s="17">
        <v>0.23586302506718901</v>
      </c>
      <c r="Z12" s="17">
        <v>0.19907464254482901</v>
      </c>
      <c r="AA12" s="17"/>
      <c r="AB12" s="17">
        <v>0.18366160115486599</v>
      </c>
      <c r="AC12" s="17">
        <v>0.41831584704558999</v>
      </c>
      <c r="AD12" s="17">
        <v>0.33822970503718103</v>
      </c>
    </row>
    <row r="13" spans="2:30">
      <c r="B13" s="18" t="s">
        <v>129</v>
      </c>
      <c r="C13" s="17">
        <v>0.19527099579096099</v>
      </c>
      <c r="D13" s="17">
        <v>0.21197867033353701</v>
      </c>
      <c r="E13" s="17">
        <v>0.178014220817582</v>
      </c>
      <c r="F13" s="17"/>
      <c r="G13" s="17">
        <v>0.25447669810804502</v>
      </c>
      <c r="H13" s="17">
        <v>0.142315797531752</v>
      </c>
      <c r="I13" s="17">
        <v>0.18420062515211899</v>
      </c>
      <c r="J13" s="17">
        <v>0.28147429093936299</v>
      </c>
      <c r="K13" s="17">
        <v>0.112497745154781</v>
      </c>
      <c r="L13" s="17"/>
      <c r="M13" s="17">
        <v>0.280384849975789</v>
      </c>
      <c r="N13" s="17">
        <v>0.158247806109624</v>
      </c>
      <c r="O13" s="17">
        <v>0.10287935005636201</v>
      </c>
      <c r="P13" s="17">
        <v>8.1978368785743702E-2</v>
      </c>
      <c r="Q13" s="17"/>
      <c r="R13" s="17">
        <v>0.24673864882567401</v>
      </c>
      <c r="S13" s="17">
        <v>0.183401418800378</v>
      </c>
      <c r="T13" s="17">
        <v>0.17280349372975101</v>
      </c>
      <c r="U13" s="17"/>
      <c r="V13" s="17">
        <v>0.38303307469318998</v>
      </c>
      <c r="W13" s="17">
        <v>0.146699250326078</v>
      </c>
      <c r="X13" s="17">
        <v>0.17038880132209999</v>
      </c>
      <c r="Y13" s="17">
        <v>0.18049919946936299</v>
      </c>
      <c r="Z13" s="17">
        <v>0.18458826603792999</v>
      </c>
      <c r="AA13" s="17"/>
      <c r="AB13" s="17">
        <v>0.184564025987664</v>
      </c>
      <c r="AC13" s="17">
        <v>0.23309908450729999</v>
      </c>
      <c r="AD13" s="17">
        <v>0.24551941414016101</v>
      </c>
    </row>
    <row r="14" spans="2:30">
      <c r="B14" s="18" t="s">
        <v>69</v>
      </c>
      <c r="C14" s="19">
        <v>1.80576340897344E-2</v>
      </c>
      <c r="D14" s="19">
        <v>1.6149869299666601E-2</v>
      </c>
      <c r="E14" s="19">
        <v>2.0028097878722E-2</v>
      </c>
      <c r="F14" s="19"/>
      <c r="G14" s="19">
        <v>0</v>
      </c>
      <c r="H14" s="19">
        <v>6.0960251339075899E-2</v>
      </c>
      <c r="I14" s="19">
        <v>0</v>
      </c>
      <c r="J14" s="19">
        <v>2.5936499946601702E-2</v>
      </c>
      <c r="K14" s="19">
        <v>4.6398299214207104E-3</v>
      </c>
      <c r="L14" s="19"/>
      <c r="M14" s="19">
        <v>1.0180914470903401E-2</v>
      </c>
      <c r="N14" s="19">
        <v>3.5101413174723997E-2</v>
      </c>
      <c r="O14" s="19">
        <v>1.5178979393202299E-2</v>
      </c>
      <c r="P14" s="19">
        <v>1.6596764853105E-2</v>
      </c>
      <c r="Q14" s="19"/>
      <c r="R14" s="19">
        <v>3.11314677532218E-2</v>
      </c>
      <c r="S14" s="19">
        <v>1.55224084890704E-2</v>
      </c>
      <c r="T14" s="19">
        <v>1.11741929350587E-2</v>
      </c>
      <c r="U14" s="19"/>
      <c r="V14" s="19">
        <v>0</v>
      </c>
      <c r="W14" s="19">
        <v>5.0753316457796398E-2</v>
      </c>
      <c r="X14" s="19">
        <v>1.10456694754381E-2</v>
      </c>
      <c r="Y14" s="19">
        <v>4.2285816894046396E-3</v>
      </c>
      <c r="Z14" s="19">
        <v>1.4659841614603999E-2</v>
      </c>
      <c r="AA14" s="19"/>
      <c r="AB14" s="19">
        <v>1.8360515824508501E-2</v>
      </c>
      <c r="AC14" s="19">
        <v>2.3056999863097099E-2</v>
      </c>
      <c r="AD14" s="19">
        <v>0</v>
      </c>
    </row>
    <row r="15" spans="2:30">
      <c r="B15" s="16" t="s">
        <v>18</v>
      </c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J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10" width="20.7109375" customWidth="1"/>
  </cols>
  <sheetData>
    <row r="2" spans="2:10" ht="40.15" customHeight="1">
      <c r="D2" s="27" t="s">
        <v>392</v>
      </c>
      <c r="E2" s="28"/>
      <c r="F2" s="28"/>
      <c r="G2" s="28"/>
      <c r="H2" s="28"/>
      <c r="I2" s="28"/>
      <c r="J2" s="28"/>
    </row>
    <row r="6" spans="2:10" ht="49.9" customHeight="1">
      <c r="B6" s="20" t="s">
        <v>36</v>
      </c>
      <c r="C6" s="20" t="s">
        <v>393</v>
      </c>
      <c r="D6" s="20" t="s">
        <v>394</v>
      </c>
      <c r="E6" s="20" t="s">
        <v>395</v>
      </c>
      <c r="F6" s="20" t="s">
        <v>396</v>
      </c>
      <c r="G6" s="20" t="s">
        <v>397</v>
      </c>
      <c r="H6" s="20" t="s">
        <v>398</v>
      </c>
      <c r="I6" s="20" t="s">
        <v>399</v>
      </c>
    </row>
    <row r="7" spans="2:10">
      <c r="B7" s="18" t="s">
        <v>134</v>
      </c>
      <c r="C7" s="17">
        <v>0.313069944602137</v>
      </c>
      <c r="D7" s="17">
        <v>0.19955757150075901</v>
      </c>
      <c r="E7" s="17">
        <v>0.127063274143942</v>
      </c>
      <c r="F7" s="17">
        <v>0.123464348147633</v>
      </c>
      <c r="G7" s="17">
        <v>0.22155175923875001</v>
      </c>
      <c r="H7" s="17">
        <v>0.134579444959637</v>
      </c>
      <c r="I7" s="17">
        <v>0.13424885969824299</v>
      </c>
    </row>
    <row r="8" spans="2:10">
      <c r="B8" s="18" t="s">
        <v>135</v>
      </c>
      <c r="C8" s="17">
        <v>6.9519075835914795E-2</v>
      </c>
      <c r="D8" s="17">
        <v>8.3706409275258506E-2</v>
      </c>
      <c r="E8" s="17">
        <v>0.442094836284189</v>
      </c>
      <c r="F8" s="17">
        <v>4.4625439593312999E-2</v>
      </c>
      <c r="G8" s="17">
        <v>7.8449289444326498E-2</v>
      </c>
      <c r="H8" s="17">
        <v>0.14212710385873401</v>
      </c>
      <c r="I8" s="17">
        <v>0.16661949187196501</v>
      </c>
    </row>
    <row r="9" spans="2:10">
      <c r="B9" s="18" t="s">
        <v>136</v>
      </c>
      <c r="C9" s="17">
        <v>3.73539078336345E-2</v>
      </c>
      <c r="D9" s="17">
        <v>6.9919345220028503E-2</v>
      </c>
      <c r="E9" s="17">
        <v>0.113684221218093</v>
      </c>
      <c r="F9" s="17">
        <v>3.6249955577185702E-2</v>
      </c>
      <c r="G9" s="17">
        <v>5.9955869674759098E-2</v>
      </c>
      <c r="H9" s="17">
        <v>9.8263601320075195E-2</v>
      </c>
      <c r="I9" s="17">
        <v>9.3659211072238902E-2</v>
      </c>
    </row>
    <row r="10" spans="2:10">
      <c r="B10" s="18" t="s">
        <v>137</v>
      </c>
      <c r="C10" s="17">
        <v>3.9200414959492003E-2</v>
      </c>
      <c r="D10" s="17">
        <v>1.1725879988798401E-2</v>
      </c>
      <c r="E10" s="17">
        <v>7.9054763379027403E-3</v>
      </c>
      <c r="F10" s="17">
        <v>0.144058399215827</v>
      </c>
      <c r="G10" s="17">
        <v>3.7644495916894498E-2</v>
      </c>
      <c r="H10" s="17">
        <v>7.9091614833537702E-2</v>
      </c>
      <c r="I10" s="17">
        <v>8.8074375159030202E-2</v>
      </c>
    </row>
    <row r="11" spans="2:10">
      <c r="B11" s="18" t="s">
        <v>138</v>
      </c>
      <c r="C11" s="17">
        <v>0.38411536836069898</v>
      </c>
      <c r="D11" s="17">
        <v>0.41337745193450798</v>
      </c>
      <c r="E11" s="17">
        <v>0.17552219951228101</v>
      </c>
      <c r="F11" s="17">
        <v>0.32822781616765601</v>
      </c>
      <c r="G11" s="17">
        <v>0.30677955315665401</v>
      </c>
      <c r="H11" s="17">
        <v>0.230815129272289</v>
      </c>
      <c r="I11" s="17">
        <v>0.241686292354476</v>
      </c>
    </row>
    <row r="12" spans="2:10">
      <c r="B12" s="18" t="s">
        <v>139</v>
      </c>
      <c r="C12" s="17">
        <v>0.118031474313157</v>
      </c>
      <c r="D12" s="17">
        <v>0.185350626789962</v>
      </c>
      <c r="E12" s="17">
        <v>8.5834153893694407E-2</v>
      </c>
      <c r="F12" s="17">
        <v>0.273742584307471</v>
      </c>
      <c r="G12" s="17">
        <v>0.244741470614247</v>
      </c>
      <c r="H12" s="17">
        <v>0.22276097833692199</v>
      </c>
      <c r="I12" s="17">
        <v>0.190835243726969</v>
      </c>
    </row>
    <row r="13" spans="2:10">
      <c r="B13" s="18" t="s">
        <v>140</v>
      </c>
      <c r="C13" s="17">
        <v>6.4461413024311898E-4</v>
      </c>
      <c r="D13" s="17">
        <v>7.4441111255081696E-3</v>
      </c>
      <c r="E13" s="17">
        <v>4.6349692594811302E-3</v>
      </c>
      <c r="F13" s="17">
        <v>6.2465886636398002E-3</v>
      </c>
      <c r="G13" s="17">
        <v>2.05838649049833E-3</v>
      </c>
      <c r="H13" s="17">
        <v>1.8816015106722601E-2</v>
      </c>
      <c r="I13" s="17">
        <v>1.45778124714693E-2</v>
      </c>
    </row>
    <row r="14" spans="2:10">
      <c r="B14" s="18" t="s">
        <v>141</v>
      </c>
      <c r="C14" s="17">
        <v>2.7403130896051699E-2</v>
      </c>
      <c r="D14" s="17">
        <v>1.9330957477587101E-2</v>
      </c>
      <c r="E14" s="17">
        <v>2.1434197223742499E-2</v>
      </c>
      <c r="F14" s="17">
        <v>3.4069832629901001E-2</v>
      </c>
      <c r="G14" s="17">
        <v>3.1172938837770298E-2</v>
      </c>
      <c r="H14" s="17">
        <v>4.4396319450752099E-2</v>
      </c>
      <c r="I14" s="17">
        <v>5.3808910865976202E-2</v>
      </c>
    </row>
    <row r="15" spans="2:10">
      <c r="B15" s="18" t="s">
        <v>69</v>
      </c>
      <c r="C15" s="17">
        <v>1.06620690686712E-2</v>
      </c>
      <c r="D15" s="17">
        <v>9.5876466875911507E-3</v>
      </c>
      <c r="E15" s="17">
        <v>2.1826672126673701E-2</v>
      </c>
      <c r="F15" s="17">
        <v>9.3150356973730405E-3</v>
      </c>
      <c r="G15" s="17">
        <v>1.76462366261005E-2</v>
      </c>
      <c r="H15" s="17">
        <v>2.9149792861330601E-2</v>
      </c>
      <c r="I15" s="17">
        <v>1.6489802779631899E-2</v>
      </c>
    </row>
    <row r="16" spans="2:10">
      <c r="B16" s="16"/>
      <c r="C16" s="16"/>
      <c r="D16" s="16"/>
      <c r="E16" s="16"/>
      <c r="F16" s="16"/>
      <c r="G16" s="16"/>
      <c r="H16" s="16"/>
      <c r="I16" s="16"/>
    </row>
    <row r="17" spans="2:2">
      <c r="B17" t="s">
        <v>368</v>
      </c>
    </row>
    <row r="18" spans="2:2">
      <c r="B18" t="s">
        <v>369</v>
      </c>
    </row>
    <row r="22" spans="2:2">
      <c r="B22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133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0.313069944602137</v>
      </c>
      <c r="D9" s="17">
        <v>0.29209151764015701</v>
      </c>
      <c r="E9" s="17">
        <v>0.33528147465390401</v>
      </c>
      <c r="F9" s="17"/>
      <c r="G9" s="17">
        <v>0.33919052755030998</v>
      </c>
      <c r="H9" s="17">
        <v>0.33209224304928497</v>
      </c>
      <c r="I9" s="17">
        <v>0.31631450178090398</v>
      </c>
      <c r="J9" s="17">
        <v>0.32927873075752501</v>
      </c>
      <c r="K9" s="17">
        <v>0.244546442725493</v>
      </c>
      <c r="L9" s="17"/>
      <c r="M9" s="17">
        <v>0.32610286085941398</v>
      </c>
      <c r="N9" s="17">
        <v>0.25840810935293201</v>
      </c>
      <c r="O9" s="17">
        <v>0.26424042893742899</v>
      </c>
      <c r="P9" s="17">
        <v>0.40531201273536699</v>
      </c>
      <c r="Q9" s="17"/>
      <c r="R9" s="17">
        <v>0.35767364791517903</v>
      </c>
      <c r="S9" s="17">
        <v>0.33753508085299599</v>
      </c>
      <c r="T9" s="17">
        <v>0.203734568320661</v>
      </c>
      <c r="U9" s="17"/>
      <c r="V9" s="17">
        <v>0.30864670795785998</v>
      </c>
      <c r="W9" s="17">
        <v>0.325926033673133</v>
      </c>
      <c r="X9" s="17">
        <v>0.374244616615312</v>
      </c>
      <c r="Y9" s="17">
        <v>0.30615283527209403</v>
      </c>
      <c r="Z9" s="17">
        <v>0.26744396832266898</v>
      </c>
      <c r="AA9" s="17"/>
      <c r="AB9" s="17">
        <v>0.28974197926809098</v>
      </c>
      <c r="AC9" s="17">
        <v>0.47090215675758201</v>
      </c>
      <c r="AD9" s="17">
        <v>0.22145211178895699</v>
      </c>
    </row>
    <row r="10" spans="2:30">
      <c r="B10" s="18" t="s">
        <v>135</v>
      </c>
      <c r="C10" s="17">
        <v>6.9519075835914795E-2</v>
      </c>
      <c r="D10" s="17">
        <v>0.119264048989699</v>
      </c>
      <c r="E10" s="17">
        <v>1.6850114138638201E-2</v>
      </c>
      <c r="F10" s="17"/>
      <c r="G10" s="17">
        <v>3.39031610873946E-2</v>
      </c>
      <c r="H10" s="17">
        <v>3.4349022514056103E-2</v>
      </c>
      <c r="I10" s="17">
        <v>7.0430538478020804E-2</v>
      </c>
      <c r="J10" s="17">
        <v>3.6349888449223003E-2</v>
      </c>
      <c r="K10" s="17">
        <v>0.17839884313162699</v>
      </c>
      <c r="L10" s="17"/>
      <c r="M10" s="17">
        <v>4.6061419475076498E-2</v>
      </c>
      <c r="N10" s="17">
        <v>3.2687762630221301E-2</v>
      </c>
      <c r="O10" s="17">
        <v>0.24075921875884601</v>
      </c>
      <c r="P10" s="17">
        <v>5.0221425865590801E-2</v>
      </c>
      <c r="Q10" s="17"/>
      <c r="R10" s="17">
        <v>3.2697299442571E-2</v>
      </c>
      <c r="S10" s="17">
        <v>5.2296051597052501E-2</v>
      </c>
      <c r="T10" s="17">
        <v>0.15194488584386301</v>
      </c>
      <c r="U10" s="17"/>
      <c r="V10" s="17">
        <v>4.8082908628584699E-2</v>
      </c>
      <c r="W10" s="17">
        <v>2.0724489955298499E-2</v>
      </c>
      <c r="X10" s="17">
        <v>4.5657183119305597E-2</v>
      </c>
      <c r="Y10" s="17">
        <v>6.8491891516146E-2</v>
      </c>
      <c r="Z10" s="17">
        <v>0.12997202248668099</v>
      </c>
      <c r="AA10" s="17"/>
      <c r="AB10" s="17">
        <v>7.3745334228312601E-2</v>
      </c>
      <c r="AC10" s="17">
        <v>1.7529282999063402E-2</v>
      </c>
      <c r="AD10" s="17">
        <v>0.15330514445656199</v>
      </c>
    </row>
    <row r="11" spans="2:30">
      <c r="B11" s="18" t="s">
        <v>136</v>
      </c>
      <c r="C11" s="17">
        <v>3.73539078336345E-2</v>
      </c>
      <c r="D11" s="17">
        <v>2.73470914228977E-2</v>
      </c>
      <c r="E11" s="17">
        <v>4.79489206929124E-2</v>
      </c>
      <c r="F11" s="17"/>
      <c r="G11" s="17">
        <v>3.17210216008003E-2</v>
      </c>
      <c r="H11" s="17">
        <v>2.2927439953893E-2</v>
      </c>
      <c r="I11" s="17">
        <v>2.54991992218709E-2</v>
      </c>
      <c r="J11" s="17">
        <v>5.5448626990835602E-2</v>
      </c>
      <c r="K11" s="17">
        <v>5.3035837033133901E-2</v>
      </c>
      <c r="L11" s="17"/>
      <c r="M11" s="17">
        <v>4.75936680814847E-2</v>
      </c>
      <c r="N11" s="17">
        <v>2.9414142088471099E-2</v>
      </c>
      <c r="O11" s="17">
        <v>3.5499483849225799E-2</v>
      </c>
      <c r="P11" s="17">
        <v>2.0371851443886299E-2</v>
      </c>
      <c r="Q11" s="17"/>
      <c r="R11" s="17">
        <v>2.9304336071294401E-2</v>
      </c>
      <c r="S11" s="17">
        <v>4.1107794330460801E-2</v>
      </c>
      <c r="T11" s="17">
        <v>3.5564783407184698E-2</v>
      </c>
      <c r="U11" s="17"/>
      <c r="V11" s="17">
        <v>5.7647179936364402E-2</v>
      </c>
      <c r="W11" s="17">
        <v>8.1475901794629199E-3</v>
      </c>
      <c r="X11" s="17">
        <v>1.75110862471155E-2</v>
      </c>
      <c r="Y11" s="17">
        <v>4.7069269719974098E-2</v>
      </c>
      <c r="Z11" s="17">
        <v>5.8599848864349498E-2</v>
      </c>
      <c r="AA11" s="17"/>
      <c r="AB11" s="17">
        <v>1.99649794388417E-2</v>
      </c>
      <c r="AC11" s="17">
        <v>0.13951771081467099</v>
      </c>
      <c r="AD11" s="17">
        <v>1.3533868815977E-2</v>
      </c>
    </row>
    <row r="12" spans="2:30">
      <c r="B12" s="18" t="s">
        <v>137</v>
      </c>
      <c r="C12" s="17">
        <v>3.9200414959492003E-2</v>
      </c>
      <c r="D12" s="17">
        <v>6.0967180084712698E-2</v>
      </c>
      <c r="E12" s="17">
        <v>1.61542085597072E-2</v>
      </c>
      <c r="F12" s="17"/>
      <c r="G12" s="17">
        <v>3.7740181889405901E-2</v>
      </c>
      <c r="H12" s="17">
        <v>5.3794829135303597E-2</v>
      </c>
      <c r="I12" s="17">
        <v>4.0528151667937003E-2</v>
      </c>
      <c r="J12" s="17">
        <v>4.4756857432953601E-2</v>
      </c>
      <c r="K12" s="17">
        <v>1.82153035204758E-2</v>
      </c>
      <c r="L12" s="17"/>
      <c r="M12" s="17">
        <v>2.4738754543383101E-2</v>
      </c>
      <c r="N12" s="17">
        <v>6.3573496677449798E-2</v>
      </c>
      <c r="O12" s="17">
        <v>4.25005938719367E-2</v>
      </c>
      <c r="P12" s="17">
        <v>4.1113310929122203E-2</v>
      </c>
      <c r="Q12" s="17"/>
      <c r="R12" s="17">
        <v>3.6397845766476603E-2</v>
      </c>
      <c r="S12" s="17">
        <v>4.2376603294347101E-2</v>
      </c>
      <c r="T12" s="17">
        <v>3.3653203539315897E-2</v>
      </c>
      <c r="U12" s="17"/>
      <c r="V12" s="17">
        <v>5.3388006444285298E-2</v>
      </c>
      <c r="W12" s="17">
        <v>4.4537312883775798E-2</v>
      </c>
      <c r="X12" s="17">
        <v>3.1207785499441101E-2</v>
      </c>
      <c r="Y12" s="17">
        <v>5.9451161452514403E-2</v>
      </c>
      <c r="Z12" s="17">
        <v>2.2385253216766501E-2</v>
      </c>
      <c r="AA12" s="17"/>
      <c r="AB12" s="17">
        <v>4.5824287696418602E-2</v>
      </c>
      <c r="AC12" s="17">
        <v>4.34884924853825E-3</v>
      </c>
      <c r="AD12" s="17">
        <v>3.6599771562471801E-2</v>
      </c>
    </row>
    <row r="13" spans="2:30">
      <c r="B13" s="18" t="s">
        <v>138</v>
      </c>
      <c r="C13" s="17">
        <v>0.38411536836069898</v>
      </c>
      <c r="D13" s="17">
        <v>0.31492092103958302</v>
      </c>
      <c r="E13" s="17">
        <v>0.457377036114615</v>
      </c>
      <c r="F13" s="17"/>
      <c r="G13" s="17">
        <v>0.43247164731925702</v>
      </c>
      <c r="H13" s="17">
        <v>0.403695346458261</v>
      </c>
      <c r="I13" s="17">
        <v>0.32486388005436001</v>
      </c>
      <c r="J13" s="17">
        <v>0.33671989110934503</v>
      </c>
      <c r="K13" s="17">
        <v>0.42025099344698003</v>
      </c>
      <c r="L13" s="17"/>
      <c r="M13" s="17">
        <v>0.38277016635684702</v>
      </c>
      <c r="N13" s="17">
        <v>0.46594752365692499</v>
      </c>
      <c r="O13" s="17">
        <v>0.272325417521318</v>
      </c>
      <c r="P13" s="17">
        <v>0.35381694833065003</v>
      </c>
      <c r="Q13" s="17"/>
      <c r="R13" s="17">
        <v>0.41966676321605301</v>
      </c>
      <c r="S13" s="17">
        <v>0.35815323387697401</v>
      </c>
      <c r="T13" s="17">
        <v>0.41673553320131301</v>
      </c>
      <c r="U13" s="17"/>
      <c r="V13" s="17">
        <v>0.45872343984590302</v>
      </c>
      <c r="W13" s="17">
        <v>0.47277345632613099</v>
      </c>
      <c r="X13" s="17">
        <v>0.31384128112821702</v>
      </c>
      <c r="Y13" s="17">
        <v>0.31535963613507201</v>
      </c>
      <c r="Z13" s="17">
        <v>0.38675086734304998</v>
      </c>
      <c r="AA13" s="17"/>
      <c r="AB13" s="17">
        <v>0.40158544612833502</v>
      </c>
      <c r="AC13" s="17">
        <v>0.30733305157115698</v>
      </c>
      <c r="AD13" s="17">
        <v>0.33378695625552102</v>
      </c>
    </row>
    <row r="14" spans="2:30">
      <c r="B14" s="18" t="s">
        <v>139</v>
      </c>
      <c r="C14" s="17">
        <v>0.118031474313157</v>
      </c>
      <c r="D14" s="17">
        <v>0.12157837446465999</v>
      </c>
      <c r="E14" s="17">
        <v>0.11427608886655</v>
      </c>
      <c r="F14" s="17"/>
      <c r="G14" s="17">
        <v>0.108386904721802</v>
      </c>
      <c r="H14" s="17">
        <v>0.130822567849913</v>
      </c>
      <c r="I14" s="17">
        <v>0.170691086413404</v>
      </c>
      <c r="J14" s="17">
        <v>0.116256085840983</v>
      </c>
      <c r="K14" s="17">
        <v>6.16309067794149E-2</v>
      </c>
      <c r="L14" s="17"/>
      <c r="M14" s="17">
        <v>0.13585982503382299</v>
      </c>
      <c r="N14" s="17">
        <v>9.6794045587222502E-2</v>
      </c>
      <c r="O14" s="17">
        <v>0.12481131324993899</v>
      </c>
      <c r="P14" s="17">
        <v>9.1690344472923499E-2</v>
      </c>
      <c r="Q14" s="17"/>
      <c r="R14" s="17">
        <v>0.108263499445307</v>
      </c>
      <c r="S14" s="17">
        <v>0.13705115863919401</v>
      </c>
      <c r="T14" s="17">
        <v>7.7755115189426904E-2</v>
      </c>
      <c r="U14" s="17"/>
      <c r="V14" s="17">
        <v>4.0525501208241603E-2</v>
      </c>
      <c r="W14" s="17">
        <v>0.11851219587881801</v>
      </c>
      <c r="X14" s="17">
        <v>0.185865162142693</v>
      </c>
      <c r="Y14" s="17">
        <v>0.156202677795615</v>
      </c>
      <c r="Z14" s="17">
        <v>7.3511115964303805E-2</v>
      </c>
      <c r="AA14" s="17"/>
      <c r="AB14" s="17">
        <v>0.12883803416272099</v>
      </c>
      <c r="AC14" s="17">
        <v>4.6260109236724703E-2</v>
      </c>
      <c r="AD14" s="17">
        <v>0.156614435184534</v>
      </c>
    </row>
    <row r="15" spans="2:30">
      <c r="B15" s="18" t="s">
        <v>140</v>
      </c>
      <c r="C15" s="17">
        <v>6.4461413024311898E-4</v>
      </c>
      <c r="D15" s="17">
        <v>1.2534416364278901E-3</v>
      </c>
      <c r="E15" s="17">
        <v>0</v>
      </c>
      <c r="F15" s="17"/>
      <c r="G15" s="17">
        <v>0</v>
      </c>
      <c r="H15" s="17">
        <v>0</v>
      </c>
      <c r="I15" s="17">
        <v>3.21397682178696E-3</v>
      </c>
      <c r="J15" s="17">
        <v>0</v>
      </c>
      <c r="K15" s="17">
        <v>0</v>
      </c>
      <c r="L15" s="17"/>
      <c r="M15" s="17">
        <v>1.3798475264533E-3</v>
      </c>
      <c r="N15" s="17">
        <v>0</v>
      </c>
      <c r="O15" s="17">
        <v>0</v>
      </c>
      <c r="P15" s="17">
        <v>0</v>
      </c>
      <c r="Q15" s="17"/>
      <c r="R15" s="17">
        <v>0</v>
      </c>
      <c r="S15" s="17">
        <v>1.1355315934062199E-3</v>
      </c>
      <c r="T15" s="17">
        <v>0</v>
      </c>
      <c r="U15" s="17"/>
      <c r="V15" s="17">
        <v>0</v>
      </c>
      <c r="W15" s="17">
        <v>0</v>
      </c>
      <c r="X15" s="17">
        <v>3.19764066896345E-3</v>
      </c>
      <c r="Y15" s="17">
        <v>0</v>
      </c>
      <c r="Z15" s="17">
        <v>0</v>
      </c>
      <c r="AA15" s="17"/>
      <c r="AB15" s="17">
        <v>0</v>
      </c>
      <c r="AC15" s="17">
        <v>0</v>
      </c>
      <c r="AD15" s="17">
        <v>1.24890035915613E-2</v>
      </c>
    </row>
    <row r="16" spans="2:30">
      <c r="B16" s="18" t="s">
        <v>141</v>
      </c>
      <c r="C16" s="17">
        <v>2.7403130896051699E-2</v>
      </c>
      <c r="D16" s="17">
        <v>4.5748771294320201E-2</v>
      </c>
      <c r="E16" s="17">
        <v>7.9791414919100495E-3</v>
      </c>
      <c r="F16" s="17"/>
      <c r="G16" s="17">
        <v>1.40325454507517E-2</v>
      </c>
      <c r="H16" s="17">
        <v>1.16795566755398E-2</v>
      </c>
      <c r="I16" s="17">
        <v>4.5244688739929297E-2</v>
      </c>
      <c r="J16" s="17">
        <v>4.6438557857407997E-2</v>
      </c>
      <c r="K16" s="17">
        <v>2.0912957030807901E-2</v>
      </c>
      <c r="L16" s="17"/>
      <c r="M16" s="17">
        <v>2.9855218580966299E-2</v>
      </c>
      <c r="N16" s="17">
        <v>3.3190947669600603E-2</v>
      </c>
      <c r="O16" s="17">
        <v>8.9443781240029704E-3</v>
      </c>
      <c r="P16" s="17">
        <v>2.6754229952855601E-2</v>
      </c>
      <c r="Q16" s="17"/>
      <c r="R16" s="17">
        <v>1.35334383529007E-2</v>
      </c>
      <c r="S16" s="17">
        <v>2.4312481613406298E-2</v>
      </c>
      <c r="T16" s="17">
        <v>4.95020547819289E-2</v>
      </c>
      <c r="U16" s="17"/>
      <c r="V16" s="17">
        <v>2.79070073972894E-2</v>
      </c>
      <c r="W16" s="17">
        <v>4.2181485075986598E-3</v>
      </c>
      <c r="X16" s="17">
        <v>2.3069011861238001E-2</v>
      </c>
      <c r="Y16" s="17">
        <v>4.0773793121091903E-2</v>
      </c>
      <c r="Z16" s="17">
        <v>3.8265735952011798E-2</v>
      </c>
      <c r="AA16" s="17"/>
      <c r="AB16" s="17">
        <v>2.6975002660779901E-2</v>
      </c>
      <c r="AC16" s="17">
        <v>1.4108839372263499E-2</v>
      </c>
      <c r="AD16" s="17">
        <v>7.2218708344417099E-2</v>
      </c>
    </row>
    <row r="17" spans="2:30">
      <c r="B17" s="18" t="s">
        <v>69</v>
      </c>
      <c r="C17" s="19">
        <v>1.06620690686712E-2</v>
      </c>
      <c r="D17" s="19">
        <v>1.6828653427542299E-2</v>
      </c>
      <c r="E17" s="19">
        <v>4.1330154817621296E-3</v>
      </c>
      <c r="F17" s="19"/>
      <c r="G17" s="19">
        <v>2.5540103802776698E-3</v>
      </c>
      <c r="H17" s="19">
        <v>1.06389943637492E-2</v>
      </c>
      <c r="I17" s="19">
        <v>3.21397682178696E-3</v>
      </c>
      <c r="J17" s="19">
        <v>3.4751361561726701E-2</v>
      </c>
      <c r="K17" s="19">
        <v>3.00871633206734E-3</v>
      </c>
      <c r="L17" s="19"/>
      <c r="M17" s="19">
        <v>5.6382395425513101E-3</v>
      </c>
      <c r="N17" s="19">
        <v>1.9983972337177001E-2</v>
      </c>
      <c r="O17" s="19">
        <v>1.0919165687302701E-2</v>
      </c>
      <c r="P17" s="19">
        <v>1.0719876269604E-2</v>
      </c>
      <c r="Q17" s="19"/>
      <c r="R17" s="19">
        <v>2.46316979021826E-3</v>
      </c>
      <c r="S17" s="19">
        <v>6.03206420216268E-3</v>
      </c>
      <c r="T17" s="19">
        <v>3.1109855716306901E-2</v>
      </c>
      <c r="U17" s="19"/>
      <c r="V17" s="19">
        <v>5.07924858147135E-3</v>
      </c>
      <c r="W17" s="19">
        <v>5.1607725957825996E-3</v>
      </c>
      <c r="X17" s="19">
        <v>5.4062327177149998E-3</v>
      </c>
      <c r="Y17" s="19">
        <v>6.4987349874922598E-3</v>
      </c>
      <c r="Z17" s="19">
        <v>2.30711878501683E-2</v>
      </c>
      <c r="AA17" s="19"/>
      <c r="AB17" s="19">
        <v>1.33249364165003E-2</v>
      </c>
      <c r="AC17" s="19">
        <v>0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0.19955757150075901</v>
      </c>
      <c r="D9" s="17">
        <v>0.206631507669568</v>
      </c>
      <c r="E9" s="17">
        <v>0.19206783234717301</v>
      </c>
      <c r="F9" s="17"/>
      <c r="G9" s="17">
        <v>0.26753518189909598</v>
      </c>
      <c r="H9" s="17">
        <v>0.20916484172813299</v>
      </c>
      <c r="I9" s="17">
        <v>0.17711135555278801</v>
      </c>
      <c r="J9" s="17">
        <v>0.224817535887088</v>
      </c>
      <c r="K9" s="17">
        <v>0.11319041723142199</v>
      </c>
      <c r="L9" s="17"/>
      <c r="M9" s="17">
        <v>0.26207042238982697</v>
      </c>
      <c r="N9" s="17">
        <v>0.110979888523346</v>
      </c>
      <c r="O9" s="17">
        <v>0.154867414535825</v>
      </c>
      <c r="P9" s="17">
        <v>0.190873622937305</v>
      </c>
      <c r="Q9" s="17"/>
      <c r="R9" s="17">
        <v>0.26034616431164098</v>
      </c>
      <c r="S9" s="17">
        <v>0.18732739126753101</v>
      </c>
      <c r="T9" s="17">
        <v>0.17060624679158501</v>
      </c>
      <c r="U9" s="17"/>
      <c r="V9" s="17">
        <v>0.26415813240663299</v>
      </c>
      <c r="W9" s="17">
        <v>0.196051807610093</v>
      </c>
      <c r="X9" s="17">
        <v>0.25297257446115001</v>
      </c>
      <c r="Y9" s="17">
        <v>0.16814046717275499</v>
      </c>
      <c r="Z9" s="17">
        <v>0.16237472035835701</v>
      </c>
      <c r="AA9" s="17"/>
      <c r="AB9" s="17">
        <v>0.18985258043405101</v>
      </c>
      <c r="AC9" s="17">
        <v>0.29324151009125599</v>
      </c>
      <c r="AD9" s="17">
        <v>8.0969019925578006E-2</v>
      </c>
    </row>
    <row r="10" spans="2:30">
      <c r="B10" s="18" t="s">
        <v>135</v>
      </c>
      <c r="C10" s="17">
        <v>8.3706409275258506E-2</v>
      </c>
      <c r="D10" s="17">
        <v>8.0081859918974804E-2</v>
      </c>
      <c r="E10" s="17">
        <v>8.7544008114156802E-2</v>
      </c>
      <c r="F10" s="17"/>
      <c r="G10" s="17">
        <v>8.3902697322516498E-2</v>
      </c>
      <c r="H10" s="17">
        <v>8.9332461906055594E-2</v>
      </c>
      <c r="I10" s="17">
        <v>9.9858391246743006E-2</v>
      </c>
      <c r="J10" s="17">
        <v>7.0289335177620496E-2</v>
      </c>
      <c r="K10" s="17">
        <v>7.4136168232804403E-2</v>
      </c>
      <c r="L10" s="17"/>
      <c r="M10" s="17">
        <v>9.0760333089203796E-2</v>
      </c>
      <c r="N10" s="17">
        <v>6.5138849234142898E-2</v>
      </c>
      <c r="O10" s="17">
        <v>4.22778447394552E-2</v>
      </c>
      <c r="P10" s="17">
        <v>0.128948603643777</v>
      </c>
      <c r="Q10" s="17"/>
      <c r="R10" s="17">
        <v>7.1794186323671599E-2</v>
      </c>
      <c r="S10" s="17">
        <v>9.8999067214957298E-2</v>
      </c>
      <c r="T10" s="17">
        <v>5.5406308571858798E-2</v>
      </c>
      <c r="U10" s="17"/>
      <c r="V10" s="17">
        <v>6.4819867265507994E-2</v>
      </c>
      <c r="W10" s="17">
        <v>0.11879789759619799</v>
      </c>
      <c r="X10" s="17">
        <v>5.0292582735401201E-2</v>
      </c>
      <c r="Y10" s="17">
        <v>0.116539800443428</v>
      </c>
      <c r="Z10" s="17">
        <v>6.6579359614251404E-2</v>
      </c>
      <c r="AA10" s="17"/>
      <c r="AB10" s="17">
        <v>9.2223223989620198E-2</v>
      </c>
      <c r="AC10" s="17">
        <v>3.9028978947601899E-2</v>
      </c>
      <c r="AD10" s="17">
        <v>7.9978127869571994E-2</v>
      </c>
    </row>
    <row r="11" spans="2:30">
      <c r="B11" s="18" t="s">
        <v>136</v>
      </c>
      <c r="C11" s="17">
        <v>6.9919345220028503E-2</v>
      </c>
      <c r="D11" s="17">
        <v>9.6698648928679506E-2</v>
      </c>
      <c r="E11" s="17">
        <v>4.1565965332771002E-2</v>
      </c>
      <c r="F11" s="17"/>
      <c r="G11" s="17">
        <v>6.2299457118229901E-2</v>
      </c>
      <c r="H11" s="17">
        <v>4.5499566368251997E-2</v>
      </c>
      <c r="I11" s="17">
        <v>5.5797043143416498E-2</v>
      </c>
      <c r="J11" s="17">
        <v>3.33962227285758E-2</v>
      </c>
      <c r="K11" s="17">
        <v>0.155904982309714</v>
      </c>
      <c r="L11" s="17"/>
      <c r="M11" s="17">
        <v>4.8785648374382699E-2</v>
      </c>
      <c r="N11" s="17">
        <v>4.2328616360341603E-2</v>
      </c>
      <c r="O11" s="17">
        <v>4.94997560696692E-2</v>
      </c>
      <c r="P11" s="17">
        <v>0.19819158861144201</v>
      </c>
      <c r="Q11" s="17"/>
      <c r="R11" s="17">
        <v>7.61106074130459E-2</v>
      </c>
      <c r="S11" s="17">
        <v>8.5887093353580898E-2</v>
      </c>
      <c r="T11" s="17">
        <v>2.1623499757467499E-2</v>
      </c>
      <c r="U11" s="17"/>
      <c r="V11" s="17">
        <v>4.77268569012088E-2</v>
      </c>
      <c r="W11" s="17">
        <v>6.2783820679911395E-2</v>
      </c>
      <c r="X11" s="17">
        <v>2.7214912265749801E-2</v>
      </c>
      <c r="Y11" s="17">
        <v>8.0689500779080006E-2</v>
      </c>
      <c r="Z11" s="17">
        <v>0.105666021485409</v>
      </c>
      <c r="AA11" s="17"/>
      <c r="AB11" s="17">
        <v>5.41526572493648E-2</v>
      </c>
      <c r="AC11" s="17">
        <v>0.16347823153173299</v>
      </c>
      <c r="AD11" s="17">
        <v>4.5661931681909101E-2</v>
      </c>
    </row>
    <row r="12" spans="2:30">
      <c r="B12" s="18" t="s">
        <v>137</v>
      </c>
      <c r="C12" s="17">
        <v>1.1725879988798401E-2</v>
      </c>
      <c r="D12" s="17">
        <v>1.5739023716603E-2</v>
      </c>
      <c r="E12" s="17">
        <v>7.4768453650993199E-3</v>
      </c>
      <c r="F12" s="17"/>
      <c r="G12" s="17">
        <v>1.34803978732107E-2</v>
      </c>
      <c r="H12" s="17">
        <v>8.6090133684088108E-3</v>
      </c>
      <c r="I12" s="17">
        <v>2.3809041600735999E-2</v>
      </c>
      <c r="J12" s="17">
        <v>1.2232557163974001E-2</v>
      </c>
      <c r="K12" s="17">
        <v>0</v>
      </c>
      <c r="L12" s="17"/>
      <c r="M12" s="17">
        <v>1.2551994630285199E-2</v>
      </c>
      <c r="N12" s="17">
        <v>7.4174989265290703E-3</v>
      </c>
      <c r="O12" s="17">
        <v>3.0017716246623201E-2</v>
      </c>
      <c r="P12" s="17">
        <v>0</v>
      </c>
      <c r="Q12" s="17"/>
      <c r="R12" s="17">
        <v>7.18820306657964E-3</v>
      </c>
      <c r="S12" s="17">
        <v>1.47962116978861E-2</v>
      </c>
      <c r="T12" s="17">
        <v>8.2035528119531898E-3</v>
      </c>
      <c r="U12" s="17"/>
      <c r="V12" s="17">
        <v>1.4822636415176799E-2</v>
      </c>
      <c r="W12" s="17">
        <v>5.9685313291428397E-3</v>
      </c>
      <c r="X12" s="17">
        <v>2.6791516089165201E-2</v>
      </c>
      <c r="Y12" s="17">
        <v>9.0758666469268404E-3</v>
      </c>
      <c r="Z12" s="17">
        <v>6.0837861058976499E-3</v>
      </c>
      <c r="AA12" s="17"/>
      <c r="AB12" s="17">
        <v>1.30792153418552E-2</v>
      </c>
      <c r="AC12" s="17">
        <v>8.5033917222509508E-3</v>
      </c>
      <c r="AD12" s="17">
        <v>0</v>
      </c>
    </row>
    <row r="13" spans="2:30">
      <c r="B13" s="18" t="s">
        <v>138</v>
      </c>
      <c r="C13" s="17">
        <v>0.41337745193450798</v>
      </c>
      <c r="D13" s="17">
        <v>0.36656137819444401</v>
      </c>
      <c r="E13" s="17">
        <v>0.46294535474570297</v>
      </c>
      <c r="F13" s="17"/>
      <c r="G13" s="17">
        <v>0.47628411926846798</v>
      </c>
      <c r="H13" s="17">
        <v>0.416440954200747</v>
      </c>
      <c r="I13" s="17">
        <v>0.342606476674225</v>
      </c>
      <c r="J13" s="17">
        <v>0.43677078841855499</v>
      </c>
      <c r="K13" s="17">
        <v>0.39192160848126201</v>
      </c>
      <c r="L13" s="17"/>
      <c r="M13" s="17">
        <v>0.38731109891322901</v>
      </c>
      <c r="N13" s="17">
        <v>0.600398421379854</v>
      </c>
      <c r="O13" s="17">
        <v>0.323092705661436</v>
      </c>
      <c r="P13" s="17">
        <v>0.26866571027670499</v>
      </c>
      <c r="Q13" s="17"/>
      <c r="R13" s="17">
        <v>0.49111507902915402</v>
      </c>
      <c r="S13" s="17">
        <v>0.36443097996930801</v>
      </c>
      <c r="T13" s="17">
        <v>0.46409648835997902</v>
      </c>
      <c r="U13" s="17"/>
      <c r="V13" s="17">
        <v>0.50714058395641903</v>
      </c>
      <c r="W13" s="17">
        <v>0.45783700241778102</v>
      </c>
      <c r="X13" s="17">
        <v>0.36011838510002397</v>
      </c>
      <c r="Y13" s="17">
        <v>0.34950364969569497</v>
      </c>
      <c r="Z13" s="17">
        <v>0.42618113252476197</v>
      </c>
      <c r="AA13" s="17"/>
      <c r="AB13" s="17">
        <v>0.40800394925069</v>
      </c>
      <c r="AC13" s="17">
        <v>0.379760060871078</v>
      </c>
      <c r="AD13" s="17">
        <v>0.59322292735761895</v>
      </c>
    </row>
    <row r="14" spans="2:30">
      <c r="B14" s="18" t="s">
        <v>139</v>
      </c>
      <c r="C14" s="17">
        <v>0.185350626789962</v>
      </c>
      <c r="D14" s="17">
        <v>0.19997790760214501</v>
      </c>
      <c r="E14" s="17">
        <v>0.169863560580265</v>
      </c>
      <c r="F14" s="17"/>
      <c r="G14" s="17">
        <v>7.0882766025188296E-2</v>
      </c>
      <c r="H14" s="17">
        <v>0.186575124708244</v>
      </c>
      <c r="I14" s="17">
        <v>0.23682355149878501</v>
      </c>
      <c r="J14" s="17">
        <v>0.201437113804628</v>
      </c>
      <c r="K14" s="17">
        <v>0.23877160709904999</v>
      </c>
      <c r="L14" s="17"/>
      <c r="M14" s="17">
        <v>0.165012920599718</v>
      </c>
      <c r="N14" s="17">
        <v>0.1353358331052</v>
      </c>
      <c r="O14" s="17">
        <v>0.38129550943597201</v>
      </c>
      <c r="P14" s="17">
        <v>0.15604950642984899</v>
      </c>
      <c r="Q14" s="17"/>
      <c r="R14" s="17">
        <v>6.87414626912424E-2</v>
      </c>
      <c r="S14" s="17">
        <v>0.20643814272223601</v>
      </c>
      <c r="T14" s="17">
        <v>0.247139497959112</v>
      </c>
      <c r="U14" s="17"/>
      <c r="V14" s="17">
        <v>8.6900793375400395E-2</v>
      </c>
      <c r="W14" s="17">
        <v>0.11716966833435</v>
      </c>
      <c r="X14" s="17">
        <v>0.21951335170587499</v>
      </c>
      <c r="Y14" s="17">
        <v>0.245566205006231</v>
      </c>
      <c r="Z14" s="17">
        <v>0.20714329181548399</v>
      </c>
      <c r="AA14" s="17"/>
      <c r="AB14" s="17">
        <v>0.202573883320841</v>
      </c>
      <c r="AC14" s="17">
        <v>0.10927184398479101</v>
      </c>
      <c r="AD14" s="17">
        <v>0.13682817820975901</v>
      </c>
    </row>
    <row r="15" spans="2:30">
      <c r="B15" s="18" t="s">
        <v>140</v>
      </c>
      <c r="C15" s="17">
        <v>7.4441111255081696E-3</v>
      </c>
      <c r="D15" s="17">
        <v>6.65954762479401E-3</v>
      </c>
      <c r="E15" s="17">
        <v>8.2747909379276008E-3</v>
      </c>
      <c r="F15" s="17"/>
      <c r="G15" s="17">
        <v>1.0615031208456799E-2</v>
      </c>
      <c r="H15" s="17">
        <v>1.1356845255534501E-2</v>
      </c>
      <c r="I15" s="17">
        <v>1.4446436598295399E-2</v>
      </c>
      <c r="J15" s="17">
        <v>0</v>
      </c>
      <c r="K15" s="17">
        <v>0</v>
      </c>
      <c r="L15" s="17"/>
      <c r="M15" s="17">
        <v>9.7083887311205895E-3</v>
      </c>
      <c r="N15" s="17">
        <v>1.17701459229914E-2</v>
      </c>
      <c r="O15" s="17">
        <v>0</v>
      </c>
      <c r="P15" s="17">
        <v>0</v>
      </c>
      <c r="Q15" s="17"/>
      <c r="R15" s="17">
        <v>1.0237477653498099E-2</v>
      </c>
      <c r="S15" s="17">
        <v>9.2028269514108293E-3</v>
      </c>
      <c r="T15" s="17">
        <v>0</v>
      </c>
      <c r="U15" s="17"/>
      <c r="V15" s="17">
        <v>1.4431129679654099E-2</v>
      </c>
      <c r="W15" s="17">
        <v>8.0399058813255993E-3</v>
      </c>
      <c r="X15" s="17">
        <v>1.7299297742181401E-2</v>
      </c>
      <c r="Y15" s="17">
        <v>3.8711665250717501E-3</v>
      </c>
      <c r="Z15" s="17">
        <v>0</v>
      </c>
      <c r="AA15" s="17"/>
      <c r="AB15" s="17">
        <v>8.05917900024785E-3</v>
      </c>
      <c r="AC15" s="17">
        <v>6.7159828512890997E-3</v>
      </c>
      <c r="AD15" s="17">
        <v>0</v>
      </c>
    </row>
    <row r="16" spans="2:30">
      <c r="B16" s="18" t="s">
        <v>141</v>
      </c>
      <c r="C16" s="17">
        <v>1.9330957477587101E-2</v>
      </c>
      <c r="D16" s="17">
        <v>1.9818836359663899E-2</v>
      </c>
      <c r="E16" s="17">
        <v>1.8814401280570499E-2</v>
      </c>
      <c r="F16" s="17"/>
      <c r="G16" s="17">
        <v>0</v>
      </c>
      <c r="H16" s="17">
        <v>1.8708210665219702E-2</v>
      </c>
      <c r="I16" s="17">
        <v>4.4686887700104101E-2</v>
      </c>
      <c r="J16" s="17">
        <v>7.9163669158935305E-3</v>
      </c>
      <c r="K16" s="17">
        <v>2.6075216645746999E-2</v>
      </c>
      <c r="L16" s="17"/>
      <c r="M16" s="17">
        <v>2.1466292982537001E-2</v>
      </c>
      <c r="N16" s="17">
        <v>1.8556907459534099E-2</v>
      </c>
      <c r="O16" s="17">
        <v>0</v>
      </c>
      <c r="P16" s="17">
        <v>3.1135990953230101E-2</v>
      </c>
      <c r="Q16" s="17"/>
      <c r="R16" s="17">
        <v>0</v>
      </c>
      <c r="S16" s="17">
        <v>2.6035273325004701E-2</v>
      </c>
      <c r="T16" s="17">
        <v>2.1121475790637102E-2</v>
      </c>
      <c r="U16" s="17"/>
      <c r="V16" s="17">
        <v>0</v>
      </c>
      <c r="W16" s="17">
        <v>1.3336003884614801E-2</v>
      </c>
      <c r="X16" s="17">
        <v>3.1821145398140703E-2</v>
      </c>
      <c r="Y16" s="17">
        <v>2.6613343730812599E-2</v>
      </c>
      <c r="Z16" s="17">
        <v>1.7218590147943701E-2</v>
      </c>
      <c r="AA16" s="17"/>
      <c r="AB16" s="17">
        <v>2.00731359393959E-2</v>
      </c>
      <c r="AC16" s="17">
        <v>0</v>
      </c>
      <c r="AD16" s="17">
        <v>6.33398149555634E-2</v>
      </c>
    </row>
    <row r="17" spans="2:30">
      <c r="B17" s="18" t="s">
        <v>69</v>
      </c>
      <c r="C17" s="19">
        <v>9.5876466875911507E-3</v>
      </c>
      <c r="D17" s="19">
        <v>7.8312899851274501E-3</v>
      </c>
      <c r="E17" s="19">
        <v>1.14472412963336E-2</v>
      </c>
      <c r="F17" s="19"/>
      <c r="G17" s="19">
        <v>1.50003492848338E-2</v>
      </c>
      <c r="H17" s="19">
        <v>1.43129817994045E-2</v>
      </c>
      <c r="I17" s="19">
        <v>4.8608159849072201E-3</v>
      </c>
      <c r="J17" s="19">
        <v>1.3140079903665501E-2</v>
      </c>
      <c r="K17" s="19">
        <v>0</v>
      </c>
      <c r="L17" s="19"/>
      <c r="M17" s="19">
        <v>2.3329002896964402E-3</v>
      </c>
      <c r="N17" s="19">
        <v>8.0738390880606692E-3</v>
      </c>
      <c r="O17" s="19">
        <v>1.89490533110192E-2</v>
      </c>
      <c r="P17" s="19">
        <v>2.61349771476907E-2</v>
      </c>
      <c r="Q17" s="19"/>
      <c r="R17" s="19">
        <v>1.44668195111673E-2</v>
      </c>
      <c r="S17" s="19">
        <v>6.8830134980854499E-3</v>
      </c>
      <c r="T17" s="19">
        <v>1.1802929957407201E-2</v>
      </c>
      <c r="U17" s="19"/>
      <c r="V17" s="19">
        <v>0</v>
      </c>
      <c r="W17" s="19">
        <v>2.0015362266584201E-2</v>
      </c>
      <c r="X17" s="19">
        <v>1.3976234502313299E-2</v>
      </c>
      <c r="Y17" s="19">
        <v>0</v>
      </c>
      <c r="Z17" s="19">
        <v>8.7530979478951908E-3</v>
      </c>
      <c r="AA17" s="19"/>
      <c r="AB17" s="19">
        <v>1.1982175473934001E-2</v>
      </c>
      <c r="AC17" s="19">
        <v>0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D22"/>
  <sheetViews>
    <sheetView showGridLines="0" workbookViewId="0">
      <pane xSplit="2" topLeftCell="C1" activePane="topRight" state="frozen"/>
      <selection pane="topRight" activeCell="B22" sqref="B22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0.127063274143942</v>
      </c>
      <c r="D9" s="17">
        <v>9.8918140234145593E-2</v>
      </c>
      <c r="E9" s="17">
        <v>0.15686276715556899</v>
      </c>
      <c r="F9" s="17"/>
      <c r="G9" s="17">
        <v>0.156892933758641</v>
      </c>
      <c r="H9" s="17">
        <v>0.11427411484958901</v>
      </c>
      <c r="I9" s="17">
        <v>0.127721477792266</v>
      </c>
      <c r="J9" s="17">
        <v>0.152407876760487</v>
      </c>
      <c r="K9" s="17">
        <v>8.1952225892002004E-2</v>
      </c>
      <c r="L9" s="17"/>
      <c r="M9" s="17">
        <v>0.17060484043948901</v>
      </c>
      <c r="N9" s="17">
        <v>8.9866382712532195E-2</v>
      </c>
      <c r="O9" s="17">
        <v>0.107483091353981</v>
      </c>
      <c r="P9" s="17">
        <v>7.0817792215813496E-2</v>
      </c>
      <c r="Q9" s="17"/>
      <c r="R9" s="17">
        <v>0.146624209390284</v>
      </c>
      <c r="S9" s="17">
        <v>0.126130351780397</v>
      </c>
      <c r="T9" s="17">
        <v>0.109837089848041</v>
      </c>
      <c r="U9" s="17"/>
      <c r="V9" s="17">
        <v>0.119387413630216</v>
      </c>
      <c r="W9" s="17">
        <v>0.106372161261071</v>
      </c>
      <c r="X9" s="17">
        <v>0.15419047982189801</v>
      </c>
      <c r="Y9" s="17">
        <v>0.157929365051897</v>
      </c>
      <c r="Z9" s="17">
        <v>0.10571511116282201</v>
      </c>
      <c r="AA9" s="17"/>
      <c r="AB9" s="17">
        <v>0.103686994660895</v>
      </c>
      <c r="AC9" s="17">
        <v>0.21735703801487699</v>
      </c>
      <c r="AD9" s="17">
        <v>0.23015101495024101</v>
      </c>
    </row>
    <row r="10" spans="2:30">
      <c r="B10" s="18" t="s">
        <v>135</v>
      </c>
      <c r="C10" s="17">
        <v>0.442094836284189</v>
      </c>
      <c r="D10" s="17">
        <v>0.41184483722996401</v>
      </c>
      <c r="E10" s="17">
        <v>0.47412291752576902</v>
      </c>
      <c r="F10" s="17"/>
      <c r="G10" s="17">
        <v>0.396037413468462</v>
      </c>
      <c r="H10" s="17">
        <v>0.44545825192412097</v>
      </c>
      <c r="I10" s="17">
        <v>0.45010643252499299</v>
      </c>
      <c r="J10" s="17">
        <v>0.37339007783288902</v>
      </c>
      <c r="K10" s="17">
        <v>0.54963549620901397</v>
      </c>
      <c r="L10" s="17"/>
      <c r="M10" s="17">
        <v>0.36351705842062498</v>
      </c>
      <c r="N10" s="17">
        <v>0.53219081504687404</v>
      </c>
      <c r="O10" s="17">
        <v>0.41463232968353603</v>
      </c>
      <c r="P10" s="17">
        <v>0.56177005581765105</v>
      </c>
      <c r="Q10" s="17"/>
      <c r="R10" s="17">
        <v>0.42458201095063602</v>
      </c>
      <c r="S10" s="17">
        <v>0.43218492839477202</v>
      </c>
      <c r="T10" s="17">
        <v>0.48582454615116599</v>
      </c>
      <c r="U10" s="17"/>
      <c r="V10" s="17">
        <v>0.433671970280049</v>
      </c>
      <c r="W10" s="17">
        <v>0.46778169255748298</v>
      </c>
      <c r="X10" s="17">
        <v>0.36660790560325801</v>
      </c>
      <c r="Y10" s="17">
        <v>0.40994704545746402</v>
      </c>
      <c r="Z10" s="17">
        <v>0.50003435761744197</v>
      </c>
      <c r="AA10" s="17"/>
      <c r="AB10" s="17">
        <v>0.461014984699888</v>
      </c>
      <c r="AC10" s="17">
        <v>0.38391955179153098</v>
      </c>
      <c r="AD10" s="17">
        <v>0.31585098805918999</v>
      </c>
    </row>
    <row r="11" spans="2:30">
      <c r="B11" s="18" t="s">
        <v>136</v>
      </c>
      <c r="C11" s="17">
        <v>0.113684221218093</v>
      </c>
      <c r="D11" s="17">
        <v>0.119174517970591</v>
      </c>
      <c r="E11" s="17">
        <v>0.107871207137855</v>
      </c>
      <c r="F11" s="17"/>
      <c r="G11" s="17">
        <v>7.8532214979044307E-2</v>
      </c>
      <c r="H11" s="17">
        <v>0.13460843795424901</v>
      </c>
      <c r="I11" s="17">
        <v>0.10210203549584</v>
      </c>
      <c r="J11" s="17">
        <v>0.17888614050920701</v>
      </c>
      <c r="K11" s="17">
        <v>7.5987653774067701E-2</v>
      </c>
      <c r="L11" s="17"/>
      <c r="M11" s="17">
        <v>0.117608437616157</v>
      </c>
      <c r="N11" s="17">
        <v>0.114626626783655</v>
      </c>
      <c r="O11" s="17">
        <v>0.118905535292105</v>
      </c>
      <c r="P11" s="17">
        <v>9.5419353651960304E-2</v>
      </c>
      <c r="Q11" s="17"/>
      <c r="R11" s="17">
        <v>0.10986822292286599</v>
      </c>
      <c r="S11" s="17">
        <v>0.123978538695945</v>
      </c>
      <c r="T11" s="17">
        <v>9.0404706367779905E-2</v>
      </c>
      <c r="U11" s="17"/>
      <c r="V11" s="17">
        <v>0.10965340466508799</v>
      </c>
      <c r="W11" s="17">
        <v>9.2411119588983195E-2</v>
      </c>
      <c r="X11" s="17">
        <v>0.13369744856697999</v>
      </c>
      <c r="Y11" s="17">
        <v>0.13614906551768199</v>
      </c>
      <c r="Z11" s="17">
        <v>0.101912661907871</v>
      </c>
      <c r="AA11" s="17"/>
      <c r="AB11" s="17">
        <v>0.120361255028018</v>
      </c>
      <c r="AC11" s="17">
        <v>6.6399147058863406E-2</v>
      </c>
      <c r="AD11" s="17">
        <v>0.145965930976418</v>
      </c>
    </row>
    <row r="12" spans="2:30">
      <c r="B12" s="18" t="s">
        <v>137</v>
      </c>
      <c r="C12" s="17">
        <v>7.9054763379027403E-3</v>
      </c>
      <c r="D12" s="17">
        <v>4.2252912854574502E-3</v>
      </c>
      <c r="E12" s="17">
        <v>1.18019811157204E-2</v>
      </c>
      <c r="F12" s="17"/>
      <c r="G12" s="17">
        <v>2.5540103802776698E-3</v>
      </c>
      <c r="H12" s="17">
        <v>0</v>
      </c>
      <c r="I12" s="17">
        <v>1.40447450534324E-2</v>
      </c>
      <c r="J12" s="17">
        <v>0</v>
      </c>
      <c r="K12" s="17">
        <v>2.3736869189532901E-2</v>
      </c>
      <c r="L12" s="17"/>
      <c r="M12" s="17">
        <v>1.143308415853E-3</v>
      </c>
      <c r="N12" s="17">
        <v>3.9364326393319998E-3</v>
      </c>
      <c r="O12" s="17">
        <v>1.22101435941978E-2</v>
      </c>
      <c r="P12" s="17">
        <v>3.1419298970041698E-2</v>
      </c>
      <c r="Q12" s="17"/>
      <c r="R12" s="17">
        <v>2.46316979021826E-3</v>
      </c>
      <c r="S12" s="17">
        <v>6.6757988740725801E-3</v>
      </c>
      <c r="T12" s="17">
        <v>1.66214714705805E-2</v>
      </c>
      <c r="U12" s="17"/>
      <c r="V12" s="17">
        <v>0</v>
      </c>
      <c r="W12" s="17">
        <v>2.5291928536858E-3</v>
      </c>
      <c r="X12" s="17">
        <v>9.1372485611342508E-3</v>
      </c>
      <c r="Y12" s="17">
        <v>5.0906886407818897E-3</v>
      </c>
      <c r="Z12" s="17">
        <v>1.5674478472131201E-2</v>
      </c>
      <c r="AA12" s="17"/>
      <c r="AB12" s="17">
        <v>9.8798806185027201E-3</v>
      </c>
      <c r="AC12" s="17">
        <v>0</v>
      </c>
      <c r="AD12" s="17">
        <v>0</v>
      </c>
    </row>
    <row r="13" spans="2:30">
      <c r="B13" s="18" t="s">
        <v>138</v>
      </c>
      <c r="C13" s="17">
        <v>0.17552219951228101</v>
      </c>
      <c r="D13" s="17">
        <v>0.19988556037455901</v>
      </c>
      <c r="E13" s="17">
        <v>0.149726770573054</v>
      </c>
      <c r="F13" s="17"/>
      <c r="G13" s="17">
        <v>0.20875744340826599</v>
      </c>
      <c r="H13" s="17">
        <v>0.110230905216465</v>
      </c>
      <c r="I13" s="17">
        <v>0.17591808679043</v>
      </c>
      <c r="J13" s="17">
        <v>0.176730725102587</v>
      </c>
      <c r="K13" s="17">
        <v>0.207381907220755</v>
      </c>
      <c r="L13" s="17"/>
      <c r="M13" s="17">
        <v>0.196121997022149</v>
      </c>
      <c r="N13" s="17">
        <v>0.10351376741019</v>
      </c>
      <c r="O13" s="17">
        <v>0.26857283625624401</v>
      </c>
      <c r="P13" s="17">
        <v>0.147021224608991</v>
      </c>
      <c r="Q13" s="17"/>
      <c r="R13" s="17">
        <v>0.188836888452695</v>
      </c>
      <c r="S13" s="17">
        <v>0.15445003873656801</v>
      </c>
      <c r="T13" s="17">
        <v>0.21763662486111099</v>
      </c>
      <c r="U13" s="17"/>
      <c r="V13" s="17">
        <v>0.192888161504009</v>
      </c>
      <c r="W13" s="17">
        <v>0.17835714466407099</v>
      </c>
      <c r="X13" s="17">
        <v>0.159331783476511</v>
      </c>
      <c r="Y13" s="17">
        <v>0.12540418649333501</v>
      </c>
      <c r="Z13" s="17">
        <v>0.21144207386150801</v>
      </c>
      <c r="AA13" s="17"/>
      <c r="AB13" s="17">
        <v>0.16450013019596599</v>
      </c>
      <c r="AC13" s="17">
        <v>0.23075657268239999</v>
      </c>
      <c r="AD13" s="17">
        <v>0.18777104487615801</v>
      </c>
    </row>
    <row r="14" spans="2:30">
      <c r="B14" s="18" t="s">
        <v>139</v>
      </c>
      <c r="C14" s="17">
        <v>8.5834153893694407E-2</v>
      </c>
      <c r="D14" s="17">
        <v>0.122321408046283</v>
      </c>
      <c r="E14" s="17">
        <v>4.7202194329448298E-2</v>
      </c>
      <c r="F14" s="17"/>
      <c r="G14" s="17">
        <v>8.29291434994332E-2</v>
      </c>
      <c r="H14" s="17">
        <v>0.15345776500321501</v>
      </c>
      <c r="I14" s="17">
        <v>7.8100723785336695E-2</v>
      </c>
      <c r="J14" s="17">
        <v>5.5687576677663803E-2</v>
      </c>
      <c r="K14" s="17">
        <v>5.5288415050494102E-2</v>
      </c>
      <c r="L14" s="17"/>
      <c r="M14" s="17">
        <v>9.7843526033312297E-2</v>
      </c>
      <c r="N14" s="17">
        <v>9.6022064184968198E-2</v>
      </c>
      <c r="O14" s="17">
        <v>5.18773383163307E-2</v>
      </c>
      <c r="P14" s="17">
        <v>6.2266079135718098E-2</v>
      </c>
      <c r="Q14" s="17"/>
      <c r="R14" s="17">
        <v>6.4128057376171999E-2</v>
      </c>
      <c r="S14" s="17">
        <v>0.105182701977277</v>
      </c>
      <c r="T14" s="17">
        <v>5.6704591857419703E-2</v>
      </c>
      <c r="U14" s="17"/>
      <c r="V14" s="17">
        <v>7.9298737759076907E-2</v>
      </c>
      <c r="W14" s="17">
        <v>9.4053354647025994E-2</v>
      </c>
      <c r="X14" s="17">
        <v>0.14366538121735101</v>
      </c>
      <c r="Y14" s="17">
        <v>7.6605178216553604E-2</v>
      </c>
      <c r="Z14" s="17">
        <v>4.8185958281176902E-2</v>
      </c>
      <c r="AA14" s="17"/>
      <c r="AB14" s="17">
        <v>8.8922400684076794E-2</v>
      </c>
      <c r="AC14" s="17">
        <v>7.0645790823281707E-2</v>
      </c>
      <c r="AD14" s="17">
        <v>8.1576189459434498E-2</v>
      </c>
    </row>
    <row r="15" spans="2:30">
      <c r="B15" s="18" t="s">
        <v>140</v>
      </c>
      <c r="C15" s="17">
        <v>4.6349692594811302E-3</v>
      </c>
      <c r="D15" s="17">
        <v>2.5323497143098701E-3</v>
      </c>
      <c r="E15" s="17">
        <v>6.86117989479928E-3</v>
      </c>
      <c r="F15" s="17"/>
      <c r="G15" s="17">
        <v>1.4534394726509E-2</v>
      </c>
      <c r="H15" s="17">
        <v>4.8589309880896501E-3</v>
      </c>
      <c r="I15" s="17">
        <v>0</v>
      </c>
      <c r="J15" s="17">
        <v>3.0996266262176002E-3</v>
      </c>
      <c r="K15" s="17">
        <v>0</v>
      </c>
      <c r="L15" s="17"/>
      <c r="M15" s="17">
        <v>8.6372700335819504E-3</v>
      </c>
      <c r="N15" s="17">
        <v>2.4277244703766699E-3</v>
      </c>
      <c r="O15" s="17">
        <v>0</v>
      </c>
      <c r="P15" s="17">
        <v>0</v>
      </c>
      <c r="Q15" s="17"/>
      <c r="R15" s="17">
        <v>1.40174379422657E-2</v>
      </c>
      <c r="S15" s="17">
        <v>2.8104749090811301E-3</v>
      </c>
      <c r="T15" s="17">
        <v>0</v>
      </c>
      <c r="U15" s="17"/>
      <c r="V15" s="17">
        <v>0</v>
      </c>
      <c r="W15" s="17">
        <v>1.9107111730644999E-2</v>
      </c>
      <c r="X15" s="17">
        <v>0</v>
      </c>
      <c r="Y15" s="17">
        <v>3.1327661153504301E-3</v>
      </c>
      <c r="Z15" s="17">
        <v>0</v>
      </c>
      <c r="AA15" s="17"/>
      <c r="AB15" s="17">
        <v>4.5484498435847797E-3</v>
      </c>
      <c r="AC15" s="17">
        <v>6.7159828512890997E-3</v>
      </c>
      <c r="AD15" s="17">
        <v>0</v>
      </c>
    </row>
    <row r="16" spans="2:30">
      <c r="B16" s="18" t="s">
        <v>141</v>
      </c>
      <c r="C16" s="17">
        <v>2.1434197223742499E-2</v>
      </c>
      <c r="D16" s="17">
        <v>1.5068727955799799E-2</v>
      </c>
      <c r="E16" s="17">
        <v>2.8173826090804498E-2</v>
      </c>
      <c r="F16" s="17"/>
      <c r="G16" s="17">
        <v>2.9919461838535E-2</v>
      </c>
      <c r="H16" s="17">
        <v>7.6916846290148401E-3</v>
      </c>
      <c r="I16" s="17">
        <v>3.9903808134437203E-2</v>
      </c>
      <c r="J16" s="17">
        <v>2.2956881219926902E-2</v>
      </c>
      <c r="K16" s="17">
        <v>6.0174326641346801E-3</v>
      </c>
      <c r="L16" s="17"/>
      <c r="M16" s="17">
        <v>2.3953552670544501E-2</v>
      </c>
      <c r="N16" s="17">
        <v>3.4295300003118298E-2</v>
      </c>
      <c r="O16" s="17">
        <v>1.31777110266429E-2</v>
      </c>
      <c r="P16" s="17">
        <v>0</v>
      </c>
      <c r="Q16" s="17"/>
      <c r="R16" s="17">
        <v>2.0698469215306201E-2</v>
      </c>
      <c r="S16" s="17">
        <v>2.78175787573226E-2</v>
      </c>
      <c r="T16" s="17">
        <v>5.3580769200231703E-3</v>
      </c>
      <c r="U16" s="17"/>
      <c r="V16" s="17">
        <v>3.3300097897552401E-2</v>
      </c>
      <c r="W16" s="17">
        <v>2.0509250741098901E-2</v>
      </c>
      <c r="X16" s="17">
        <v>4.8752332479445699E-3</v>
      </c>
      <c r="Y16" s="17">
        <v>5.9861348773857397E-2</v>
      </c>
      <c r="Z16" s="17">
        <v>3.9735703136903099E-3</v>
      </c>
      <c r="AA16" s="17"/>
      <c r="AB16" s="17">
        <v>2.16095694644277E-2</v>
      </c>
      <c r="AC16" s="17">
        <v>1.44805815803867E-2</v>
      </c>
      <c r="AD16" s="17">
        <v>3.8684831678558802E-2</v>
      </c>
    </row>
    <row r="17" spans="2:30">
      <c r="B17" s="18" t="s">
        <v>69</v>
      </c>
      <c r="C17" s="19">
        <v>2.1826672126673701E-2</v>
      </c>
      <c r="D17" s="19">
        <v>2.6029167188889299E-2</v>
      </c>
      <c r="E17" s="19">
        <v>1.7377156176980501E-2</v>
      </c>
      <c r="F17" s="19"/>
      <c r="G17" s="19">
        <v>2.9842983940831899E-2</v>
      </c>
      <c r="H17" s="19">
        <v>2.9419909435258101E-2</v>
      </c>
      <c r="I17" s="19">
        <v>1.21026904232643E-2</v>
      </c>
      <c r="J17" s="19">
        <v>3.6841095271021099E-2</v>
      </c>
      <c r="K17" s="19">
        <v>0</v>
      </c>
      <c r="L17" s="19"/>
      <c r="M17" s="19">
        <v>2.0570009348287802E-2</v>
      </c>
      <c r="N17" s="19">
        <v>2.3120886748952699E-2</v>
      </c>
      <c r="O17" s="19">
        <v>1.31410144769628E-2</v>
      </c>
      <c r="P17" s="19">
        <v>3.1286195599824297E-2</v>
      </c>
      <c r="Q17" s="19"/>
      <c r="R17" s="19">
        <v>2.8781533959558101E-2</v>
      </c>
      <c r="S17" s="19">
        <v>2.0769587874563601E-2</v>
      </c>
      <c r="T17" s="19">
        <v>1.7612892523879001E-2</v>
      </c>
      <c r="U17" s="19"/>
      <c r="V17" s="19">
        <v>3.1800214264007698E-2</v>
      </c>
      <c r="W17" s="19">
        <v>1.8878971955935901E-2</v>
      </c>
      <c r="X17" s="19">
        <v>2.8494519504922398E-2</v>
      </c>
      <c r="Y17" s="19">
        <v>2.58803557330782E-2</v>
      </c>
      <c r="Z17" s="19">
        <v>1.30617883833592E-2</v>
      </c>
      <c r="AA17" s="19"/>
      <c r="AB17" s="19">
        <v>2.5476334804640899E-2</v>
      </c>
      <c r="AC17" s="19">
        <v>9.7253351973708105E-3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0.123464348147633</v>
      </c>
      <c r="D9" s="17">
        <v>0.11202060795016799</v>
      </c>
      <c r="E9" s="17">
        <v>0.135580746567843</v>
      </c>
      <c r="F9" s="17"/>
      <c r="G9" s="17">
        <v>0.15993614034883899</v>
      </c>
      <c r="H9" s="17">
        <v>0.14284835146749</v>
      </c>
      <c r="I9" s="17">
        <v>0.100062917186414</v>
      </c>
      <c r="J9" s="17">
        <v>0.138925013455415</v>
      </c>
      <c r="K9" s="17">
        <v>7.1880480453304502E-2</v>
      </c>
      <c r="L9" s="17"/>
      <c r="M9" s="17">
        <v>0.191778080839688</v>
      </c>
      <c r="N9" s="17">
        <v>9.7238359521794202E-2</v>
      </c>
      <c r="O9" s="17">
        <v>2.3711107656897799E-2</v>
      </c>
      <c r="P9" s="17">
        <v>4.3963415798732003E-2</v>
      </c>
      <c r="Q9" s="17"/>
      <c r="R9" s="17">
        <v>0.16562013443260601</v>
      </c>
      <c r="S9" s="17">
        <v>0.126406854339049</v>
      </c>
      <c r="T9" s="17">
        <v>7.3291804262644603E-2</v>
      </c>
      <c r="U9" s="17"/>
      <c r="V9" s="17">
        <v>0.156379014320739</v>
      </c>
      <c r="W9" s="17">
        <v>0.163883080774964</v>
      </c>
      <c r="X9" s="17">
        <v>9.4309159421725602E-2</v>
      </c>
      <c r="Y9" s="17">
        <v>0.14186908071947299</v>
      </c>
      <c r="Z9" s="17">
        <v>9.0273913673379794E-2</v>
      </c>
      <c r="AA9" s="17"/>
      <c r="AB9" s="17">
        <v>0.108288374235899</v>
      </c>
      <c r="AC9" s="17">
        <v>0.23377651025899701</v>
      </c>
      <c r="AD9" s="17">
        <v>4.1937361683511198E-2</v>
      </c>
    </row>
    <row r="10" spans="2:30">
      <c r="B10" s="18" t="s">
        <v>135</v>
      </c>
      <c r="C10" s="17">
        <v>4.4625439593312999E-2</v>
      </c>
      <c r="D10" s="17">
        <v>6.1813261704518202E-2</v>
      </c>
      <c r="E10" s="17">
        <v>2.64273245468724E-2</v>
      </c>
      <c r="F10" s="17"/>
      <c r="G10" s="17">
        <v>3.3606149659254202E-2</v>
      </c>
      <c r="H10" s="17">
        <v>2.7605902021255499E-2</v>
      </c>
      <c r="I10" s="17">
        <v>7.2791186051571104E-3</v>
      </c>
      <c r="J10" s="17">
        <v>1.81524441779796E-2</v>
      </c>
      <c r="K10" s="17">
        <v>0.14055222145082</v>
      </c>
      <c r="L10" s="17"/>
      <c r="M10" s="17">
        <v>2.9795994842270399E-2</v>
      </c>
      <c r="N10" s="17">
        <v>1.57956002938173E-2</v>
      </c>
      <c r="O10" s="17">
        <v>1.05053174860838E-2</v>
      </c>
      <c r="P10" s="17">
        <v>0.16761677184152299</v>
      </c>
      <c r="Q10" s="17"/>
      <c r="R10" s="17">
        <v>5.1847444370330398E-2</v>
      </c>
      <c r="S10" s="17">
        <v>4.6458603498018301E-2</v>
      </c>
      <c r="T10" s="17">
        <v>3.2528726238413401E-2</v>
      </c>
      <c r="U10" s="17"/>
      <c r="V10" s="17">
        <v>2.2395950870493599E-2</v>
      </c>
      <c r="W10" s="17">
        <v>3.8684877316759701E-2</v>
      </c>
      <c r="X10" s="17">
        <v>1.4755732469761701E-2</v>
      </c>
      <c r="Y10" s="17">
        <v>1.43497693331953E-2</v>
      </c>
      <c r="Z10" s="17">
        <v>9.7665393795630204E-2</v>
      </c>
      <c r="AA10" s="17"/>
      <c r="AB10" s="17">
        <v>2.7815301805890601E-2</v>
      </c>
      <c r="AC10" s="17">
        <v>0.14416316292553599</v>
      </c>
      <c r="AD10" s="17">
        <v>1.9374208418302001E-2</v>
      </c>
    </row>
    <row r="11" spans="2:30">
      <c r="B11" s="18" t="s">
        <v>136</v>
      </c>
      <c r="C11" s="17">
        <v>3.6249955577185702E-2</v>
      </c>
      <c r="D11" s="17">
        <v>4.2383086970450602E-2</v>
      </c>
      <c r="E11" s="17">
        <v>2.9756321307093402E-2</v>
      </c>
      <c r="F11" s="17"/>
      <c r="G11" s="17">
        <v>1.5927002766865098E-2</v>
      </c>
      <c r="H11" s="17">
        <v>5.5264463706946397E-2</v>
      </c>
      <c r="I11" s="17">
        <v>4.5961629326479E-2</v>
      </c>
      <c r="J11" s="17">
        <v>2.77941560645063E-2</v>
      </c>
      <c r="K11" s="17">
        <v>3.6475485098192303E-2</v>
      </c>
      <c r="L11" s="17"/>
      <c r="M11" s="17">
        <v>4.8839524576245998E-2</v>
      </c>
      <c r="N11" s="17">
        <v>2.82667378060171E-3</v>
      </c>
      <c r="O11" s="17">
        <v>3.4153574168278501E-2</v>
      </c>
      <c r="P11" s="17">
        <v>5.3807199911362298E-2</v>
      </c>
      <c r="Q11" s="17"/>
      <c r="R11" s="17">
        <v>1.86837461383083E-2</v>
      </c>
      <c r="S11" s="17">
        <v>4.7526565133659798E-2</v>
      </c>
      <c r="T11" s="17">
        <v>2.4219316432828899E-2</v>
      </c>
      <c r="U11" s="17"/>
      <c r="V11" s="17">
        <v>2.04295157405095E-2</v>
      </c>
      <c r="W11" s="17">
        <v>3.7702696423590802E-2</v>
      </c>
      <c r="X11" s="17">
        <v>3.2566553746603298E-2</v>
      </c>
      <c r="Y11" s="17">
        <v>4.61023913408522E-2</v>
      </c>
      <c r="Z11" s="17">
        <v>3.6981381440870098E-2</v>
      </c>
      <c r="AA11" s="17"/>
      <c r="AB11" s="17">
        <v>3.5795010570955001E-2</v>
      </c>
      <c r="AC11" s="17">
        <v>5.1328602256191298E-2</v>
      </c>
      <c r="AD11" s="17">
        <v>0</v>
      </c>
    </row>
    <row r="12" spans="2:30">
      <c r="B12" s="18" t="s">
        <v>137</v>
      </c>
      <c r="C12" s="17">
        <v>0.144058399215827</v>
      </c>
      <c r="D12" s="17">
        <v>0.18914709837219401</v>
      </c>
      <c r="E12" s="17">
        <v>9.6319405337888603E-2</v>
      </c>
      <c r="F12" s="17"/>
      <c r="G12" s="17">
        <v>7.0375424778839596E-2</v>
      </c>
      <c r="H12" s="17">
        <v>0.19536329660291199</v>
      </c>
      <c r="I12" s="17">
        <v>0.20497697275207899</v>
      </c>
      <c r="J12" s="17">
        <v>0.192449943124397</v>
      </c>
      <c r="K12" s="17">
        <v>5.7090305945096599E-2</v>
      </c>
      <c r="L12" s="17"/>
      <c r="M12" s="17">
        <v>0.116887374662937</v>
      </c>
      <c r="N12" s="17">
        <v>0.151589577127096</v>
      </c>
      <c r="O12" s="17">
        <v>0.18392164678984399</v>
      </c>
      <c r="P12" s="17">
        <v>0.18024350367168801</v>
      </c>
      <c r="Q12" s="17"/>
      <c r="R12" s="17">
        <v>8.6176190170428393E-2</v>
      </c>
      <c r="S12" s="17">
        <v>0.17584054323266299</v>
      </c>
      <c r="T12" s="17">
        <v>0.11857709483140801</v>
      </c>
      <c r="U12" s="17"/>
      <c r="V12" s="17">
        <v>0.10592676993033801</v>
      </c>
      <c r="W12" s="17">
        <v>9.6861840482366901E-2</v>
      </c>
      <c r="X12" s="17">
        <v>0.20763520488317</v>
      </c>
      <c r="Y12" s="17">
        <v>0.24116954358841999</v>
      </c>
      <c r="Z12" s="17">
        <v>8.4046186450139101E-2</v>
      </c>
      <c r="AA12" s="17"/>
      <c r="AB12" s="17">
        <v>0.159189641955856</v>
      </c>
      <c r="AC12" s="17">
        <v>5.1567991952241501E-2</v>
      </c>
      <c r="AD12" s="17">
        <v>0.17509840805684199</v>
      </c>
    </row>
    <row r="13" spans="2:30">
      <c r="B13" s="18" t="s">
        <v>138</v>
      </c>
      <c r="C13" s="17">
        <v>0.32822781616765601</v>
      </c>
      <c r="D13" s="17">
        <v>0.29395820687162399</v>
      </c>
      <c r="E13" s="17">
        <v>0.364511778645905</v>
      </c>
      <c r="F13" s="17"/>
      <c r="G13" s="17">
        <v>0.49093159871886399</v>
      </c>
      <c r="H13" s="17">
        <v>0.32801545559234502</v>
      </c>
      <c r="I13" s="17">
        <v>0.289544637390871</v>
      </c>
      <c r="J13" s="17">
        <v>0.35046950877984101</v>
      </c>
      <c r="K13" s="17">
        <v>0.16911905271706601</v>
      </c>
      <c r="L13" s="17"/>
      <c r="M13" s="17">
        <v>0.35843541918925498</v>
      </c>
      <c r="N13" s="17">
        <v>0.27509482179397299</v>
      </c>
      <c r="O13" s="17">
        <v>0.35241529695287099</v>
      </c>
      <c r="P13" s="17">
        <v>0.30031976425500001</v>
      </c>
      <c r="Q13" s="17"/>
      <c r="R13" s="17">
        <v>0.442662879891837</v>
      </c>
      <c r="S13" s="17">
        <v>0.32877676671172801</v>
      </c>
      <c r="T13" s="17">
        <v>0.21162729009442799</v>
      </c>
      <c r="U13" s="17"/>
      <c r="V13" s="17">
        <v>0.49271324587843601</v>
      </c>
      <c r="W13" s="17">
        <v>0.39014112389057598</v>
      </c>
      <c r="X13" s="17">
        <v>0.372291320057064</v>
      </c>
      <c r="Y13" s="17">
        <v>0.25289609637344401</v>
      </c>
      <c r="Z13" s="17">
        <v>0.242782759586948</v>
      </c>
      <c r="AA13" s="17"/>
      <c r="AB13" s="17">
        <v>0.31497448372731701</v>
      </c>
      <c r="AC13" s="17">
        <v>0.38699140819449501</v>
      </c>
      <c r="AD13" s="17">
        <v>0.36493183012096497</v>
      </c>
    </row>
    <row r="14" spans="2:30">
      <c r="B14" s="18" t="s">
        <v>139</v>
      </c>
      <c r="C14" s="17">
        <v>0.273742584307471</v>
      </c>
      <c r="D14" s="17">
        <v>0.248583044874256</v>
      </c>
      <c r="E14" s="17">
        <v>0.30038099085826903</v>
      </c>
      <c r="F14" s="17"/>
      <c r="G14" s="17">
        <v>0.19376988012620699</v>
      </c>
      <c r="H14" s="17">
        <v>0.21061111388783299</v>
      </c>
      <c r="I14" s="17">
        <v>0.28890867547680399</v>
      </c>
      <c r="J14" s="17">
        <v>0.18271043200685499</v>
      </c>
      <c r="K14" s="17">
        <v>0.50429456010178797</v>
      </c>
      <c r="L14" s="17"/>
      <c r="M14" s="17">
        <v>0.22113915478551699</v>
      </c>
      <c r="N14" s="17">
        <v>0.41182730549364199</v>
      </c>
      <c r="O14" s="17">
        <v>0.35319610632973703</v>
      </c>
      <c r="P14" s="17">
        <v>0.14030688634256999</v>
      </c>
      <c r="Q14" s="17"/>
      <c r="R14" s="17">
        <v>0.20897363850880199</v>
      </c>
      <c r="S14" s="17">
        <v>0.22407725130487199</v>
      </c>
      <c r="T14" s="17">
        <v>0.46975771840200498</v>
      </c>
      <c r="U14" s="17"/>
      <c r="V14" s="17">
        <v>0.16071211815323799</v>
      </c>
      <c r="W14" s="17">
        <v>0.24614773590025699</v>
      </c>
      <c r="X14" s="17">
        <v>0.21225922144299</v>
      </c>
      <c r="Y14" s="17">
        <v>0.2466190098954</v>
      </c>
      <c r="Z14" s="17">
        <v>0.395236975818406</v>
      </c>
      <c r="AA14" s="17"/>
      <c r="AB14" s="17">
        <v>0.302384959127939</v>
      </c>
      <c r="AC14" s="17">
        <v>0.122446989215168</v>
      </c>
      <c r="AD14" s="17">
        <v>0.26420147119058401</v>
      </c>
    </row>
    <row r="15" spans="2:30">
      <c r="B15" s="18" t="s">
        <v>140</v>
      </c>
      <c r="C15" s="17">
        <v>6.2465886636398002E-3</v>
      </c>
      <c r="D15" s="17">
        <v>5.6416151754944696E-3</v>
      </c>
      <c r="E15" s="17">
        <v>6.8871222382884401E-3</v>
      </c>
      <c r="F15" s="17"/>
      <c r="G15" s="17">
        <v>6.0270971220832701E-3</v>
      </c>
      <c r="H15" s="17">
        <v>7.3316749034895799E-3</v>
      </c>
      <c r="I15" s="17">
        <v>6.9765012205462596E-3</v>
      </c>
      <c r="J15" s="17">
        <v>1.0771095432476599E-2</v>
      </c>
      <c r="K15" s="17">
        <v>0</v>
      </c>
      <c r="L15" s="17"/>
      <c r="M15" s="17">
        <v>5.16269827047565E-3</v>
      </c>
      <c r="N15" s="17">
        <v>4.3388536519220998E-3</v>
      </c>
      <c r="O15" s="17">
        <v>0</v>
      </c>
      <c r="P15" s="17">
        <v>1.82356394028232E-2</v>
      </c>
      <c r="Q15" s="17"/>
      <c r="R15" s="17">
        <v>5.8127263962854097E-3</v>
      </c>
      <c r="S15" s="17">
        <v>6.8946335405813798E-3</v>
      </c>
      <c r="T15" s="17">
        <v>4.9759592209582702E-3</v>
      </c>
      <c r="U15" s="17"/>
      <c r="V15" s="17">
        <v>0</v>
      </c>
      <c r="W15" s="17">
        <v>5.9685313291428397E-3</v>
      </c>
      <c r="X15" s="17">
        <v>1.4392260157571699E-2</v>
      </c>
      <c r="Y15" s="17">
        <v>5.2873428235549504E-3</v>
      </c>
      <c r="Z15" s="17">
        <v>3.6901903682353002E-3</v>
      </c>
      <c r="AA15" s="17"/>
      <c r="AB15" s="17">
        <v>4.8914254728167099E-3</v>
      </c>
      <c r="AC15" s="17">
        <v>0</v>
      </c>
      <c r="AD15" s="17">
        <v>4.5194052797213002E-2</v>
      </c>
    </row>
    <row r="16" spans="2:30">
      <c r="B16" s="18" t="s">
        <v>141</v>
      </c>
      <c r="C16" s="17">
        <v>3.4069832629901001E-2</v>
      </c>
      <c r="D16" s="17">
        <v>3.8075207698887101E-2</v>
      </c>
      <c r="E16" s="17">
        <v>2.98290233035097E-2</v>
      </c>
      <c r="F16" s="17"/>
      <c r="G16" s="17">
        <v>2.3059778894461098E-2</v>
      </c>
      <c r="H16" s="17">
        <v>2.3966257200197901E-2</v>
      </c>
      <c r="I16" s="17">
        <v>4.1446357853200798E-2</v>
      </c>
      <c r="J16" s="17">
        <v>6.2381086306284902E-2</v>
      </c>
      <c r="K16" s="17">
        <v>2.0587894233732799E-2</v>
      </c>
      <c r="L16" s="17"/>
      <c r="M16" s="17">
        <v>2.48759986607031E-2</v>
      </c>
      <c r="N16" s="17">
        <v>2.9516332331002901E-2</v>
      </c>
      <c r="O16" s="17">
        <v>4.2096950616288403E-2</v>
      </c>
      <c r="P16" s="17">
        <v>6.2737717535829296E-2</v>
      </c>
      <c r="Q16" s="17"/>
      <c r="R16" s="17">
        <v>1.4082770262476899E-2</v>
      </c>
      <c r="S16" s="17">
        <v>3.24946221562444E-2</v>
      </c>
      <c r="T16" s="17">
        <v>5.8332284037212898E-2</v>
      </c>
      <c r="U16" s="17"/>
      <c r="V16" s="17">
        <v>4.1443385106245699E-2</v>
      </c>
      <c r="W16" s="17">
        <v>1.4305054250941101E-2</v>
      </c>
      <c r="X16" s="17">
        <v>3.5709381787761202E-2</v>
      </c>
      <c r="Y16" s="17">
        <v>3.4474286226185397E-2</v>
      </c>
      <c r="Z16" s="17">
        <v>4.4362012823257198E-2</v>
      </c>
      <c r="AA16" s="17"/>
      <c r="AB16" s="17">
        <v>3.8484941420190003E-2</v>
      </c>
      <c r="AC16" s="17">
        <v>0</v>
      </c>
      <c r="AD16" s="17">
        <v>6.3465778209928603E-2</v>
      </c>
    </row>
    <row r="17" spans="2:30">
      <c r="B17" s="18" t="s">
        <v>69</v>
      </c>
      <c r="C17" s="19">
        <v>9.3150356973730405E-3</v>
      </c>
      <c r="D17" s="19">
        <v>8.3778703824078597E-3</v>
      </c>
      <c r="E17" s="19">
        <v>1.0307287194329801E-2</v>
      </c>
      <c r="F17" s="19"/>
      <c r="G17" s="19">
        <v>6.36692758458564E-3</v>
      </c>
      <c r="H17" s="19">
        <v>8.9934846175299104E-3</v>
      </c>
      <c r="I17" s="19">
        <v>1.4843190188448801E-2</v>
      </c>
      <c r="J17" s="19">
        <v>1.6346320652244301E-2</v>
      </c>
      <c r="K17" s="19">
        <v>0</v>
      </c>
      <c r="L17" s="19"/>
      <c r="M17" s="19">
        <v>3.0857541729072198E-3</v>
      </c>
      <c r="N17" s="19">
        <v>1.1772476006151E-2</v>
      </c>
      <c r="O17" s="19">
        <v>0</v>
      </c>
      <c r="P17" s="19">
        <v>3.2769101240472401E-2</v>
      </c>
      <c r="Q17" s="19"/>
      <c r="R17" s="19">
        <v>6.1404698289259296E-3</v>
      </c>
      <c r="S17" s="19">
        <v>1.1524160083183899E-2</v>
      </c>
      <c r="T17" s="19">
        <v>6.6898064801004901E-3</v>
      </c>
      <c r="U17" s="19"/>
      <c r="V17" s="19">
        <v>0</v>
      </c>
      <c r="W17" s="19">
        <v>6.3050596314014598E-3</v>
      </c>
      <c r="X17" s="19">
        <v>1.6081166033351298E-2</v>
      </c>
      <c r="Y17" s="19">
        <v>1.7232479699476E-2</v>
      </c>
      <c r="Z17" s="19">
        <v>4.9611860431345604E-3</v>
      </c>
      <c r="AA17" s="19"/>
      <c r="AB17" s="19">
        <v>8.1758616831360004E-3</v>
      </c>
      <c r="AC17" s="19">
        <v>9.7253351973708105E-3</v>
      </c>
      <c r="AD17" s="19">
        <v>2.5796889522653601E-2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0.22155175923875001</v>
      </c>
      <c r="D9" s="17">
        <v>0.22435705594630301</v>
      </c>
      <c r="E9" s="17">
        <v>0.21858156837377901</v>
      </c>
      <c r="F9" s="17"/>
      <c r="G9" s="17">
        <v>0.33559635671518501</v>
      </c>
      <c r="H9" s="17">
        <v>0.168619621457652</v>
      </c>
      <c r="I9" s="17">
        <v>0.23391379844931101</v>
      </c>
      <c r="J9" s="17">
        <v>0.262016176741938</v>
      </c>
      <c r="K9" s="17">
        <v>0.10003017662513899</v>
      </c>
      <c r="L9" s="17"/>
      <c r="M9" s="17">
        <v>0.300594314649896</v>
      </c>
      <c r="N9" s="17">
        <v>0.15986744151711399</v>
      </c>
      <c r="O9" s="17">
        <v>0.156435650381272</v>
      </c>
      <c r="P9" s="17">
        <v>0.13612006641299801</v>
      </c>
      <c r="Q9" s="17"/>
      <c r="R9" s="17">
        <v>0.32298624618648197</v>
      </c>
      <c r="S9" s="17">
        <v>0.219834022803965</v>
      </c>
      <c r="T9" s="17">
        <v>0.12400492008781901</v>
      </c>
      <c r="U9" s="17"/>
      <c r="V9" s="17">
        <v>0.27390028842588199</v>
      </c>
      <c r="W9" s="17">
        <v>0.230750781225599</v>
      </c>
      <c r="X9" s="17">
        <v>0.28926354245733998</v>
      </c>
      <c r="Y9" s="17">
        <v>0.247988688149338</v>
      </c>
      <c r="Z9" s="17">
        <v>0.13151930827160399</v>
      </c>
      <c r="AA9" s="17"/>
      <c r="AB9" s="17">
        <v>0.21466920865085901</v>
      </c>
      <c r="AC9" s="17">
        <v>0.23813939034672599</v>
      </c>
      <c r="AD9" s="17">
        <v>0.280612856142817</v>
      </c>
    </row>
    <row r="10" spans="2:30">
      <c r="B10" s="18" t="s">
        <v>135</v>
      </c>
      <c r="C10" s="17">
        <v>7.8449289444326498E-2</v>
      </c>
      <c r="D10" s="17">
        <v>7.8710645463452605E-2</v>
      </c>
      <c r="E10" s="17">
        <v>7.8172571028615398E-2</v>
      </c>
      <c r="F10" s="17"/>
      <c r="G10" s="17">
        <v>9.9418019590436807E-2</v>
      </c>
      <c r="H10" s="17">
        <v>0.106276017852289</v>
      </c>
      <c r="I10" s="17">
        <v>8.0141667469302902E-2</v>
      </c>
      <c r="J10" s="17">
        <v>5.72505935887044E-2</v>
      </c>
      <c r="K10" s="17">
        <v>4.5497961182598003E-2</v>
      </c>
      <c r="L10" s="17"/>
      <c r="M10" s="17">
        <v>7.1930841689745395E-2</v>
      </c>
      <c r="N10" s="17">
        <v>8.4398071441024597E-2</v>
      </c>
      <c r="O10" s="17">
        <v>7.1978007710471595E-2</v>
      </c>
      <c r="P10" s="17">
        <v>9.4580092014602393E-2</v>
      </c>
      <c r="Q10" s="17"/>
      <c r="R10" s="17">
        <v>0.101916461305936</v>
      </c>
      <c r="S10" s="17">
        <v>8.3706167536963194E-2</v>
      </c>
      <c r="T10" s="17">
        <v>4.0985815239452897E-2</v>
      </c>
      <c r="U10" s="17"/>
      <c r="V10" s="17">
        <v>9.2760027391329505E-2</v>
      </c>
      <c r="W10" s="17">
        <v>9.0318346084775097E-2</v>
      </c>
      <c r="X10" s="17">
        <v>8.3772331677129802E-2</v>
      </c>
      <c r="Y10" s="17">
        <v>0.10534146276275</v>
      </c>
      <c r="Z10" s="17">
        <v>4.3226558085035102E-2</v>
      </c>
      <c r="AA10" s="17"/>
      <c r="AB10" s="17">
        <v>7.7936500581671994E-2</v>
      </c>
      <c r="AC10" s="17">
        <v>4.7367948062221298E-2</v>
      </c>
      <c r="AD10" s="17">
        <v>0.175658087160873</v>
      </c>
    </row>
    <row r="11" spans="2:30">
      <c r="B11" s="18" t="s">
        <v>136</v>
      </c>
      <c r="C11" s="17">
        <v>5.9955869674759098E-2</v>
      </c>
      <c r="D11" s="17">
        <v>5.40730598394027E-2</v>
      </c>
      <c r="E11" s="17">
        <v>6.6184468591334797E-2</v>
      </c>
      <c r="F11" s="17"/>
      <c r="G11" s="17">
        <v>6.3150882006128103E-2</v>
      </c>
      <c r="H11" s="17">
        <v>5.9522360384598197E-2</v>
      </c>
      <c r="I11" s="17">
        <v>9.7662436287687504E-2</v>
      </c>
      <c r="J11" s="17">
        <v>6.4447796115191802E-2</v>
      </c>
      <c r="K11" s="17">
        <v>1.2990256777608299E-2</v>
      </c>
      <c r="L11" s="17"/>
      <c r="M11" s="17">
        <v>3.99552932336334E-2</v>
      </c>
      <c r="N11" s="17">
        <v>4.0685317031804398E-2</v>
      </c>
      <c r="O11" s="17">
        <v>7.1719004673147096E-2</v>
      </c>
      <c r="P11" s="17">
        <v>0.142647208712711</v>
      </c>
      <c r="Q11" s="17"/>
      <c r="R11" s="17">
        <v>6.0904742590052199E-2</v>
      </c>
      <c r="S11" s="17">
        <v>6.7217536741925293E-2</v>
      </c>
      <c r="T11" s="17">
        <v>3.9870791489852501E-2</v>
      </c>
      <c r="U11" s="17"/>
      <c r="V11" s="17">
        <v>7.2778093087937007E-2</v>
      </c>
      <c r="W11" s="17">
        <v>5.3974812038482103E-2</v>
      </c>
      <c r="X11" s="17">
        <v>8.1253862714949499E-2</v>
      </c>
      <c r="Y11" s="17">
        <v>7.813738464811E-2</v>
      </c>
      <c r="Z11" s="17">
        <v>3.2902931438209798E-2</v>
      </c>
      <c r="AA11" s="17"/>
      <c r="AB11" s="17">
        <v>5.5691061513909498E-2</v>
      </c>
      <c r="AC11" s="17">
        <v>6.5862024548841006E-2</v>
      </c>
      <c r="AD11" s="17">
        <v>0.1091101841435</v>
      </c>
    </row>
    <row r="12" spans="2:30">
      <c r="B12" s="18" t="s">
        <v>137</v>
      </c>
      <c r="C12" s="17">
        <v>3.7644495916894498E-2</v>
      </c>
      <c r="D12" s="17">
        <v>3.6994175787927602E-2</v>
      </c>
      <c r="E12" s="17">
        <v>3.8333041588788599E-2</v>
      </c>
      <c r="F12" s="17"/>
      <c r="G12" s="17">
        <v>7.4657196590311198E-2</v>
      </c>
      <c r="H12" s="17">
        <v>5.36739269454189E-2</v>
      </c>
      <c r="I12" s="17">
        <v>4.0575646778362201E-2</v>
      </c>
      <c r="J12" s="17">
        <v>1.4967245970925899E-2</v>
      </c>
      <c r="K12" s="17">
        <v>0</v>
      </c>
      <c r="L12" s="17"/>
      <c r="M12" s="17">
        <v>3.7270316498633403E-2</v>
      </c>
      <c r="N12" s="17">
        <v>5.2083024386617001E-2</v>
      </c>
      <c r="O12" s="17">
        <v>2.7304584841517099E-2</v>
      </c>
      <c r="P12" s="17">
        <v>2.44059978586951E-2</v>
      </c>
      <c r="Q12" s="17"/>
      <c r="R12" s="17">
        <v>7.2001802609607105E-2</v>
      </c>
      <c r="S12" s="17">
        <v>3.6623106668291598E-2</v>
      </c>
      <c r="T12" s="17">
        <v>5.7619937654319999E-3</v>
      </c>
      <c r="U12" s="17"/>
      <c r="V12" s="17">
        <v>0.131394821682599</v>
      </c>
      <c r="W12" s="17">
        <v>5.0793232598843899E-2</v>
      </c>
      <c r="X12" s="17">
        <v>3.4078224042021703E-2</v>
      </c>
      <c r="Y12" s="17">
        <v>2.60544447427625E-2</v>
      </c>
      <c r="Z12" s="17">
        <v>4.2731165893546402E-3</v>
      </c>
      <c r="AA12" s="17"/>
      <c r="AB12" s="17">
        <v>4.4616356008881003E-2</v>
      </c>
      <c r="AC12" s="17">
        <v>0</v>
      </c>
      <c r="AD12" s="17">
        <v>3.76698695981613E-2</v>
      </c>
    </row>
    <row r="13" spans="2:30">
      <c r="B13" s="18" t="s">
        <v>138</v>
      </c>
      <c r="C13" s="17">
        <v>0.30677955315665401</v>
      </c>
      <c r="D13" s="17">
        <v>0.241938815904091</v>
      </c>
      <c r="E13" s="17">
        <v>0.37543160160023797</v>
      </c>
      <c r="F13" s="17"/>
      <c r="G13" s="17">
        <v>0.25755479998296599</v>
      </c>
      <c r="H13" s="17">
        <v>0.335143933859331</v>
      </c>
      <c r="I13" s="17">
        <v>0.215742645398003</v>
      </c>
      <c r="J13" s="17">
        <v>0.34754263096415899</v>
      </c>
      <c r="K13" s="17">
        <v>0.38418442113920698</v>
      </c>
      <c r="L13" s="17"/>
      <c r="M13" s="17">
        <v>0.31184955011332699</v>
      </c>
      <c r="N13" s="17">
        <v>0.42948124224662099</v>
      </c>
      <c r="O13" s="17">
        <v>0.24106467799411199</v>
      </c>
      <c r="P13" s="17">
        <v>0.14920508131313001</v>
      </c>
      <c r="Q13" s="17"/>
      <c r="R13" s="17">
        <v>0.281423546816299</v>
      </c>
      <c r="S13" s="17">
        <v>0.26889277168104803</v>
      </c>
      <c r="T13" s="17">
        <v>0.43210442485991801</v>
      </c>
      <c r="U13" s="17"/>
      <c r="V13" s="17">
        <v>0.31745019070703001</v>
      </c>
      <c r="W13" s="17">
        <v>0.28762615030750999</v>
      </c>
      <c r="X13" s="17">
        <v>0.28380263174300902</v>
      </c>
      <c r="Y13" s="17">
        <v>0.204559624010137</v>
      </c>
      <c r="Z13" s="17">
        <v>0.40015152536142401</v>
      </c>
      <c r="AA13" s="17"/>
      <c r="AB13" s="17">
        <v>0.30738774321985102</v>
      </c>
      <c r="AC13" s="17">
        <v>0.35363339914855701</v>
      </c>
      <c r="AD13" s="17">
        <v>0.16279638945063701</v>
      </c>
    </row>
    <row r="14" spans="2:30">
      <c r="B14" s="18" t="s">
        <v>139</v>
      </c>
      <c r="C14" s="17">
        <v>0.244741470614247</v>
      </c>
      <c r="D14" s="17">
        <v>0.31576601908760399</v>
      </c>
      <c r="E14" s="17">
        <v>0.16954212913415201</v>
      </c>
      <c r="F14" s="17"/>
      <c r="G14" s="17">
        <v>0.15295987326045901</v>
      </c>
      <c r="H14" s="17">
        <v>0.21918373837007299</v>
      </c>
      <c r="I14" s="17">
        <v>0.21650703753933101</v>
      </c>
      <c r="J14" s="17">
        <v>0.21931011500237199</v>
      </c>
      <c r="K14" s="17">
        <v>0.42723423740987498</v>
      </c>
      <c r="L14" s="17"/>
      <c r="M14" s="17">
        <v>0.20138898567152499</v>
      </c>
      <c r="N14" s="17">
        <v>0.1857105790229</v>
      </c>
      <c r="O14" s="17">
        <v>0.35713279570756201</v>
      </c>
      <c r="P14" s="17">
        <v>0.37514940428248</v>
      </c>
      <c r="Q14" s="17"/>
      <c r="R14" s="17">
        <v>0.15681050685054301</v>
      </c>
      <c r="S14" s="17">
        <v>0.25111029780269201</v>
      </c>
      <c r="T14" s="17">
        <v>0.31644700722111202</v>
      </c>
      <c r="U14" s="17"/>
      <c r="V14" s="17">
        <v>8.6737561884002903E-2</v>
      </c>
      <c r="W14" s="17">
        <v>0.241640789180361</v>
      </c>
      <c r="X14" s="17">
        <v>0.158992302496265</v>
      </c>
      <c r="Y14" s="17">
        <v>0.26529610532870901</v>
      </c>
      <c r="Z14" s="17">
        <v>0.350120768206585</v>
      </c>
      <c r="AA14" s="17"/>
      <c r="AB14" s="17">
        <v>0.237916403158421</v>
      </c>
      <c r="AC14" s="17">
        <v>0.285271902696284</v>
      </c>
      <c r="AD14" s="17">
        <v>0.23415261350401201</v>
      </c>
    </row>
    <row r="15" spans="2:30">
      <c r="B15" s="18" t="s">
        <v>140</v>
      </c>
      <c r="C15" s="17">
        <v>2.05838649049833E-3</v>
      </c>
      <c r="D15" s="17">
        <v>2.5886455476931002E-3</v>
      </c>
      <c r="E15" s="17">
        <v>1.4969590295429E-3</v>
      </c>
      <c r="F15" s="17"/>
      <c r="G15" s="17">
        <v>0</v>
      </c>
      <c r="H15" s="17">
        <v>6.4979142674448003E-3</v>
      </c>
      <c r="I15" s="17">
        <v>0</v>
      </c>
      <c r="J15" s="17">
        <v>3.7565722574037E-3</v>
      </c>
      <c r="K15" s="17">
        <v>0</v>
      </c>
      <c r="L15" s="17"/>
      <c r="M15" s="17">
        <v>2.8497028118741499E-3</v>
      </c>
      <c r="N15" s="17">
        <v>0</v>
      </c>
      <c r="O15" s="17">
        <v>0</v>
      </c>
      <c r="P15" s="17">
        <v>4.7997130128863696E-3</v>
      </c>
      <c r="Q15" s="17"/>
      <c r="R15" s="17">
        <v>0</v>
      </c>
      <c r="S15" s="17">
        <v>3.6259876750139699E-3</v>
      </c>
      <c r="T15" s="17">
        <v>0</v>
      </c>
      <c r="U15" s="17"/>
      <c r="V15" s="17">
        <v>0</v>
      </c>
      <c r="W15" s="17">
        <v>0</v>
      </c>
      <c r="X15" s="17">
        <v>6.6038641451423097E-3</v>
      </c>
      <c r="Y15" s="17">
        <v>3.7967354449463301E-3</v>
      </c>
      <c r="Z15" s="17">
        <v>0</v>
      </c>
      <c r="AA15" s="17"/>
      <c r="AB15" s="17">
        <v>2.57247152778873E-3</v>
      </c>
      <c r="AC15" s="17">
        <v>0</v>
      </c>
      <c r="AD15" s="17">
        <v>0</v>
      </c>
    </row>
    <row r="16" spans="2:30">
      <c r="B16" s="18" t="s">
        <v>141</v>
      </c>
      <c r="C16" s="17">
        <v>3.1172938837770298E-2</v>
      </c>
      <c r="D16" s="17">
        <v>2.06814524581663E-2</v>
      </c>
      <c r="E16" s="17">
        <v>4.228111036229E-2</v>
      </c>
      <c r="F16" s="17"/>
      <c r="G16" s="17">
        <v>8.4576424212606301E-3</v>
      </c>
      <c r="H16" s="17">
        <v>2.3414470028559502E-2</v>
      </c>
      <c r="I16" s="17">
        <v>9.2531130545191506E-2</v>
      </c>
      <c r="J16" s="17">
        <v>1.037167416863E-2</v>
      </c>
      <c r="K16" s="17">
        <v>2.1060920744473501E-2</v>
      </c>
      <c r="L16" s="17"/>
      <c r="M16" s="17">
        <v>1.5696708728236801E-2</v>
      </c>
      <c r="N16" s="17">
        <v>3.2131652141756298E-2</v>
      </c>
      <c r="O16" s="17">
        <v>6.3170412529107503E-2</v>
      </c>
      <c r="P16" s="17">
        <v>4.89845588443008E-2</v>
      </c>
      <c r="Q16" s="17"/>
      <c r="R16" s="17">
        <v>0</v>
      </c>
      <c r="S16" s="17">
        <v>4.8112478051203902E-2</v>
      </c>
      <c r="T16" s="17">
        <v>1.7916052293188999E-2</v>
      </c>
      <c r="U16" s="17"/>
      <c r="V16" s="17">
        <v>1.6820005354132299E-2</v>
      </c>
      <c r="W16" s="17">
        <v>2.2715822781126101E-2</v>
      </c>
      <c r="X16" s="17">
        <v>4.0366984520403798E-2</v>
      </c>
      <c r="Y16" s="17">
        <v>5.4415058457887799E-2</v>
      </c>
      <c r="Z16" s="17">
        <v>2.08163938030443E-2</v>
      </c>
      <c r="AA16" s="17"/>
      <c r="AB16" s="17">
        <v>3.8958425916529101E-2</v>
      </c>
      <c r="AC16" s="17">
        <v>0</v>
      </c>
      <c r="AD16" s="17">
        <v>0</v>
      </c>
    </row>
    <row r="17" spans="2:30">
      <c r="B17" s="18" t="s">
        <v>69</v>
      </c>
      <c r="C17" s="19">
        <v>1.76462366261005E-2</v>
      </c>
      <c r="D17" s="19">
        <v>2.48901299653604E-2</v>
      </c>
      <c r="E17" s="19">
        <v>9.9765502912591095E-3</v>
      </c>
      <c r="F17" s="19"/>
      <c r="G17" s="19">
        <v>8.2052294332521994E-3</v>
      </c>
      <c r="H17" s="19">
        <v>2.7668016834633401E-2</v>
      </c>
      <c r="I17" s="19">
        <v>2.29256375328118E-2</v>
      </c>
      <c r="J17" s="19">
        <v>2.0337195190675301E-2</v>
      </c>
      <c r="K17" s="19">
        <v>9.0020261210985407E-3</v>
      </c>
      <c r="L17" s="19"/>
      <c r="M17" s="19">
        <v>1.8464286603129099E-2</v>
      </c>
      <c r="N17" s="19">
        <v>1.5642672212163401E-2</v>
      </c>
      <c r="O17" s="19">
        <v>1.11948661628099E-2</v>
      </c>
      <c r="P17" s="19">
        <v>2.4107877548196901E-2</v>
      </c>
      <c r="Q17" s="19"/>
      <c r="R17" s="19">
        <v>3.9566936410805097E-3</v>
      </c>
      <c r="S17" s="19">
        <v>2.08776310388963E-2</v>
      </c>
      <c r="T17" s="19">
        <v>2.2908995043225001E-2</v>
      </c>
      <c r="U17" s="19"/>
      <c r="V17" s="19">
        <v>8.1590114670877407E-3</v>
      </c>
      <c r="W17" s="19">
        <v>2.21800657833028E-2</v>
      </c>
      <c r="X17" s="19">
        <v>2.1866256203739401E-2</v>
      </c>
      <c r="Y17" s="19">
        <v>1.4410496455359099E-2</v>
      </c>
      <c r="Z17" s="19">
        <v>1.69893982447425E-2</v>
      </c>
      <c r="AA17" s="19"/>
      <c r="AB17" s="19">
        <v>2.0251829422088401E-2</v>
      </c>
      <c r="AC17" s="19">
        <v>9.7253351973708105E-3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0.134579444959637</v>
      </c>
      <c r="D9" s="17">
        <v>0.131506530185035</v>
      </c>
      <c r="E9" s="17">
        <v>0.137832984368778</v>
      </c>
      <c r="F9" s="17"/>
      <c r="G9" s="17">
        <v>0.237833513160188</v>
      </c>
      <c r="H9" s="17">
        <v>0.14862536374157301</v>
      </c>
      <c r="I9" s="17">
        <v>8.9981082365618401E-2</v>
      </c>
      <c r="J9" s="17">
        <v>0.13858506439089699</v>
      </c>
      <c r="K9" s="17">
        <v>4.9620819004686602E-2</v>
      </c>
      <c r="L9" s="17"/>
      <c r="M9" s="17">
        <v>0.202890299923602</v>
      </c>
      <c r="N9" s="17">
        <v>9.2509299640283094E-2</v>
      </c>
      <c r="O9" s="17">
        <v>5.7225378894298101E-2</v>
      </c>
      <c r="P9" s="17">
        <v>6.1088258540441899E-2</v>
      </c>
      <c r="Q9" s="17"/>
      <c r="R9" s="17">
        <v>0.21354088918054701</v>
      </c>
      <c r="S9" s="17">
        <v>0.12877415599271999</v>
      </c>
      <c r="T9" s="17">
        <v>7.0415213921552103E-2</v>
      </c>
      <c r="U9" s="17"/>
      <c r="V9" s="17">
        <v>0.197538852028008</v>
      </c>
      <c r="W9" s="17">
        <v>0.18233411666311999</v>
      </c>
      <c r="X9" s="17">
        <v>0.16406359658932501</v>
      </c>
      <c r="Y9" s="17">
        <v>0.137162551484487</v>
      </c>
      <c r="Z9" s="17">
        <v>5.4928908017036801E-2</v>
      </c>
      <c r="AA9" s="17"/>
      <c r="AB9" s="17">
        <v>0.12694707066750399</v>
      </c>
      <c r="AC9" s="17">
        <v>0.19014110903510201</v>
      </c>
      <c r="AD9" s="17">
        <v>9.3339319194462103E-2</v>
      </c>
    </row>
    <row r="10" spans="2:30">
      <c r="B10" s="18" t="s">
        <v>135</v>
      </c>
      <c r="C10" s="17">
        <v>0.14212710385873401</v>
      </c>
      <c r="D10" s="17">
        <v>7.5710243083137493E-2</v>
      </c>
      <c r="E10" s="17">
        <v>0.21244791970135199</v>
      </c>
      <c r="F10" s="17"/>
      <c r="G10" s="17">
        <v>0.136491780061503</v>
      </c>
      <c r="H10" s="17">
        <v>6.0849910340201797E-2</v>
      </c>
      <c r="I10" s="17">
        <v>0.11929744188882301</v>
      </c>
      <c r="J10" s="17">
        <v>8.57557912633366E-2</v>
      </c>
      <c r="K10" s="17">
        <v>0.31578489209454802</v>
      </c>
      <c r="L10" s="17"/>
      <c r="M10" s="17">
        <v>9.45440363272083E-2</v>
      </c>
      <c r="N10" s="17">
        <v>0.27771102561354999</v>
      </c>
      <c r="O10" s="17">
        <v>8.7241207297439699E-2</v>
      </c>
      <c r="P10" s="17">
        <v>0.116314050147496</v>
      </c>
      <c r="Q10" s="17"/>
      <c r="R10" s="17">
        <v>0.11760249913225</v>
      </c>
      <c r="S10" s="17">
        <v>9.3927195858555398E-2</v>
      </c>
      <c r="T10" s="17">
        <v>0.29378439805747503</v>
      </c>
      <c r="U10" s="17"/>
      <c r="V10" s="17">
        <v>6.3994422389410097E-2</v>
      </c>
      <c r="W10" s="17">
        <v>0.13365735582472099</v>
      </c>
      <c r="X10" s="17">
        <v>8.2857998769264501E-2</v>
      </c>
      <c r="Y10" s="17">
        <v>0.100830067350152</v>
      </c>
      <c r="Z10" s="17">
        <v>0.24489755033056901</v>
      </c>
      <c r="AA10" s="17"/>
      <c r="AB10" s="17">
        <v>0.15180172184615601</v>
      </c>
      <c r="AC10" s="17">
        <v>7.1421875058321899E-2</v>
      </c>
      <c r="AD10" s="17">
        <v>0.195196372668823</v>
      </c>
    </row>
    <row r="11" spans="2:30">
      <c r="B11" s="18" t="s">
        <v>136</v>
      </c>
      <c r="C11" s="17">
        <v>9.8263601320075195E-2</v>
      </c>
      <c r="D11" s="17">
        <v>7.2913991916099902E-2</v>
      </c>
      <c r="E11" s="17">
        <v>0.12510325007435999</v>
      </c>
      <c r="F11" s="17"/>
      <c r="G11" s="17">
        <v>9.7383041757894306E-2</v>
      </c>
      <c r="H11" s="17">
        <v>0.12976999812356199</v>
      </c>
      <c r="I11" s="17">
        <v>0.12726779341806299</v>
      </c>
      <c r="J11" s="17">
        <v>0.10013751585536899</v>
      </c>
      <c r="K11" s="17">
        <v>3.3372996390854497E-2</v>
      </c>
      <c r="L11" s="17"/>
      <c r="M11" s="17">
        <v>8.9131104080978393E-2</v>
      </c>
      <c r="N11" s="17">
        <v>5.3595043563140897E-2</v>
      </c>
      <c r="O11" s="17">
        <v>0.149951564027823</v>
      </c>
      <c r="P11" s="17">
        <v>0.153498446919174</v>
      </c>
      <c r="Q11" s="17"/>
      <c r="R11" s="17">
        <v>8.8677160125422497E-2</v>
      </c>
      <c r="S11" s="17">
        <v>0.124680973736395</v>
      </c>
      <c r="T11" s="17">
        <v>3.8315990726581602E-2</v>
      </c>
      <c r="U11" s="17"/>
      <c r="V11" s="17">
        <v>9.91146928305984E-2</v>
      </c>
      <c r="W11" s="17">
        <v>7.66279528232785E-2</v>
      </c>
      <c r="X11" s="17">
        <v>0.13636405960091999</v>
      </c>
      <c r="Y11" s="17">
        <v>0.15689067707340301</v>
      </c>
      <c r="Z11" s="17">
        <v>4.8605913479669097E-2</v>
      </c>
      <c r="AA11" s="17"/>
      <c r="AB11" s="17">
        <v>0.10006034734830301</v>
      </c>
      <c r="AC11" s="17">
        <v>5.6610922498960201E-2</v>
      </c>
      <c r="AD11" s="17">
        <v>0.190027336223106</v>
      </c>
    </row>
    <row r="12" spans="2:30">
      <c r="B12" s="18" t="s">
        <v>137</v>
      </c>
      <c r="C12" s="17">
        <v>7.9091614833537702E-2</v>
      </c>
      <c r="D12" s="17">
        <v>7.2076352883562303E-2</v>
      </c>
      <c r="E12" s="17">
        <v>8.6519230922450993E-2</v>
      </c>
      <c r="F12" s="17"/>
      <c r="G12" s="17">
        <v>8.5628884054411394E-2</v>
      </c>
      <c r="H12" s="17">
        <v>9.7560825063709E-2</v>
      </c>
      <c r="I12" s="17">
        <v>0.10850379480690001</v>
      </c>
      <c r="J12" s="17">
        <v>5.1417099509355198E-2</v>
      </c>
      <c r="K12" s="17">
        <v>4.9418184248956998E-2</v>
      </c>
      <c r="L12" s="17"/>
      <c r="M12" s="17">
        <v>7.9503213717976598E-2</v>
      </c>
      <c r="N12" s="17">
        <v>7.7675756017529296E-2</v>
      </c>
      <c r="O12" s="17">
        <v>9.1831136168962907E-2</v>
      </c>
      <c r="P12" s="17">
        <v>6.8844798147742706E-2</v>
      </c>
      <c r="Q12" s="17"/>
      <c r="R12" s="17">
        <v>7.8823912979538294E-2</v>
      </c>
      <c r="S12" s="17">
        <v>8.9303428450649494E-2</v>
      </c>
      <c r="T12" s="17">
        <v>5.24588495492221E-2</v>
      </c>
      <c r="U12" s="17"/>
      <c r="V12" s="17">
        <v>0.136954936958292</v>
      </c>
      <c r="W12" s="17">
        <v>9.5783629575475607E-2</v>
      </c>
      <c r="X12" s="17">
        <v>5.5506140035387903E-2</v>
      </c>
      <c r="Y12" s="17">
        <v>9.5911633117434697E-2</v>
      </c>
      <c r="Z12" s="17">
        <v>5.1296761683780501E-2</v>
      </c>
      <c r="AA12" s="17"/>
      <c r="AB12" s="17">
        <v>8.6298516255617894E-2</v>
      </c>
      <c r="AC12" s="17">
        <v>5.3448248530075501E-2</v>
      </c>
      <c r="AD12" s="17">
        <v>4.1008454492443502E-2</v>
      </c>
    </row>
    <row r="13" spans="2:30">
      <c r="B13" s="18" t="s">
        <v>138</v>
      </c>
      <c r="C13" s="17">
        <v>0.230815129272289</v>
      </c>
      <c r="D13" s="17">
        <v>0.27686519246247099</v>
      </c>
      <c r="E13" s="17">
        <v>0.18205826278805601</v>
      </c>
      <c r="F13" s="17"/>
      <c r="G13" s="17">
        <v>0.220990710646949</v>
      </c>
      <c r="H13" s="17">
        <v>0.23974510286452699</v>
      </c>
      <c r="I13" s="17">
        <v>0.22022282599307799</v>
      </c>
      <c r="J13" s="17">
        <v>0.33168442357396499</v>
      </c>
      <c r="K13" s="17">
        <v>0.141305571358399</v>
      </c>
      <c r="L13" s="17"/>
      <c r="M13" s="17">
        <v>0.30706764482371701</v>
      </c>
      <c r="N13" s="17">
        <v>0.189632428147233</v>
      </c>
      <c r="O13" s="17">
        <v>0.146514967008923</v>
      </c>
      <c r="P13" s="17">
        <v>0.13754013689787001</v>
      </c>
      <c r="Q13" s="17"/>
      <c r="R13" s="17">
        <v>0.260728710558358</v>
      </c>
      <c r="S13" s="17">
        <v>0.23245435061998401</v>
      </c>
      <c r="T13" s="17">
        <v>0.19639513312048801</v>
      </c>
      <c r="U13" s="17"/>
      <c r="V13" s="17">
        <v>0.32734064390846501</v>
      </c>
      <c r="W13" s="17">
        <v>0.209744180852804</v>
      </c>
      <c r="X13" s="17">
        <v>0.210024404804628</v>
      </c>
      <c r="Y13" s="17">
        <v>0.22066844417630699</v>
      </c>
      <c r="Z13" s="17">
        <v>0.23230852364240001</v>
      </c>
      <c r="AA13" s="17"/>
      <c r="AB13" s="17">
        <v>0.21492428771968999</v>
      </c>
      <c r="AC13" s="17">
        <v>0.28566702192752502</v>
      </c>
      <c r="AD13" s="17">
        <v>0.31964096946802001</v>
      </c>
    </row>
    <row r="14" spans="2:30">
      <c r="B14" s="18" t="s">
        <v>139</v>
      </c>
      <c r="C14" s="17">
        <v>0.22276097833692199</v>
      </c>
      <c r="D14" s="17">
        <v>0.292852496179415</v>
      </c>
      <c r="E14" s="17">
        <v>0.14854951063469499</v>
      </c>
      <c r="F14" s="17"/>
      <c r="G14" s="17">
        <v>0.15519360377332</v>
      </c>
      <c r="H14" s="17">
        <v>0.236985138510069</v>
      </c>
      <c r="I14" s="17">
        <v>0.189773139696888</v>
      </c>
      <c r="J14" s="17">
        <v>0.188822880660931</v>
      </c>
      <c r="K14" s="17">
        <v>0.34993413568661202</v>
      </c>
      <c r="L14" s="17"/>
      <c r="M14" s="17">
        <v>0.14994465828910999</v>
      </c>
      <c r="N14" s="17">
        <v>0.203100797104839</v>
      </c>
      <c r="O14" s="17">
        <v>0.40005379717815098</v>
      </c>
      <c r="P14" s="17">
        <v>0.32230085731514801</v>
      </c>
      <c r="Q14" s="17"/>
      <c r="R14" s="17">
        <v>0.17651285583333801</v>
      </c>
      <c r="S14" s="17">
        <v>0.23367764280154199</v>
      </c>
      <c r="T14" s="17">
        <v>0.24054078137195201</v>
      </c>
      <c r="U14" s="17"/>
      <c r="V14" s="17">
        <v>9.8404472707532206E-2</v>
      </c>
      <c r="W14" s="17">
        <v>0.22635358754973101</v>
      </c>
      <c r="X14" s="17">
        <v>0.23897034567654901</v>
      </c>
      <c r="Y14" s="17">
        <v>0.169216765574908</v>
      </c>
      <c r="Z14" s="17">
        <v>0.28919915592994799</v>
      </c>
      <c r="AA14" s="17"/>
      <c r="AB14" s="17">
        <v>0.21463203545384901</v>
      </c>
      <c r="AC14" s="17">
        <v>0.31413561282835101</v>
      </c>
      <c r="AD14" s="17">
        <v>8.6371442902483594E-2</v>
      </c>
    </row>
    <row r="15" spans="2:30">
      <c r="B15" s="18" t="s">
        <v>140</v>
      </c>
      <c r="C15" s="17">
        <v>1.8816015106722601E-2</v>
      </c>
      <c r="D15" s="17">
        <v>1.3560140229145701E-2</v>
      </c>
      <c r="E15" s="17">
        <v>2.4380828093092E-2</v>
      </c>
      <c r="F15" s="17"/>
      <c r="G15" s="17">
        <v>1.9606316343895099E-2</v>
      </c>
      <c r="H15" s="17">
        <v>2.09053892905607E-2</v>
      </c>
      <c r="I15" s="17">
        <v>2.4232584861184101E-2</v>
      </c>
      <c r="J15" s="17">
        <v>1.8055929609403099E-2</v>
      </c>
      <c r="K15" s="17">
        <v>1.0828454615550299E-2</v>
      </c>
      <c r="L15" s="17"/>
      <c r="M15" s="17">
        <v>1.2891758981449499E-2</v>
      </c>
      <c r="N15" s="17">
        <v>3.2413284741668699E-2</v>
      </c>
      <c r="O15" s="17">
        <v>0</v>
      </c>
      <c r="P15" s="17">
        <v>3.1574931671370099E-2</v>
      </c>
      <c r="Q15" s="17"/>
      <c r="R15" s="17">
        <v>1.8908962347480501E-2</v>
      </c>
      <c r="S15" s="17">
        <v>1.9360480790917199E-2</v>
      </c>
      <c r="T15" s="17">
        <v>1.72881353410849E-2</v>
      </c>
      <c r="U15" s="17"/>
      <c r="V15" s="17">
        <v>1.6820005354132299E-2</v>
      </c>
      <c r="W15" s="17">
        <v>1.7419865793938599E-2</v>
      </c>
      <c r="X15" s="17">
        <v>1.45633044647172E-2</v>
      </c>
      <c r="Y15" s="17">
        <v>3.0665909893908199E-2</v>
      </c>
      <c r="Z15" s="17">
        <v>1.5693386072474402E-2</v>
      </c>
      <c r="AA15" s="17"/>
      <c r="AB15" s="17">
        <v>1.8715106073512899E-2</v>
      </c>
      <c r="AC15" s="17">
        <v>0</v>
      </c>
      <c r="AD15" s="17">
        <v>7.4416105050661097E-2</v>
      </c>
    </row>
    <row r="16" spans="2:30">
      <c r="B16" s="18" t="s">
        <v>141</v>
      </c>
      <c r="C16" s="17">
        <v>4.4396319450752099E-2</v>
      </c>
      <c r="D16" s="17">
        <v>3.7121920385199798E-2</v>
      </c>
      <c r="E16" s="17">
        <v>5.2098304625612601E-2</v>
      </c>
      <c r="F16" s="17"/>
      <c r="G16" s="17">
        <v>2.9076345946177602E-2</v>
      </c>
      <c r="H16" s="17">
        <v>1.6365879303532602E-2</v>
      </c>
      <c r="I16" s="17">
        <v>8.0632547243230795E-2</v>
      </c>
      <c r="J16" s="17">
        <v>5.3287989791092102E-2</v>
      </c>
      <c r="K16" s="17">
        <v>4.4176530211116803E-2</v>
      </c>
      <c r="L16" s="17"/>
      <c r="M16" s="17">
        <v>3.7678252001136503E-2</v>
      </c>
      <c r="N16" s="17">
        <v>4.3363219934644599E-2</v>
      </c>
      <c r="O16" s="17">
        <v>4.9050590549792501E-2</v>
      </c>
      <c r="P16" s="17">
        <v>6.2674994390559902E-2</v>
      </c>
      <c r="Q16" s="17"/>
      <c r="R16" s="17">
        <v>2.8042163609676998E-2</v>
      </c>
      <c r="S16" s="17">
        <v>4.3594465237914201E-2</v>
      </c>
      <c r="T16" s="17">
        <v>6.2965688198886996E-2</v>
      </c>
      <c r="U16" s="17"/>
      <c r="V16" s="17">
        <v>2.4440843771895399E-2</v>
      </c>
      <c r="W16" s="17">
        <v>2.73061632175578E-2</v>
      </c>
      <c r="X16" s="17">
        <v>6.04066195945617E-2</v>
      </c>
      <c r="Y16" s="17">
        <v>5.4765474804277403E-2</v>
      </c>
      <c r="Z16" s="17">
        <v>4.6097120088741797E-2</v>
      </c>
      <c r="AA16" s="17"/>
      <c r="AB16" s="17">
        <v>5.3984015092297798E-2</v>
      </c>
      <c r="AC16" s="17">
        <v>8.0992254279414894E-3</v>
      </c>
      <c r="AD16" s="17">
        <v>0</v>
      </c>
    </row>
    <row r="17" spans="2:30">
      <c r="B17" s="18" t="s">
        <v>69</v>
      </c>
      <c r="C17" s="19">
        <v>2.9149792861330601E-2</v>
      </c>
      <c r="D17" s="19">
        <v>2.73931326759339E-2</v>
      </c>
      <c r="E17" s="19">
        <v>3.1009708791604799E-2</v>
      </c>
      <c r="F17" s="19"/>
      <c r="G17" s="19">
        <v>1.7795804255662E-2</v>
      </c>
      <c r="H17" s="19">
        <v>4.9192392762263899E-2</v>
      </c>
      <c r="I17" s="19">
        <v>4.0088789726214803E-2</v>
      </c>
      <c r="J17" s="19">
        <v>3.2253305345651198E-2</v>
      </c>
      <c r="K17" s="19">
        <v>5.5584163892752197E-3</v>
      </c>
      <c r="L17" s="19"/>
      <c r="M17" s="19">
        <v>2.6349031854821101E-2</v>
      </c>
      <c r="N17" s="19">
        <v>2.99991452371118E-2</v>
      </c>
      <c r="O17" s="19">
        <v>1.8131358874609399E-2</v>
      </c>
      <c r="P17" s="19">
        <v>4.61635259701971E-2</v>
      </c>
      <c r="Q17" s="19"/>
      <c r="R17" s="19">
        <v>1.71628462333887E-2</v>
      </c>
      <c r="S17" s="19">
        <v>3.4227306511322997E-2</v>
      </c>
      <c r="T17" s="19">
        <v>2.7835809712756999E-2</v>
      </c>
      <c r="U17" s="19"/>
      <c r="V17" s="19">
        <v>3.5391130051666497E-2</v>
      </c>
      <c r="W17" s="19">
        <v>3.0773147699373098E-2</v>
      </c>
      <c r="X17" s="19">
        <v>3.7243530464647297E-2</v>
      </c>
      <c r="Y17" s="19">
        <v>3.3888476525123001E-2</v>
      </c>
      <c r="Z17" s="19">
        <v>1.69726807553802E-2</v>
      </c>
      <c r="AA17" s="19"/>
      <c r="AB17" s="19">
        <v>3.2636899543069399E-2</v>
      </c>
      <c r="AC17" s="19">
        <v>2.0475984693722402E-2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134</v>
      </c>
      <c r="C9" s="17">
        <v>0.13424885969824299</v>
      </c>
      <c r="D9" s="17">
        <v>0.12603373665206299</v>
      </c>
      <c r="E9" s="17">
        <v>0.14294686421259001</v>
      </c>
      <c r="F9" s="17"/>
      <c r="G9" s="17">
        <v>0.18875039033350699</v>
      </c>
      <c r="H9" s="17">
        <v>0.111294959306332</v>
      </c>
      <c r="I9" s="17">
        <v>0.12855427704688599</v>
      </c>
      <c r="J9" s="17">
        <v>0.18377291809995699</v>
      </c>
      <c r="K9" s="17">
        <v>5.5350048859377901E-2</v>
      </c>
      <c r="L9" s="17"/>
      <c r="M9" s="17">
        <v>0.188722084218441</v>
      </c>
      <c r="N9" s="17">
        <v>0.107867066403463</v>
      </c>
      <c r="O9" s="17">
        <v>7.0364773870352504E-2</v>
      </c>
      <c r="P9" s="17">
        <v>6.5903134632340099E-2</v>
      </c>
      <c r="Q9" s="17"/>
      <c r="R9" s="17">
        <v>0.177523829778193</v>
      </c>
      <c r="S9" s="17">
        <v>0.13293123118717201</v>
      </c>
      <c r="T9" s="17">
        <v>9.4173057830942097E-2</v>
      </c>
      <c r="U9" s="17"/>
      <c r="V9" s="17">
        <v>0.17366397660786401</v>
      </c>
      <c r="W9" s="17">
        <v>0.13578296576736201</v>
      </c>
      <c r="X9" s="17">
        <v>0.136884294196362</v>
      </c>
      <c r="Y9" s="17">
        <v>0.17225740195077199</v>
      </c>
      <c r="Z9" s="17">
        <v>9.19900744155316E-2</v>
      </c>
      <c r="AA9" s="17"/>
      <c r="AB9" s="17">
        <v>0.113310323062107</v>
      </c>
      <c r="AC9" s="17">
        <v>0.25642518538477399</v>
      </c>
      <c r="AD9" s="17">
        <v>0.10798508583285001</v>
      </c>
    </row>
    <row r="10" spans="2:30">
      <c r="B10" s="18" t="s">
        <v>135</v>
      </c>
      <c r="C10" s="17">
        <v>0.16661949187196501</v>
      </c>
      <c r="D10" s="17">
        <v>0.117130301090344</v>
      </c>
      <c r="E10" s="17">
        <v>0.219017636417112</v>
      </c>
      <c r="F10" s="17"/>
      <c r="G10" s="17">
        <v>0.17264386423172201</v>
      </c>
      <c r="H10" s="17">
        <v>9.5774557565038193E-2</v>
      </c>
      <c r="I10" s="17">
        <v>0.103760795736457</v>
      </c>
      <c r="J10" s="17">
        <v>4.0189260035583298E-2</v>
      </c>
      <c r="K10" s="17">
        <v>0.428946000843549</v>
      </c>
      <c r="L10" s="17"/>
      <c r="M10" s="17">
        <v>7.9185818230071994E-2</v>
      </c>
      <c r="N10" s="17">
        <v>0.30602262458244101</v>
      </c>
      <c r="O10" s="17">
        <v>7.7912576602177902E-2</v>
      </c>
      <c r="P10" s="17">
        <v>0.28743226218874801</v>
      </c>
      <c r="Q10" s="17"/>
      <c r="R10" s="17">
        <v>0.16650329776493999</v>
      </c>
      <c r="S10" s="17">
        <v>0.120758682557234</v>
      </c>
      <c r="T10" s="17">
        <v>0.28755279717319998</v>
      </c>
      <c r="U10" s="17"/>
      <c r="V10" s="17">
        <v>0.110608326316343</v>
      </c>
      <c r="W10" s="17">
        <v>0.15332234699710801</v>
      </c>
      <c r="X10" s="17">
        <v>8.3091059799622793E-2</v>
      </c>
      <c r="Y10" s="17">
        <v>8.2404666176597696E-2</v>
      </c>
      <c r="Z10" s="17">
        <v>0.31001014881515399</v>
      </c>
      <c r="AA10" s="17"/>
      <c r="AB10" s="17">
        <v>0.16002854803289801</v>
      </c>
      <c r="AC10" s="17">
        <v>0.23990034016291101</v>
      </c>
      <c r="AD10" s="17">
        <v>5.8348629871578198E-2</v>
      </c>
    </row>
    <row r="11" spans="2:30">
      <c r="B11" s="18" t="s">
        <v>136</v>
      </c>
      <c r="C11" s="17">
        <v>9.3659211072238902E-2</v>
      </c>
      <c r="D11" s="17">
        <v>7.2093770732087795E-2</v>
      </c>
      <c r="E11" s="17">
        <v>0.11649225890099001</v>
      </c>
      <c r="F11" s="17"/>
      <c r="G11" s="17">
        <v>8.2053560443629894E-2</v>
      </c>
      <c r="H11" s="17">
        <v>0.13959495924615201</v>
      </c>
      <c r="I11" s="17">
        <v>0.130843711134254</v>
      </c>
      <c r="J11" s="17">
        <v>0.10233742503632801</v>
      </c>
      <c r="K11" s="17">
        <v>9.6358828560256307E-3</v>
      </c>
      <c r="L11" s="17"/>
      <c r="M11" s="17">
        <v>8.28213959877004E-2</v>
      </c>
      <c r="N11" s="17">
        <v>8.3005573735477803E-2</v>
      </c>
      <c r="O11" s="17">
        <v>0.13218286259891901</v>
      </c>
      <c r="P11" s="17">
        <v>0.11032797770703499</v>
      </c>
      <c r="Q11" s="17"/>
      <c r="R11" s="17">
        <v>8.6090471216433803E-2</v>
      </c>
      <c r="S11" s="17">
        <v>0.118472311578968</v>
      </c>
      <c r="T11" s="17">
        <v>3.5907533743332901E-2</v>
      </c>
      <c r="U11" s="17"/>
      <c r="V11" s="17">
        <v>7.5226992929493794E-2</v>
      </c>
      <c r="W11" s="17">
        <v>7.2561158424748598E-2</v>
      </c>
      <c r="X11" s="17">
        <v>0.16325342522428199</v>
      </c>
      <c r="Y11" s="17">
        <v>0.130811549236521</v>
      </c>
      <c r="Z11" s="17">
        <v>4.2893297570095003E-2</v>
      </c>
      <c r="AA11" s="17"/>
      <c r="AB11" s="17">
        <v>9.4215289959992093E-2</v>
      </c>
      <c r="AC11" s="17">
        <v>5.57641807325941E-2</v>
      </c>
      <c r="AD11" s="17">
        <v>0.19386530620326001</v>
      </c>
    </row>
    <row r="12" spans="2:30">
      <c r="B12" s="18" t="s">
        <v>137</v>
      </c>
      <c r="C12" s="17">
        <v>8.8074375159030202E-2</v>
      </c>
      <c r="D12" s="17">
        <v>5.9175017102430602E-2</v>
      </c>
      <c r="E12" s="17">
        <v>0.118672425294738</v>
      </c>
      <c r="F12" s="17"/>
      <c r="G12" s="17">
        <v>9.7645377257723306E-2</v>
      </c>
      <c r="H12" s="17">
        <v>8.3392946097625598E-2</v>
      </c>
      <c r="I12" s="17">
        <v>0.118250825218036</v>
      </c>
      <c r="J12" s="17">
        <v>7.0435434279432496E-2</v>
      </c>
      <c r="K12" s="17">
        <v>6.8891581266722901E-2</v>
      </c>
      <c r="L12" s="17"/>
      <c r="M12" s="17">
        <v>7.6631632246475498E-2</v>
      </c>
      <c r="N12" s="17">
        <v>8.6352564936622106E-2</v>
      </c>
      <c r="O12" s="17">
        <v>0.12570887325438801</v>
      </c>
      <c r="P12" s="17">
        <v>9.2825920274659302E-2</v>
      </c>
      <c r="Q12" s="17"/>
      <c r="R12" s="17">
        <v>8.3144763749176606E-2</v>
      </c>
      <c r="S12" s="17">
        <v>9.5615912613235696E-2</v>
      </c>
      <c r="T12" s="17">
        <v>7.3167436806207603E-2</v>
      </c>
      <c r="U12" s="17"/>
      <c r="V12" s="17">
        <v>0.12748808024275199</v>
      </c>
      <c r="W12" s="17">
        <v>8.3424799398906901E-2</v>
      </c>
      <c r="X12" s="17">
        <v>7.1548964747316104E-2</v>
      </c>
      <c r="Y12" s="17">
        <v>0.115285354961395</v>
      </c>
      <c r="Z12" s="17">
        <v>7.0720406826758203E-2</v>
      </c>
      <c r="AA12" s="17"/>
      <c r="AB12" s="17">
        <v>9.3293020774019894E-2</v>
      </c>
      <c r="AC12" s="17">
        <v>5.8408854845293998E-2</v>
      </c>
      <c r="AD12" s="17">
        <v>9.2365135089557196E-2</v>
      </c>
    </row>
    <row r="13" spans="2:30">
      <c r="B13" s="18" t="s">
        <v>138</v>
      </c>
      <c r="C13" s="17">
        <v>0.241686292354476</v>
      </c>
      <c r="D13" s="17">
        <v>0.29370555504557899</v>
      </c>
      <c r="E13" s="17">
        <v>0.18660935933999201</v>
      </c>
      <c r="F13" s="17"/>
      <c r="G13" s="17">
        <v>0.25963806201001699</v>
      </c>
      <c r="H13" s="17">
        <v>0.28736884708694099</v>
      </c>
      <c r="I13" s="17">
        <v>0.23360370285080601</v>
      </c>
      <c r="J13" s="17">
        <v>0.28124853586001097</v>
      </c>
      <c r="K13" s="17">
        <v>0.14188092286489601</v>
      </c>
      <c r="L13" s="17"/>
      <c r="M13" s="17">
        <v>0.342614244541672</v>
      </c>
      <c r="N13" s="17">
        <v>0.16739451189573601</v>
      </c>
      <c r="O13" s="17">
        <v>0.13522721498093501</v>
      </c>
      <c r="P13" s="17">
        <v>0.145961199516636</v>
      </c>
      <c r="Q13" s="17"/>
      <c r="R13" s="17">
        <v>0.26218915347965199</v>
      </c>
      <c r="S13" s="17">
        <v>0.264629467633549</v>
      </c>
      <c r="T13" s="17">
        <v>0.160612723832778</v>
      </c>
      <c r="U13" s="17"/>
      <c r="V13" s="17">
        <v>0.36934948089359299</v>
      </c>
      <c r="W13" s="17">
        <v>0.25376919633492001</v>
      </c>
      <c r="X13" s="17">
        <v>0.262481799568134</v>
      </c>
      <c r="Y13" s="17">
        <v>0.211918921062236</v>
      </c>
      <c r="Z13" s="17">
        <v>0.191895129560366</v>
      </c>
      <c r="AA13" s="17"/>
      <c r="AB13" s="17">
        <v>0.232603974884733</v>
      </c>
      <c r="AC13" s="17">
        <v>0.279759385355975</v>
      </c>
      <c r="AD13" s="17">
        <v>0.27314763522261698</v>
      </c>
    </row>
    <row r="14" spans="2:30">
      <c r="B14" s="18" t="s">
        <v>139</v>
      </c>
      <c r="C14" s="17">
        <v>0.190835243726969</v>
      </c>
      <c r="D14" s="17">
        <v>0.25049878015001598</v>
      </c>
      <c r="E14" s="17">
        <v>0.12766470979432701</v>
      </c>
      <c r="F14" s="17"/>
      <c r="G14" s="17">
        <v>0.123071929928666</v>
      </c>
      <c r="H14" s="17">
        <v>0.22396604124925101</v>
      </c>
      <c r="I14" s="17">
        <v>0.13962278273853801</v>
      </c>
      <c r="J14" s="17">
        <v>0.21916420193736699</v>
      </c>
      <c r="K14" s="17">
        <v>0.25427076857446201</v>
      </c>
      <c r="L14" s="17"/>
      <c r="M14" s="17">
        <v>0.15369330526761399</v>
      </c>
      <c r="N14" s="17">
        <v>0.16554487806471799</v>
      </c>
      <c r="O14" s="17">
        <v>0.37501494104821098</v>
      </c>
      <c r="P14" s="17">
        <v>0.18344577542704299</v>
      </c>
      <c r="Q14" s="17"/>
      <c r="R14" s="17">
        <v>0.15580388287050101</v>
      </c>
      <c r="S14" s="17">
        <v>0.177697553611117</v>
      </c>
      <c r="T14" s="17">
        <v>0.26069692083461199</v>
      </c>
      <c r="U14" s="17"/>
      <c r="V14" s="17">
        <v>7.5783410709367893E-2</v>
      </c>
      <c r="W14" s="17">
        <v>0.211349784162914</v>
      </c>
      <c r="X14" s="17">
        <v>0.18524318672270201</v>
      </c>
      <c r="Y14" s="17">
        <v>0.190509651505091</v>
      </c>
      <c r="Z14" s="17">
        <v>0.22165709476284001</v>
      </c>
      <c r="AA14" s="17"/>
      <c r="AB14" s="17">
        <v>0.21541834052092901</v>
      </c>
      <c r="AC14" s="17">
        <v>7.8050009168818796E-2</v>
      </c>
      <c r="AD14" s="17">
        <v>0.13362960000381199</v>
      </c>
    </row>
    <row r="15" spans="2:30">
      <c r="B15" s="18" t="s">
        <v>140</v>
      </c>
      <c r="C15" s="17">
        <v>1.45778124714693E-2</v>
      </c>
      <c r="D15" s="17">
        <v>1.9827122763943099E-2</v>
      </c>
      <c r="E15" s="17">
        <v>9.0199499337470599E-3</v>
      </c>
      <c r="F15" s="17"/>
      <c r="G15" s="17">
        <v>3.3212143063591999E-2</v>
      </c>
      <c r="H15" s="17">
        <v>1.11876867088068E-2</v>
      </c>
      <c r="I15" s="17">
        <v>1.19459845838677E-2</v>
      </c>
      <c r="J15" s="17">
        <v>9.47286311986025E-3</v>
      </c>
      <c r="K15" s="17">
        <v>5.7885522610171096E-3</v>
      </c>
      <c r="L15" s="17"/>
      <c r="M15" s="17">
        <v>2.13047844638205E-2</v>
      </c>
      <c r="N15" s="17">
        <v>4.6199866844640501E-3</v>
      </c>
      <c r="O15" s="17">
        <v>1.7676979433761199E-2</v>
      </c>
      <c r="P15" s="17">
        <v>7.3316101433761501E-3</v>
      </c>
      <c r="Q15" s="17"/>
      <c r="R15" s="17">
        <v>3.5445622146349401E-2</v>
      </c>
      <c r="S15" s="17">
        <v>8.7376997993436605E-3</v>
      </c>
      <c r="T15" s="17">
        <v>8.9641124696867407E-3</v>
      </c>
      <c r="U15" s="17"/>
      <c r="V15" s="17">
        <v>2.5288543038065998E-2</v>
      </c>
      <c r="W15" s="17">
        <v>3.1150947954285E-2</v>
      </c>
      <c r="X15" s="17">
        <v>6.9410407314289503E-3</v>
      </c>
      <c r="Y15" s="17">
        <v>1.0491837827431899E-2</v>
      </c>
      <c r="Z15" s="17">
        <v>6.6478200536871602E-3</v>
      </c>
      <c r="AA15" s="17"/>
      <c r="AB15" s="17">
        <v>1.5526311060870501E-2</v>
      </c>
      <c r="AC15" s="17">
        <v>6.8312743636127597E-3</v>
      </c>
      <c r="AD15" s="17">
        <v>2.2120095409731699E-2</v>
      </c>
    </row>
    <row r="16" spans="2:30">
      <c r="B16" s="18" t="s">
        <v>141</v>
      </c>
      <c r="C16" s="17">
        <v>5.3808910865976202E-2</v>
      </c>
      <c r="D16" s="17">
        <v>4.9381570481129101E-2</v>
      </c>
      <c r="E16" s="17">
        <v>5.8496488451543399E-2</v>
      </c>
      <c r="F16" s="17"/>
      <c r="G16" s="17">
        <v>4.2984672731142301E-2</v>
      </c>
      <c r="H16" s="17">
        <v>1.8498846720475502E-2</v>
      </c>
      <c r="I16" s="17">
        <v>9.4356170813467699E-2</v>
      </c>
      <c r="J16" s="17">
        <v>8.2257241706511497E-2</v>
      </c>
      <c r="K16" s="17">
        <v>3.2227526141881402E-2</v>
      </c>
      <c r="L16" s="17"/>
      <c r="M16" s="17">
        <v>3.9796864035398297E-2</v>
      </c>
      <c r="N16" s="17">
        <v>5.7938410733285602E-2</v>
      </c>
      <c r="O16" s="17">
        <v>6.06129578347301E-2</v>
      </c>
      <c r="P16" s="17">
        <v>8.4254196874744794E-2</v>
      </c>
      <c r="Q16" s="17"/>
      <c r="R16" s="17">
        <v>3.3298978994754397E-2</v>
      </c>
      <c r="S16" s="17">
        <v>5.5665562006821601E-2</v>
      </c>
      <c r="T16" s="17">
        <v>6.95565723691286E-2</v>
      </c>
      <c r="U16" s="17"/>
      <c r="V16" s="17">
        <v>4.2591189262520299E-2</v>
      </c>
      <c r="W16" s="17">
        <v>3.93057367711242E-2</v>
      </c>
      <c r="X16" s="17">
        <v>5.0334433398869102E-2</v>
      </c>
      <c r="Y16" s="17">
        <v>7.4415739454974303E-2</v>
      </c>
      <c r="Z16" s="17">
        <v>5.7238056795587897E-2</v>
      </c>
      <c r="AA16" s="17"/>
      <c r="AB16" s="17">
        <v>5.6797617173775398E-2</v>
      </c>
      <c r="AC16" s="17">
        <v>1.5135434788649401E-2</v>
      </c>
      <c r="AD16" s="17">
        <v>0.118538512366594</v>
      </c>
    </row>
    <row r="17" spans="2:30">
      <c r="B17" s="18" t="s">
        <v>69</v>
      </c>
      <c r="C17" s="19">
        <v>1.6489802779631899E-2</v>
      </c>
      <c r="D17" s="19">
        <v>1.21541459824083E-2</v>
      </c>
      <c r="E17" s="19">
        <v>2.1080307654959801E-2</v>
      </c>
      <c r="F17" s="19"/>
      <c r="G17" s="19">
        <v>0</v>
      </c>
      <c r="H17" s="19">
        <v>2.8921156019377999E-2</v>
      </c>
      <c r="I17" s="19">
        <v>3.9061749877689803E-2</v>
      </c>
      <c r="J17" s="19">
        <v>1.1122119924948E-2</v>
      </c>
      <c r="K17" s="19">
        <v>3.00871633206734E-3</v>
      </c>
      <c r="L17" s="19"/>
      <c r="M17" s="19">
        <v>1.5229871008806101E-2</v>
      </c>
      <c r="N17" s="19">
        <v>2.1254382963791701E-2</v>
      </c>
      <c r="O17" s="19">
        <v>5.2988203765242502E-3</v>
      </c>
      <c r="P17" s="19">
        <v>2.2517923235417601E-2</v>
      </c>
      <c r="Q17" s="19"/>
      <c r="R17" s="19">
        <v>0</v>
      </c>
      <c r="S17" s="19">
        <v>2.5491579012559398E-2</v>
      </c>
      <c r="T17" s="19">
        <v>9.3688449401120692E-3</v>
      </c>
      <c r="U17" s="19"/>
      <c r="V17" s="19">
        <v>0</v>
      </c>
      <c r="W17" s="19">
        <v>1.9333064188630102E-2</v>
      </c>
      <c r="X17" s="19">
        <v>4.0221795611283501E-2</v>
      </c>
      <c r="Y17" s="19">
        <v>1.1904877824981199E-2</v>
      </c>
      <c r="Z17" s="19">
        <v>6.9479711999797097E-3</v>
      </c>
      <c r="AA17" s="19"/>
      <c r="AB17" s="19">
        <v>1.8806574530675101E-2</v>
      </c>
      <c r="AC17" s="19">
        <v>9.7253351973708105E-3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10" width="20.7109375" customWidth="1"/>
  </cols>
  <sheetData>
    <row r="2" spans="2:10" ht="40.15" customHeight="1">
      <c r="D2" s="27" t="s">
        <v>400</v>
      </c>
      <c r="E2" s="28"/>
      <c r="F2" s="28"/>
      <c r="G2" s="28"/>
      <c r="H2" s="28"/>
      <c r="I2" s="28"/>
      <c r="J2" s="28"/>
    </row>
    <row r="6" spans="2:10" ht="49.9" customHeight="1">
      <c r="B6" s="20" t="s">
        <v>36</v>
      </c>
      <c r="C6" s="20" t="s">
        <v>393</v>
      </c>
      <c r="D6" s="20" t="s">
        <v>394</v>
      </c>
      <c r="E6" s="20" t="s">
        <v>395</v>
      </c>
      <c r="F6" s="20" t="s">
        <v>396</v>
      </c>
      <c r="G6" s="20" t="s">
        <v>397</v>
      </c>
      <c r="H6" s="20" t="s">
        <v>398</v>
      </c>
      <c r="I6" s="20" t="s">
        <v>399</v>
      </c>
    </row>
    <row r="7" spans="2:10">
      <c r="B7" s="18" t="s">
        <v>149</v>
      </c>
      <c r="C7" s="17">
        <v>0.43511437678284898</v>
      </c>
      <c r="D7" s="17">
        <v>0.421520315291046</v>
      </c>
      <c r="E7" s="17">
        <v>0.231412403553447</v>
      </c>
      <c r="F7" s="17">
        <v>0.543573669630526</v>
      </c>
      <c r="G7" s="17">
        <v>0.25571634892151002</v>
      </c>
      <c r="H7" s="17">
        <v>0.28457688334456199</v>
      </c>
      <c r="I7" s="17">
        <v>0.284792133806054</v>
      </c>
    </row>
    <row r="8" spans="2:10">
      <c r="B8" s="18" t="s">
        <v>150</v>
      </c>
      <c r="C8" s="17">
        <v>0.44554139651247399</v>
      </c>
      <c r="D8" s="17">
        <v>0.435101053927332</v>
      </c>
      <c r="E8" s="17">
        <v>0.36809744183216297</v>
      </c>
      <c r="F8" s="17">
        <v>0.33551025225774</v>
      </c>
      <c r="G8" s="17">
        <v>0.59978900430465498</v>
      </c>
      <c r="H8" s="17">
        <v>0.46318230600050803</v>
      </c>
      <c r="I8" s="17">
        <v>0.46404726985919598</v>
      </c>
    </row>
    <row r="9" spans="2:10">
      <c r="B9" s="18" t="s">
        <v>151</v>
      </c>
      <c r="C9" s="17">
        <v>9.0700253289577107E-2</v>
      </c>
      <c r="D9" s="17">
        <v>0.122916375447972</v>
      </c>
      <c r="E9" s="17">
        <v>0.26062111981797698</v>
      </c>
      <c r="F9" s="17">
        <v>8.9426317005733197E-2</v>
      </c>
      <c r="G9" s="17">
        <v>0.113022640187009</v>
      </c>
      <c r="H9" s="17">
        <v>0.17887574309391999</v>
      </c>
      <c r="I9" s="17">
        <v>0.186065997390192</v>
      </c>
    </row>
    <row r="10" spans="2:10">
      <c r="B10" s="18" t="s">
        <v>152</v>
      </c>
      <c r="C10" s="17">
        <v>2.55422499231596E-2</v>
      </c>
      <c r="D10" s="17">
        <v>1.7752881897811299E-2</v>
      </c>
      <c r="E10" s="17">
        <v>0.12821572439675</v>
      </c>
      <c r="F10" s="17">
        <v>2.35493255146586E-2</v>
      </c>
      <c r="G10" s="17">
        <v>1.6977780398257401E-2</v>
      </c>
      <c r="H10" s="17">
        <v>5.75236791594066E-2</v>
      </c>
      <c r="I10" s="17">
        <v>6.1941483070379E-2</v>
      </c>
    </row>
    <row r="11" spans="2:10">
      <c r="B11" s="18" t="s">
        <v>69</v>
      </c>
      <c r="C11" s="17">
        <v>3.10172349194029E-3</v>
      </c>
      <c r="D11" s="17">
        <v>2.7093734358384801E-3</v>
      </c>
      <c r="E11" s="17">
        <v>1.16533103996614E-2</v>
      </c>
      <c r="F11" s="17">
        <v>7.9404355913423302E-3</v>
      </c>
      <c r="G11" s="17">
        <v>1.44942261885685E-2</v>
      </c>
      <c r="H11" s="17">
        <v>1.58413884016032E-2</v>
      </c>
      <c r="I11" s="17">
        <v>3.1531158741789299E-3</v>
      </c>
    </row>
    <row r="12" spans="2:10">
      <c r="B12" s="16"/>
      <c r="C12" s="16"/>
      <c r="D12" s="16"/>
      <c r="E12" s="16"/>
      <c r="F12" s="16"/>
      <c r="G12" s="16"/>
      <c r="H12" s="16"/>
      <c r="I12" s="16"/>
    </row>
    <row r="13" spans="2:10">
      <c r="B13" t="s">
        <v>368</v>
      </c>
    </row>
    <row r="14" spans="2:10">
      <c r="B14" t="s">
        <v>369</v>
      </c>
    </row>
    <row r="18" spans="2:2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148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0.43511437678284898</v>
      </c>
      <c r="D9" s="17">
        <v>0.305162547842799</v>
      </c>
      <c r="E9" s="17">
        <v>0.57270471942461199</v>
      </c>
      <c r="F9" s="17"/>
      <c r="G9" s="17">
        <v>0.51365866929708903</v>
      </c>
      <c r="H9" s="17">
        <v>0.46071445156030399</v>
      </c>
      <c r="I9" s="17">
        <v>0.368959278258981</v>
      </c>
      <c r="J9" s="17">
        <v>0.39163489387601602</v>
      </c>
      <c r="K9" s="17">
        <v>0.43518533946219001</v>
      </c>
      <c r="L9" s="17"/>
      <c r="M9" s="17">
        <v>0.45947114395850802</v>
      </c>
      <c r="N9" s="17">
        <v>0.486724002125629</v>
      </c>
      <c r="O9" s="17">
        <v>0.31655870681150999</v>
      </c>
      <c r="P9" s="17">
        <v>0.38085304657907898</v>
      </c>
      <c r="Q9" s="17"/>
      <c r="R9" s="17">
        <v>0.51784891547695799</v>
      </c>
      <c r="S9" s="17">
        <v>0.40865715693222798</v>
      </c>
      <c r="T9" s="17">
        <v>0.42155908099177097</v>
      </c>
      <c r="U9" s="17"/>
      <c r="V9" s="17">
        <v>0.57314130661836804</v>
      </c>
      <c r="W9" s="17">
        <v>0.49445575168100597</v>
      </c>
      <c r="X9" s="17">
        <v>0.41564678249591602</v>
      </c>
      <c r="Y9" s="17">
        <v>0.38228070280739901</v>
      </c>
      <c r="Z9" s="17">
        <v>0.39036262521804299</v>
      </c>
      <c r="AA9" s="17"/>
      <c r="AB9" s="17">
        <v>0.42505481333409501</v>
      </c>
      <c r="AC9" s="17">
        <v>0.51445928766043303</v>
      </c>
      <c r="AD9" s="17">
        <v>0.36320136445874301</v>
      </c>
    </row>
    <row r="10" spans="2:30">
      <c r="B10" s="18" t="s">
        <v>150</v>
      </c>
      <c r="C10" s="17">
        <v>0.44554139651247399</v>
      </c>
      <c r="D10" s="17">
        <v>0.53192634611958101</v>
      </c>
      <c r="E10" s="17">
        <v>0.35407877599778698</v>
      </c>
      <c r="F10" s="17"/>
      <c r="G10" s="17">
        <v>0.37714417996286498</v>
      </c>
      <c r="H10" s="17">
        <v>0.43031833952557202</v>
      </c>
      <c r="I10" s="17">
        <v>0.50296164935107701</v>
      </c>
      <c r="J10" s="17">
        <v>0.43280454708066401</v>
      </c>
      <c r="K10" s="17">
        <v>0.48917076718375602</v>
      </c>
      <c r="L10" s="17"/>
      <c r="M10" s="17">
        <v>0.42246773705253898</v>
      </c>
      <c r="N10" s="17">
        <v>0.38836643200804</v>
      </c>
      <c r="O10" s="17">
        <v>0.56686666195218505</v>
      </c>
      <c r="P10" s="17">
        <v>0.50247076760896203</v>
      </c>
      <c r="Q10" s="17"/>
      <c r="R10" s="17">
        <v>0.37407102499787898</v>
      </c>
      <c r="S10" s="17">
        <v>0.475877384391592</v>
      </c>
      <c r="T10" s="17">
        <v>0.43754343976077997</v>
      </c>
      <c r="U10" s="17"/>
      <c r="V10" s="17">
        <v>0.29638977735484501</v>
      </c>
      <c r="W10" s="17">
        <v>0.40058744651532302</v>
      </c>
      <c r="X10" s="17">
        <v>0.48554075360542998</v>
      </c>
      <c r="Y10" s="17">
        <v>0.49310149615036702</v>
      </c>
      <c r="Z10" s="17">
        <v>0.47309372288130902</v>
      </c>
      <c r="AA10" s="17"/>
      <c r="AB10" s="17">
        <v>0.44996336789645203</v>
      </c>
      <c r="AC10" s="17">
        <v>0.39586243620970502</v>
      </c>
      <c r="AD10" s="17">
        <v>0.51965716913742999</v>
      </c>
    </row>
    <row r="11" spans="2:30">
      <c r="B11" s="18" t="s">
        <v>151</v>
      </c>
      <c r="C11" s="17">
        <v>9.0700253289577107E-2</v>
      </c>
      <c r="D11" s="17">
        <v>0.12532643551742101</v>
      </c>
      <c r="E11" s="17">
        <v>5.4038758672959999E-2</v>
      </c>
      <c r="F11" s="17"/>
      <c r="G11" s="17">
        <v>9.0765332116020794E-2</v>
      </c>
      <c r="H11" s="17">
        <v>9.2798779500114698E-2</v>
      </c>
      <c r="I11" s="17">
        <v>0.109528226944219</v>
      </c>
      <c r="J11" s="17">
        <v>0.112715282515762</v>
      </c>
      <c r="K11" s="17">
        <v>4.6499396951696997E-2</v>
      </c>
      <c r="L11" s="17"/>
      <c r="M11" s="17">
        <v>8.1456678583584297E-2</v>
      </c>
      <c r="N11" s="17">
        <v>0.108534227855933</v>
      </c>
      <c r="O11" s="17">
        <v>0.103404209982055</v>
      </c>
      <c r="P11" s="17">
        <v>7.8857185632168203E-2</v>
      </c>
      <c r="Q11" s="17"/>
      <c r="R11" s="17">
        <v>9.0303820570118307E-2</v>
      </c>
      <c r="S11" s="17">
        <v>8.4048818053443303E-2</v>
      </c>
      <c r="T11" s="17">
        <v>0.108621815250042</v>
      </c>
      <c r="U11" s="17"/>
      <c r="V11" s="17">
        <v>0.10049227145855601</v>
      </c>
      <c r="W11" s="17">
        <v>9.6470072226390105E-2</v>
      </c>
      <c r="X11" s="17">
        <v>7.7843766351731902E-2</v>
      </c>
      <c r="Y11" s="17">
        <v>0.112523179761031</v>
      </c>
      <c r="Z11" s="17">
        <v>7.7499475318645206E-2</v>
      </c>
      <c r="AA11" s="17"/>
      <c r="AB11" s="17">
        <v>9.9265083337164495E-2</v>
      </c>
      <c r="AC11" s="17">
        <v>3.8306072152866702E-2</v>
      </c>
      <c r="AD11" s="17">
        <v>0.108388536269339</v>
      </c>
    </row>
    <row r="12" spans="2:30">
      <c r="B12" s="18" t="s">
        <v>152</v>
      </c>
      <c r="C12" s="17">
        <v>2.55422499231596E-2</v>
      </c>
      <c r="D12" s="17">
        <v>3.3176349284219801E-2</v>
      </c>
      <c r="E12" s="17">
        <v>1.74594214211144E-2</v>
      </c>
      <c r="F12" s="17"/>
      <c r="G12" s="17">
        <v>1.8431818624025102E-2</v>
      </c>
      <c r="H12" s="17">
        <v>1.08489322321338E-2</v>
      </c>
      <c r="I12" s="17">
        <v>1.8550845445722899E-2</v>
      </c>
      <c r="J12" s="17">
        <v>5.9745649901340701E-2</v>
      </c>
      <c r="K12" s="17">
        <v>2.1785861473989601E-2</v>
      </c>
      <c r="L12" s="17"/>
      <c r="M12" s="17">
        <v>3.2987291883016599E-2</v>
      </c>
      <c r="N12" s="17">
        <v>1.4039314886073099E-2</v>
      </c>
      <c r="O12" s="17">
        <v>1.3170421254250201E-2</v>
      </c>
      <c r="P12" s="17">
        <v>3.2309521148519399E-2</v>
      </c>
      <c r="Q12" s="17"/>
      <c r="R12" s="17">
        <v>1.7776238955044901E-2</v>
      </c>
      <c r="S12" s="17">
        <v>2.843994475857E-2</v>
      </c>
      <c r="T12" s="17">
        <v>2.5723346061625602E-2</v>
      </c>
      <c r="U12" s="17"/>
      <c r="V12" s="17">
        <v>2.9976644568231799E-2</v>
      </c>
      <c r="W12" s="17">
        <v>3.3259569814983402E-3</v>
      </c>
      <c r="X12" s="17">
        <v>2.09686975469217E-2</v>
      </c>
      <c r="Y12" s="17">
        <v>8.9618551658536307E-3</v>
      </c>
      <c r="Z12" s="17">
        <v>5.4184952568591599E-2</v>
      </c>
      <c r="AA12" s="17"/>
      <c r="AB12" s="17">
        <v>2.1840351960611699E-2</v>
      </c>
      <c r="AC12" s="17">
        <v>5.1372203976994997E-2</v>
      </c>
      <c r="AD12" s="17">
        <v>8.7529301344884698E-3</v>
      </c>
    </row>
    <row r="13" spans="2:30">
      <c r="B13" s="18" t="s">
        <v>69</v>
      </c>
      <c r="C13" s="19">
        <v>3.10172349194029E-3</v>
      </c>
      <c r="D13" s="19">
        <v>4.4083212359795499E-3</v>
      </c>
      <c r="E13" s="19">
        <v>1.71832448352578E-3</v>
      </c>
      <c r="F13" s="19"/>
      <c r="G13" s="19">
        <v>0</v>
      </c>
      <c r="H13" s="19">
        <v>5.3194971818745903E-3</v>
      </c>
      <c r="I13" s="19">
        <v>0</v>
      </c>
      <c r="J13" s="19">
        <v>3.0996266262176002E-3</v>
      </c>
      <c r="K13" s="19">
        <v>7.3586349283676702E-3</v>
      </c>
      <c r="L13" s="19"/>
      <c r="M13" s="19">
        <v>3.6171485223523698E-3</v>
      </c>
      <c r="N13" s="19">
        <v>2.3360231243258599E-3</v>
      </c>
      <c r="O13" s="19">
        <v>0</v>
      </c>
      <c r="P13" s="19">
        <v>5.50947903127202E-3</v>
      </c>
      <c r="Q13" s="19"/>
      <c r="R13" s="19">
        <v>0</v>
      </c>
      <c r="S13" s="19">
        <v>2.9766958641663601E-3</v>
      </c>
      <c r="T13" s="19">
        <v>6.5523179357808402E-3</v>
      </c>
      <c r="U13" s="19"/>
      <c r="V13" s="19">
        <v>0</v>
      </c>
      <c r="W13" s="19">
        <v>5.1607725957825996E-3</v>
      </c>
      <c r="X13" s="19">
        <v>0</v>
      </c>
      <c r="Y13" s="19">
        <v>3.1327661153504301E-3</v>
      </c>
      <c r="Z13" s="19">
        <v>4.8592240134108997E-3</v>
      </c>
      <c r="AA13" s="19"/>
      <c r="AB13" s="19">
        <v>3.8763834716764498E-3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0.421520315291046</v>
      </c>
      <c r="D9" s="17">
        <v>0.36652474409515701</v>
      </c>
      <c r="E9" s="17">
        <v>0.47974850296905702</v>
      </c>
      <c r="F9" s="17"/>
      <c r="G9" s="17">
        <v>0.43867180010624302</v>
      </c>
      <c r="H9" s="17">
        <v>0.41712876580330599</v>
      </c>
      <c r="I9" s="17">
        <v>0.39214177804366201</v>
      </c>
      <c r="J9" s="17">
        <v>0.37939908379875997</v>
      </c>
      <c r="K9" s="17">
        <v>0.48071608017266698</v>
      </c>
      <c r="L9" s="17"/>
      <c r="M9" s="17">
        <v>0.435027151827244</v>
      </c>
      <c r="N9" s="17">
        <v>0.55095277427952505</v>
      </c>
      <c r="O9" s="17">
        <v>0.26767205824465001</v>
      </c>
      <c r="P9" s="17">
        <v>0.305034785638159</v>
      </c>
      <c r="Q9" s="17"/>
      <c r="R9" s="17">
        <v>0.46333868786398702</v>
      </c>
      <c r="S9" s="17">
        <v>0.38888223603322403</v>
      </c>
      <c r="T9" s="17">
        <v>0.46542131605272202</v>
      </c>
      <c r="U9" s="17"/>
      <c r="V9" s="17">
        <v>0.53093421655677298</v>
      </c>
      <c r="W9" s="17">
        <v>0.40196066017984899</v>
      </c>
      <c r="X9" s="17">
        <v>0.40884247041094401</v>
      </c>
      <c r="Y9" s="17">
        <v>0.364862887479661</v>
      </c>
      <c r="Z9" s="17">
        <v>0.44227721804238601</v>
      </c>
      <c r="AA9" s="17"/>
      <c r="AB9" s="17">
        <v>0.40012567933659698</v>
      </c>
      <c r="AC9" s="17">
        <v>0.50734948645455102</v>
      </c>
      <c r="AD9" s="17">
        <v>0.50670884019572904</v>
      </c>
    </row>
    <row r="10" spans="2:30">
      <c r="B10" s="18" t="s">
        <v>150</v>
      </c>
      <c r="C10" s="17">
        <v>0.435101053927332</v>
      </c>
      <c r="D10" s="17">
        <v>0.46851628707266502</v>
      </c>
      <c r="E10" s="17">
        <v>0.39972168746961401</v>
      </c>
      <c r="F10" s="17"/>
      <c r="G10" s="17">
        <v>0.421904844272741</v>
      </c>
      <c r="H10" s="17">
        <v>0.47784587352897401</v>
      </c>
      <c r="I10" s="17">
        <v>0.44326120836974697</v>
      </c>
      <c r="J10" s="17">
        <v>0.52942023095105994</v>
      </c>
      <c r="K10" s="17">
        <v>0.30016536625893198</v>
      </c>
      <c r="L10" s="17"/>
      <c r="M10" s="17">
        <v>0.44490453571052402</v>
      </c>
      <c r="N10" s="17">
        <v>0.359714833465618</v>
      </c>
      <c r="O10" s="17">
        <v>0.42543772589641898</v>
      </c>
      <c r="P10" s="17">
        <v>0.53640839876247604</v>
      </c>
      <c r="Q10" s="17"/>
      <c r="R10" s="17">
        <v>0.41382239459223202</v>
      </c>
      <c r="S10" s="17">
        <v>0.49211222114524</v>
      </c>
      <c r="T10" s="17">
        <v>0.30632241819741601</v>
      </c>
      <c r="U10" s="17"/>
      <c r="V10" s="17">
        <v>0.36747560660467898</v>
      </c>
      <c r="W10" s="17">
        <v>0.44553347231502999</v>
      </c>
      <c r="X10" s="17">
        <v>0.464305928921035</v>
      </c>
      <c r="Y10" s="17">
        <v>0.51332780067279105</v>
      </c>
      <c r="Z10" s="17">
        <v>0.38017209728979301</v>
      </c>
      <c r="AA10" s="17"/>
      <c r="AB10" s="17">
        <v>0.44348350032546202</v>
      </c>
      <c r="AC10" s="17">
        <v>0.40398589609968899</v>
      </c>
      <c r="AD10" s="17">
        <v>0.39450776314365898</v>
      </c>
    </row>
    <row r="11" spans="2:30">
      <c r="B11" s="18" t="s">
        <v>151</v>
      </c>
      <c r="C11" s="17">
        <v>0.122916375447972</v>
      </c>
      <c r="D11" s="17">
        <v>0.13364218172011899</v>
      </c>
      <c r="E11" s="17">
        <v>0.111560110806444</v>
      </c>
      <c r="F11" s="17"/>
      <c r="G11" s="17">
        <v>0.119834578650536</v>
      </c>
      <c r="H11" s="17">
        <v>9.6188606157200707E-2</v>
      </c>
      <c r="I11" s="17">
        <v>0.12796570907272101</v>
      </c>
      <c r="J11" s="17">
        <v>8.2125531304574298E-2</v>
      </c>
      <c r="K11" s="17">
        <v>0.190685234290488</v>
      </c>
      <c r="L11" s="17"/>
      <c r="M11" s="17">
        <v>9.4767465871517201E-2</v>
      </c>
      <c r="N11" s="17">
        <v>7.9188011004015499E-2</v>
      </c>
      <c r="O11" s="17">
        <v>0.29352617912537798</v>
      </c>
      <c r="P11" s="17">
        <v>0.12989516858460101</v>
      </c>
      <c r="Q11" s="17"/>
      <c r="R11" s="17">
        <v>0.103946870732381</v>
      </c>
      <c r="S11" s="17">
        <v>9.3036276589597705E-2</v>
      </c>
      <c r="T11" s="17">
        <v>0.22072168144621801</v>
      </c>
      <c r="U11" s="17"/>
      <c r="V11" s="17">
        <v>9.0732763480135897E-2</v>
      </c>
      <c r="W11" s="17">
        <v>0.13335307209347</v>
      </c>
      <c r="X11" s="17">
        <v>0.10829305801045</v>
      </c>
      <c r="Y11" s="17">
        <v>9.4186093957394301E-2</v>
      </c>
      <c r="Z11" s="17">
        <v>0.15605970000149599</v>
      </c>
      <c r="AA11" s="17"/>
      <c r="AB11" s="17">
        <v>0.133745301217254</v>
      </c>
      <c r="AC11" s="17">
        <v>8.0565392017817705E-2</v>
      </c>
      <c r="AD11" s="17">
        <v>7.6663301250879695E-2</v>
      </c>
    </row>
    <row r="12" spans="2:30">
      <c r="B12" s="18" t="s">
        <v>152</v>
      </c>
      <c r="C12" s="17">
        <v>1.7752881897811299E-2</v>
      </c>
      <c r="D12" s="17">
        <v>2.60484547659619E-2</v>
      </c>
      <c r="E12" s="17">
        <v>8.9696987548859002E-3</v>
      </c>
      <c r="F12" s="17"/>
      <c r="G12" s="17">
        <v>1.95887769704794E-2</v>
      </c>
      <c r="H12" s="17">
        <v>3.5172573286442401E-3</v>
      </c>
      <c r="I12" s="17">
        <v>2.85565117071758E-2</v>
      </c>
      <c r="J12" s="17">
        <v>9.0551539456055798E-3</v>
      </c>
      <c r="K12" s="17">
        <v>2.8433319277913399E-2</v>
      </c>
      <c r="L12" s="17"/>
      <c r="M12" s="17">
        <v>2.2967946301018401E-2</v>
      </c>
      <c r="N12" s="17">
        <v>7.5359372443177704E-3</v>
      </c>
      <c r="O12" s="17">
        <v>1.3364036733553099E-2</v>
      </c>
      <c r="P12" s="17">
        <v>2.2226159246914699E-2</v>
      </c>
      <c r="Q12" s="17"/>
      <c r="R12" s="17">
        <v>1.88920468114003E-2</v>
      </c>
      <c r="S12" s="17">
        <v>2.1196520816677299E-2</v>
      </c>
      <c r="T12" s="17">
        <v>7.53458430364491E-3</v>
      </c>
      <c r="U12" s="17"/>
      <c r="V12" s="17">
        <v>1.0857413358411901E-2</v>
      </c>
      <c r="W12" s="17">
        <v>1.3992022815868701E-2</v>
      </c>
      <c r="X12" s="17">
        <v>1.8558542657570998E-2</v>
      </c>
      <c r="Y12" s="17">
        <v>1.9166560377229899E-2</v>
      </c>
      <c r="Z12" s="17">
        <v>2.14909846663251E-2</v>
      </c>
      <c r="AA12" s="17"/>
      <c r="AB12" s="17">
        <v>1.92594757056073E-2</v>
      </c>
      <c r="AC12" s="17">
        <v>8.0992254279414894E-3</v>
      </c>
      <c r="AD12" s="17">
        <v>2.2120095409731699E-2</v>
      </c>
    </row>
    <row r="13" spans="2:30">
      <c r="B13" s="18" t="s">
        <v>69</v>
      </c>
      <c r="C13" s="19">
        <v>2.7093734358384801E-3</v>
      </c>
      <c r="D13" s="19">
        <v>5.2683323460979599E-3</v>
      </c>
      <c r="E13" s="19">
        <v>0</v>
      </c>
      <c r="F13" s="19"/>
      <c r="G13" s="19">
        <v>0</v>
      </c>
      <c r="H13" s="19">
        <v>5.3194971818745903E-3</v>
      </c>
      <c r="I13" s="19">
        <v>8.0747928066941792E-3</v>
      </c>
      <c r="J13" s="19">
        <v>0</v>
      </c>
      <c r="K13" s="19">
        <v>0</v>
      </c>
      <c r="L13" s="19"/>
      <c r="M13" s="19">
        <v>2.3329002896964402E-3</v>
      </c>
      <c r="N13" s="19">
        <v>2.60844400652323E-3</v>
      </c>
      <c r="O13" s="19">
        <v>0</v>
      </c>
      <c r="P13" s="19">
        <v>6.4354877678497397E-3</v>
      </c>
      <c r="Q13" s="19"/>
      <c r="R13" s="19">
        <v>0</v>
      </c>
      <c r="S13" s="19">
        <v>4.7727454152607504E-3</v>
      </c>
      <c r="T13" s="19">
        <v>0</v>
      </c>
      <c r="U13" s="19"/>
      <c r="V13" s="19">
        <v>0</v>
      </c>
      <c r="W13" s="19">
        <v>5.1607725957825996E-3</v>
      </c>
      <c r="X13" s="19">
        <v>0</v>
      </c>
      <c r="Y13" s="19">
        <v>8.4566575129237202E-3</v>
      </c>
      <c r="Z13" s="19">
        <v>0</v>
      </c>
      <c r="AA13" s="19"/>
      <c r="AB13" s="19">
        <v>3.3860434150800498E-3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0.231412403553447</v>
      </c>
      <c r="D9" s="17">
        <v>0.19492296123191299</v>
      </c>
      <c r="E9" s="17">
        <v>0.270046679906287</v>
      </c>
      <c r="F9" s="17"/>
      <c r="G9" s="17">
        <v>0.23202315244956101</v>
      </c>
      <c r="H9" s="17">
        <v>0.23345867550035501</v>
      </c>
      <c r="I9" s="17">
        <v>0.19909547007996101</v>
      </c>
      <c r="J9" s="17">
        <v>0.14195254383477801</v>
      </c>
      <c r="K9" s="17">
        <v>0.35258764631277201</v>
      </c>
      <c r="L9" s="17"/>
      <c r="M9" s="17">
        <v>0.252591970982113</v>
      </c>
      <c r="N9" s="17">
        <v>0.32152593135625102</v>
      </c>
      <c r="O9" s="17">
        <v>0.11211076405145499</v>
      </c>
      <c r="P9" s="17">
        <v>0.12479843105271</v>
      </c>
      <c r="Q9" s="17"/>
      <c r="R9" s="17">
        <v>0.21818254973611001</v>
      </c>
      <c r="S9" s="17">
        <v>0.192481714528278</v>
      </c>
      <c r="T9" s="17">
        <v>0.34728498712980199</v>
      </c>
      <c r="U9" s="17"/>
      <c r="V9" s="17">
        <v>0.26414080192339201</v>
      </c>
      <c r="W9" s="17">
        <v>0.205842363305242</v>
      </c>
      <c r="X9" s="17">
        <v>0.215095710445323</v>
      </c>
      <c r="Y9" s="17">
        <v>0.15150550619999001</v>
      </c>
      <c r="Z9" s="17">
        <v>0.30213810684742498</v>
      </c>
      <c r="AA9" s="17"/>
      <c r="AB9" s="17">
        <v>0.20759939366010399</v>
      </c>
      <c r="AC9" s="17">
        <v>0.35208923039571999</v>
      </c>
      <c r="AD9" s="17">
        <v>0.25401666892360097</v>
      </c>
    </row>
    <row r="10" spans="2:30">
      <c r="B10" s="18" t="s">
        <v>150</v>
      </c>
      <c r="C10" s="17">
        <v>0.36809744183216297</v>
      </c>
      <c r="D10" s="17">
        <v>0.39041012155452098</v>
      </c>
      <c r="E10" s="17">
        <v>0.34447323220544601</v>
      </c>
      <c r="F10" s="17"/>
      <c r="G10" s="17">
        <v>0.401436929730563</v>
      </c>
      <c r="H10" s="17">
        <v>0.31964647779057598</v>
      </c>
      <c r="I10" s="17">
        <v>0.28101354447955401</v>
      </c>
      <c r="J10" s="17">
        <v>0.43050538114645998</v>
      </c>
      <c r="K10" s="17">
        <v>0.41156844747175703</v>
      </c>
      <c r="L10" s="17"/>
      <c r="M10" s="17">
        <v>0.34262141498149301</v>
      </c>
      <c r="N10" s="17">
        <v>0.31885391020481701</v>
      </c>
      <c r="O10" s="17">
        <v>0.45093488253922998</v>
      </c>
      <c r="P10" s="17">
        <v>0.45359689344478699</v>
      </c>
      <c r="Q10" s="17"/>
      <c r="R10" s="17">
        <v>0.40777945157551299</v>
      </c>
      <c r="S10" s="17">
        <v>0.36065279164914599</v>
      </c>
      <c r="T10" s="17">
        <v>0.34777829911004499</v>
      </c>
      <c r="U10" s="17"/>
      <c r="V10" s="17">
        <v>0.38064971121162899</v>
      </c>
      <c r="W10" s="17">
        <v>0.32003759459574799</v>
      </c>
      <c r="X10" s="17">
        <v>0.36019998056258401</v>
      </c>
      <c r="Y10" s="17">
        <v>0.36498367597395598</v>
      </c>
      <c r="Z10" s="17">
        <v>0.40601533474514301</v>
      </c>
      <c r="AA10" s="17"/>
      <c r="AB10" s="17">
        <v>0.351952638070265</v>
      </c>
      <c r="AC10" s="17">
        <v>0.46140698399056601</v>
      </c>
      <c r="AD10" s="17">
        <v>0.350417868405549</v>
      </c>
    </row>
    <row r="11" spans="2:30">
      <c r="B11" s="18" t="s">
        <v>151</v>
      </c>
      <c r="C11" s="17">
        <v>0.26062111981797698</v>
      </c>
      <c r="D11" s="17">
        <v>0.270975142577142</v>
      </c>
      <c r="E11" s="17">
        <v>0.24965849196753501</v>
      </c>
      <c r="F11" s="17"/>
      <c r="G11" s="17">
        <v>0.26403501387909201</v>
      </c>
      <c r="H11" s="17">
        <v>0.26581448094709598</v>
      </c>
      <c r="I11" s="17">
        <v>0.335074596680763</v>
      </c>
      <c r="J11" s="17">
        <v>0.28095011734612901</v>
      </c>
      <c r="K11" s="17">
        <v>0.15302095567193</v>
      </c>
      <c r="L11" s="17"/>
      <c r="M11" s="17">
        <v>0.27273702848228598</v>
      </c>
      <c r="N11" s="17">
        <v>0.25246770241157601</v>
      </c>
      <c r="O11" s="17">
        <v>0.27609297133951599</v>
      </c>
      <c r="P11" s="17">
        <v>0.222850866572605</v>
      </c>
      <c r="Q11" s="17"/>
      <c r="R11" s="17">
        <v>0.26170122803887802</v>
      </c>
      <c r="S11" s="17">
        <v>0.27979932686514702</v>
      </c>
      <c r="T11" s="17">
        <v>0.209010875767254</v>
      </c>
      <c r="U11" s="17"/>
      <c r="V11" s="17">
        <v>0.25761497769672098</v>
      </c>
      <c r="W11" s="17">
        <v>0.31102914018847699</v>
      </c>
      <c r="X11" s="17">
        <v>0.29018109527338298</v>
      </c>
      <c r="Y11" s="17">
        <v>0.27467765046916598</v>
      </c>
      <c r="Z11" s="17">
        <v>0.195300444273696</v>
      </c>
      <c r="AA11" s="17"/>
      <c r="AB11" s="17">
        <v>0.282873098820423</v>
      </c>
      <c r="AC11" s="17">
        <v>0.12040378184560099</v>
      </c>
      <c r="AD11" s="17">
        <v>0.31833322179270801</v>
      </c>
    </row>
    <row r="12" spans="2:30">
      <c r="B12" s="18" t="s">
        <v>152</v>
      </c>
      <c r="C12" s="17">
        <v>0.12821572439675</v>
      </c>
      <c r="D12" s="17">
        <v>0.12803193058582901</v>
      </c>
      <c r="E12" s="17">
        <v>0.12841032153036699</v>
      </c>
      <c r="F12" s="17"/>
      <c r="G12" s="17">
        <v>8.6514728224320506E-2</v>
      </c>
      <c r="H12" s="17">
        <v>0.169235645256924</v>
      </c>
      <c r="I12" s="17">
        <v>0.16267369192585199</v>
      </c>
      <c r="J12" s="17">
        <v>0.13914426527711801</v>
      </c>
      <c r="K12" s="17">
        <v>8.2822950543541801E-2</v>
      </c>
      <c r="L12" s="17"/>
      <c r="M12" s="17">
        <v>0.11281918484784</v>
      </c>
      <c r="N12" s="17">
        <v>0.103828579772719</v>
      </c>
      <c r="O12" s="17">
        <v>0.160861382069799</v>
      </c>
      <c r="P12" s="17">
        <v>0.186553971602126</v>
      </c>
      <c r="Q12" s="17"/>
      <c r="R12" s="17">
        <v>9.6915330678376793E-2</v>
      </c>
      <c r="S12" s="17">
        <v>0.152428703651243</v>
      </c>
      <c r="T12" s="17">
        <v>9.5925837992899401E-2</v>
      </c>
      <c r="U12" s="17"/>
      <c r="V12" s="17">
        <v>6.5794294904250497E-2</v>
      </c>
      <c r="W12" s="17">
        <v>0.15793012931475101</v>
      </c>
      <c r="X12" s="17">
        <v>0.12789159523786101</v>
      </c>
      <c r="Y12" s="17">
        <v>0.178116002132791</v>
      </c>
      <c r="Z12" s="17">
        <v>9.6546114133735803E-2</v>
      </c>
      <c r="AA12" s="17"/>
      <c r="AB12" s="17">
        <v>0.14301112772918001</v>
      </c>
      <c r="AC12" s="17">
        <v>6.6100003768112994E-2</v>
      </c>
      <c r="AD12" s="17">
        <v>7.7232240878142303E-2</v>
      </c>
    </row>
    <row r="13" spans="2:30">
      <c r="B13" s="18" t="s">
        <v>69</v>
      </c>
      <c r="C13" s="19">
        <v>1.16533103996614E-2</v>
      </c>
      <c r="D13" s="19">
        <v>1.5659844050594299E-2</v>
      </c>
      <c r="E13" s="19">
        <v>7.4112743903650899E-3</v>
      </c>
      <c r="F13" s="19"/>
      <c r="G13" s="19">
        <v>1.5990175716464401E-2</v>
      </c>
      <c r="H13" s="19">
        <v>1.1844720505049E-2</v>
      </c>
      <c r="I13" s="19">
        <v>2.21426968338699E-2</v>
      </c>
      <c r="J13" s="19">
        <v>7.4476923955151403E-3</v>
      </c>
      <c r="K13" s="19">
        <v>0</v>
      </c>
      <c r="L13" s="19"/>
      <c r="M13" s="19">
        <v>1.9230400706268701E-2</v>
      </c>
      <c r="N13" s="19">
        <v>3.3238762546362499E-3</v>
      </c>
      <c r="O13" s="19">
        <v>0</v>
      </c>
      <c r="P13" s="19">
        <v>1.2199837327772E-2</v>
      </c>
      <c r="Q13" s="19"/>
      <c r="R13" s="19">
        <v>1.5421439971122899E-2</v>
      </c>
      <c r="S13" s="19">
        <v>1.46374633061869E-2</v>
      </c>
      <c r="T13" s="19">
        <v>0</v>
      </c>
      <c r="U13" s="19"/>
      <c r="V13" s="19">
        <v>3.1800214264007698E-2</v>
      </c>
      <c r="W13" s="19">
        <v>5.1607725957825996E-3</v>
      </c>
      <c r="X13" s="19">
        <v>6.6316184808488101E-3</v>
      </c>
      <c r="Y13" s="19">
        <v>3.0717165224096399E-2</v>
      </c>
      <c r="Z13" s="19">
        <v>0</v>
      </c>
      <c r="AA13" s="19"/>
      <c r="AB13" s="19">
        <v>1.4563741720028301E-2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0.543573669630526</v>
      </c>
      <c r="D9" s="17">
        <v>0.42636203811960399</v>
      </c>
      <c r="E9" s="17">
        <v>0.66767495141108302</v>
      </c>
      <c r="F9" s="17"/>
      <c r="G9" s="17">
        <v>0.59944433899535099</v>
      </c>
      <c r="H9" s="17">
        <v>0.56354871035384202</v>
      </c>
      <c r="I9" s="17">
        <v>0.476924757217147</v>
      </c>
      <c r="J9" s="17">
        <v>0.55336995968763003</v>
      </c>
      <c r="K9" s="17">
        <v>0.52113632206940197</v>
      </c>
      <c r="L9" s="17"/>
      <c r="M9" s="17">
        <v>0.56095132769303802</v>
      </c>
      <c r="N9" s="17">
        <v>0.61201161819730798</v>
      </c>
      <c r="O9" s="17">
        <v>0.39415164495109201</v>
      </c>
      <c r="P9" s="17">
        <v>0.510729988854707</v>
      </c>
      <c r="Q9" s="17"/>
      <c r="R9" s="17">
        <v>0.60074896761375496</v>
      </c>
      <c r="S9" s="17">
        <v>0.52048935638053995</v>
      </c>
      <c r="T9" s="17">
        <v>0.546852637022195</v>
      </c>
      <c r="U9" s="17"/>
      <c r="V9" s="17">
        <v>0.61109983275410296</v>
      </c>
      <c r="W9" s="17">
        <v>0.62837582946631398</v>
      </c>
      <c r="X9" s="17">
        <v>0.52461860964448204</v>
      </c>
      <c r="Y9" s="17">
        <v>0.43499282818326401</v>
      </c>
      <c r="Z9" s="17">
        <v>0.54221846628013803</v>
      </c>
      <c r="AA9" s="17"/>
      <c r="AB9" s="17">
        <v>0.53128538943978398</v>
      </c>
      <c r="AC9" s="17">
        <v>0.64021384480764099</v>
      </c>
      <c r="AD9" s="17">
        <v>0.45654308969966201</v>
      </c>
    </row>
    <row r="10" spans="2:30">
      <c r="B10" s="18" t="s">
        <v>150</v>
      </c>
      <c r="C10" s="17">
        <v>0.33551025225774</v>
      </c>
      <c r="D10" s="17">
        <v>0.39196334377192699</v>
      </c>
      <c r="E10" s="17">
        <v>0.27573887183178902</v>
      </c>
      <c r="F10" s="17"/>
      <c r="G10" s="17">
        <v>0.35079822314149101</v>
      </c>
      <c r="H10" s="17">
        <v>0.32254562469779902</v>
      </c>
      <c r="I10" s="17">
        <v>0.378629375618109</v>
      </c>
      <c r="J10" s="17">
        <v>0.34691281507458199</v>
      </c>
      <c r="K10" s="17">
        <v>0.27611564372545799</v>
      </c>
      <c r="L10" s="17"/>
      <c r="M10" s="17">
        <v>0.34974511496692401</v>
      </c>
      <c r="N10" s="17">
        <v>0.31423219994159401</v>
      </c>
      <c r="O10" s="17">
        <v>0.29758264036993898</v>
      </c>
      <c r="P10" s="17">
        <v>0.35992775983981001</v>
      </c>
      <c r="Q10" s="17"/>
      <c r="R10" s="17">
        <v>0.33513831426280499</v>
      </c>
      <c r="S10" s="17">
        <v>0.38003464301942502</v>
      </c>
      <c r="T10" s="17">
        <v>0.21858882769570601</v>
      </c>
      <c r="U10" s="17"/>
      <c r="V10" s="17">
        <v>0.37227075257836501</v>
      </c>
      <c r="W10" s="17">
        <v>0.29901813009016498</v>
      </c>
      <c r="X10" s="17">
        <v>0.32559464009907602</v>
      </c>
      <c r="Y10" s="17">
        <v>0.44050906860564598</v>
      </c>
      <c r="Z10" s="17">
        <v>0.286404118951265</v>
      </c>
      <c r="AA10" s="17"/>
      <c r="AB10" s="17">
        <v>0.327498717485949</v>
      </c>
      <c r="AC10" s="17">
        <v>0.33116845798384997</v>
      </c>
      <c r="AD10" s="17">
        <v>0.47217854973596601</v>
      </c>
    </row>
    <row r="11" spans="2:30">
      <c r="B11" s="18" t="s">
        <v>151</v>
      </c>
      <c r="C11" s="17">
        <v>8.9426317005733197E-2</v>
      </c>
      <c r="D11" s="17">
        <v>0.13333199180446001</v>
      </c>
      <c r="E11" s="17">
        <v>4.29398851582714E-2</v>
      </c>
      <c r="F11" s="17"/>
      <c r="G11" s="17">
        <v>2.99737374686425E-2</v>
      </c>
      <c r="H11" s="17">
        <v>4.9083862191397203E-2</v>
      </c>
      <c r="I11" s="17">
        <v>0.11538215794661601</v>
      </c>
      <c r="J11" s="17">
        <v>6.7162737970032402E-2</v>
      </c>
      <c r="K11" s="17">
        <v>0.19262884091646501</v>
      </c>
      <c r="L11" s="17"/>
      <c r="M11" s="17">
        <v>5.7462043544929897E-2</v>
      </c>
      <c r="N11" s="17">
        <v>4.6647086292510603E-2</v>
      </c>
      <c r="O11" s="17">
        <v>0.28095271594690502</v>
      </c>
      <c r="P11" s="17">
        <v>8.8090431188514298E-2</v>
      </c>
      <c r="Q11" s="17"/>
      <c r="R11" s="17">
        <v>2.55960885840293E-2</v>
      </c>
      <c r="S11" s="17">
        <v>6.8304404231530502E-2</v>
      </c>
      <c r="T11" s="17">
        <v>0.20930163326828399</v>
      </c>
      <c r="U11" s="17"/>
      <c r="V11" s="17">
        <v>1.6629414667531602E-2</v>
      </c>
      <c r="W11" s="17">
        <v>1.5802487569285002E-2</v>
      </c>
      <c r="X11" s="17">
        <v>0.107915222340177</v>
      </c>
      <c r="Y11" s="17">
        <v>9.5200936319880206E-2</v>
      </c>
      <c r="Z11" s="17">
        <v>0.15264679974460699</v>
      </c>
      <c r="AA11" s="17"/>
      <c r="AB11" s="17">
        <v>0.103540132358139</v>
      </c>
      <c r="AC11" s="17">
        <v>2.42688479599707E-2</v>
      </c>
      <c r="AD11" s="17">
        <v>5.7744491748395202E-2</v>
      </c>
    </row>
    <row r="12" spans="2:30">
      <c r="B12" s="18" t="s">
        <v>152</v>
      </c>
      <c r="C12" s="17">
        <v>2.35493255146586E-2</v>
      </c>
      <c r="D12" s="17">
        <v>3.4285515813487398E-2</v>
      </c>
      <c r="E12" s="17">
        <v>1.2182066477738901E-2</v>
      </c>
      <c r="F12" s="17"/>
      <c r="G12" s="17">
        <v>1.97837003945159E-2</v>
      </c>
      <c r="H12" s="17">
        <v>5.9502305575087101E-2</v>
      </c>
      <c r="I12" s="17">
        <v>1.1288769628481099E-2</v>
      </c>
      <c r="J12" s="17">
        <v>1.55799121135329E-2</v>
      </c>
      <c r="K12" s="17">
        <v>1.01191932886754E-2</v>
      </c>
      <c r="L12" s="17"/>
      <c r="M12" s="17">
        <v>2.57246255234806E-2</v>
      </c>
      <c r="N12" s="17">
        <v>2.71090955685881E-2</v>
      </c>
      <c r="O12" s="17">
        <v>1.31415794177341E-2</v>
      </c>
      <c r="P12" s="17">
        <v>2.0255391144686E-2</v>
      </c>
      <c r="Q12" s="17"/>
      <c r="R12" s="17">
        <v>3.8516629539410902E-2</v>
      </c>
      <c r="S12" s="17">
        <v>2.0297974217173401E-2</v>
      </c>
      <c r="T12" s="17">
        <v>1.7053349201861599E-2</v>
      </c>
      <c r="U12" s="17"/>
      <c r="V12" s="17">
        <v>0</v>
      </c>
      <c r="W12" s="17">
        <v>5.1642780278453398E-2</v>
      </c>
      <c r="X12" s="17">
        <v>3.0094377984445201E-2</v>
      </c>
      <c r="Y12" s="17">
        <v>1.5153265509954E-2</v>
      </c>
      <c r="Z12" s="17">
        <v>1.26468289180922E-2</v>
      </c>
      <c r="AA12" s="17"/>
      <c r="AB12" s="17">
        <v>2.7752189719495699E-2</v>
      </c>
      <c r="AC12" s="17">
        <v>4.34884924853825E-3</v>
      </c>
      <c r="AD12" s="17">
        <v>1.3533868815977E-2</v>
      </c>
    </row>
    <row r="13" spans="2:30">
      <c r="B13" s="18" t="s">
        <v>69</v>
      </c>
      <c r="C13" s="19">
        <v>7.9404355913423302E-3</v>
      </c>
      <c r="D13" s="19">
        <v>1.40571104905216E-2</v>
      </c>
      <c r="E13" s="19">
        <v>1.4642251211180199E-3</v>
      </c>
      <c r="F13" s="19"/>
      <c r="G13" s="19">
        <v>0</v>
      </c>
      <c r="H13" s="19">
        <v>5.3194971818745903E-3</v>
      </c>
      <c r="I13" s="19">
        <v>1.7774939589646901E-2</v>
      </c>
      <c r="J13" s="19">
        <v>1.6974575154223501E-2</v>
      </c>
      <c r="K13" s="19">
        <v>0</v>
      </c>
      <c r="L13" s="19"/>
      <c r="M13" s="19">
        <v>6.1168882716281896E-3</v>
      </c>
      <c r="N13" s="19">
        <v>0</v>
      </c>
      <c r="O13" s="19">
        <v>1.4171419314329499E-2</v>
      </c>
      <c r="P13" s="19">
        <v>2.0996428972282301E-2</v>
      </c>
      <c r="Q13" s="19"/>
      <c r="R13" s="19">
        <v>0</v>
      </c>
      <c r="S13" s="19">
        <v>1.08736221513314E-2</v>
      </c>
      <c r="T13" s="19">
        <v>8.2035528119531898E-3</v>
      </c>
      <c r="U13" s="19"/>
      <c r="V13" s="19">
        <v>0</v>
      </c>
      <c r="W13" s="19">
        <v>5.1607725957825996E-3</v>
      </c>
      <c r="X13" s="19">
        <v>1.1777149931819801E-2</v>
      </c>
      <c r="Y13" s="19">
        <v>1.41439013812558E-2</v>
      </c>
      <c r="Z13" s="19">
        <v>6.0837861058976499E-3</v>
      </c>
      <c r="AA13" s="19"/>
      <c r="AB13" s="19">
        <v>9.9235709966320092E-3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0.25571634892151002</v>
      </c>
      <c r="D9" s="17">
        <v>0.26149714845949801</v>
      </c>
      <c r="E9" s="17">
        <v>0.249595756424562</v>
      </c>
      <c r="F9" s="17"/>
      <c r="G9" s="17">
        <v>0.27626457007002603</v>
      </c>
      <c r="H9" s="17">
        <v>0.28597868754232902</v>
      </c>
      <c r="I9" s="17">
        <v>0.24136529174406099</v>
      </c>
      <c r="J9" s="17">
        <v>0.30553719716169903</v>
      </c>
      <c r="K9" s="17">
        <v>0.165750225135017</v>
      </c>
      <c r="L9" s="17"/>
      <c r="M9" s="17">
        <v>0.38881679700486299</v>
      </c>
      <c r="N9" s="17">
        <v>0.17128604920422999</v>
      </c>
      <c r="O9" s="17">
        <v>9.9589321272517795E-2</v>
      </c>
      <c r="P9" s="17">
        <v>0.121323020220282</v>
      </c>
      <c r="Q9" s="17"/>
      <c r="R9" s="17">
        <v>0.28375841416904701</v>
      </c>
      <c r="S9" s="17">
        <v>0.27985402141668902</v>
      </c>
      <c r="T9" s="17">
        <v>0.16390938667691601</v>
      </c>
      <c r="U9" s="17"/>
      <c r="V9" s="17">
        <v>0.26926117085498502</v>
      </c>
      <c r="W9" s="17">
        <v>0.28249066677795798</v>
      </c>
      <c r="X9" s="17">
        <v>0.27293732648337898</v>
      </c>
      <c r="Y9" s="17">
        <v>0.28204396774881202</v>
      </c>
      <c r="Z9" s="17">
        <v>0.202055359620958</v>
      </c>
      <c r="AA9" s="17"/>
      <c r="AB9" s="17">
        <v>0.21731991750125701</v>
      </c>
      <c r="AC9" s="17">
        <v>0.45251173953470503</v>
      </c>
      <c r="AD9" s="17">
        <v>0.28580453525457</v>
      </c>
    </row>
    <row r="10" spans="2:30">
      <c r="B10" s="18" t="s">
        <v>150</v>
      </c>
      <c r="C10" s="17">
        <v>0.59978900430465498</v>
      </c>
      <c r="D10" s="17">
        <v>0.62525938023137995</v>
      </c>
      <c r="E10" s="17">
        <v>0.57282149042234298</v>
      </c>
      <c r="F10" s="17"/>
      <c r="G10" s="17">
        <v>0.59635121863557505</v>
      </c>
      <c r="H10" s="17">
        <v>0.53423674431672297</v>
      </c>
      <c r="I10" s="17">
        <v>0.53402945873931995</v>
      </c>
      <c r="J10" s="17">
        <v>0.56686139386998002</v>
      </c>
      <c r="K10" s="17">
        <v>0.77548633991786697</v>
      </c>
      <c r="L10" s="17"/>
      <c r="M10" s="17">
        <v>0.48132466751319097</v>
      </c>
      <c r="N10" s="17">
        <v>0.709192590006681</v>
      </c>
      <c r="O10" s="17">
        <v>0.76723231092548805</v>
      </c>
      <c r="P10" s="17">
        <v>0.638282608589124</v>
      </c>
      <c r="Q10" s="17"/>
      <c r="R10" s="17">
        <v>0.60065639558846995</v>
      </c>
      <c r="S10" s="17">
        <v>0.55635016538369497</v>
      </c>
      <c r="T10" s="17">
        <v>0.71335206782553495</v>
      </c>
      <c r="U10" s="17"/>
      <c r="V10" s="17">
        <v>0.58874598218378804</v>
      </c>
      <c r="W10" s="17">
        <v>0.57182945940378105</v>
      </c>
      <c r="X10" s="17">
        <v>0.54717677143697396</v>
      </c>
      <c r="Y10" s="17">
        <v>0.51404355744098895</v>
      </c>
      <c r="Z10" s="17">
        <v>0.71712169942372594</v>
      </c>
      <c r="AA10" s="17"/>
      <c r="AB10" s="17">
        <v>0.61763344476349002</v>
      </c>
      <c r="AC10" s="17">
        <v>0.49443479389976203</v>
      </c>
      <c r="AD10" s="17">
        <v>0.62570962180733802</v>
      </c>
    </row>
    <row r="11" spans="2:30">
      <c r="B11" s="18" t="s">
        <v>151</v>
      </c>
      <c r="C11" s="17">
        <v>0.113022640187009</v>
      </c>
      <c r="D11" s="17">
        <v>9.3045557515389898E-2</v>
      </c>
      <c r="E11" s="17">
        <v>0.13417396735331599</v>
      </c>
      <c r="F11" s="17"/>
      <c r="G11" s="17">
        <v>0.110084697390971</v>
      </c>
      <c r="H11" s="17">
        <v>0.15368688170299399</v>
      </c>
      <c r="I11" s="17">
        <v>0.14585781760789501</v>
      </c>
      <c r="J11" s="17">
        <v>9.2917326661851998E-2</v>
      </c>
      <c r="K11" s="17">
        <v>5.8763434947116E-2</v>
      </c>
      <c r="L11" s="17"/>
      <c r="M11" s="17">
        <v>0.101988546806041</v>
      </c>
      <c r="N11" s="17">
        <v>8.2817496918291003E-2</v>
      </c>
      <c r="O11" s="17">
        <v>0.103349641313113</v>
      </c>
      <c r="P11" s="17">
        <v>0.20489329519002</v>
      </c>
      <c r="Q11" s="17"/>
      <c r="R11" s="17">
        <v>0.102857676034826</v>
      </c>
      <c r="S11" s="17">
        <v>0.121959248798512</v>
      </c>
      <c r="T11" s="17">
        <v>9.9708766506954996E-2</v>
      </c>
      <c r="U11" s="17"/>
      <c r="V11" s="17">
        <v>0.11574771812698401</v>
      </c>
      <c r="W11" s="17">
        <v>0.136456351946734</v>
      </c>
      <c r="X11" s="17">
        <v>0.12485747943837</v>
      </c>
      <c r="Y11" s="17">
        <v>0.14799561225938401</v>
      </c>
      <c r="Z11" s="17">
        <v>6.3743968873765697E-2</v>
      </c>
      <c r="AA11" s="17"/>
      <c r="AB11" s="17">
        <v>0.12751603207852599</v>
      </c>
      <c r="AC11" s="17">
        <v>4.3328131368161799E-2</v>
      </c>
      <c r="AD11" s="17">
        <v>8.84858429380916E-2</v>
      </c>
    </row>
    <row r="12" spans="2:30">
      <c r="B12" s="18" t="s">
        <v>152</v>
      </c>
      <c r="C12" s="17">
        <v>1.6977780398257401E-2</v>
      </c>
      <c r="D12" s="17">
        <v>7.7574874552039296E-3</v>
      </c>
      <c r="E12" s="17">
        <v>2.67400382721147E-2</v>
      </c>
      <c r="F12" s="17"/>
      <c r="G12" s="17">
        <v>7.2564385085269797E-3</v>
      </c>
      <c r="H12" s="17">
        <v>2.0778189256079001E-2</v>
      </c>
      <c r="I12" s="17">
        <v>4.3095135490108502E-2</v>
      </c>
      <c r="J12" s="17">
        <v>1.32254090236464E-2</v>
      </c>
      <c r="K12" s="17">
        <v>0</v>
      </c>
      <c r="L12" s="17"/>
      <c r="M12" s="17">
        <v>1.33095236054102E-2</v>
      </c>
      <c r="N12" s="17">
        <v>2.0424097534872902E-2</v>
      </c>
      <c r="O12" s="17">
        <v>1.4180778895341299E-2</v>
      </c>
      <c r="P12" s="17">
        <v>2.5146063514231501E-2</v>
      </c>
      <c r="Q12" s="17"/>
      <c r="R12" s="17">
        <v>6.9983427854497897E-3</v>
      </c>
      <c r="S12" s="17">
        <v>2.4145796526338699E-2</v>
      </c>
      <c r="T12" s="17">
        <v>8.1364196985409098E-3</v>
      </c>
      <c r="U12" s="17"/>
      <c r="V12" s="17">
        <v>1.4431129679654099E-2</v>
      </c>
      <c r="W12" s="17">
        <v>0</v>
      </c>
      <c r="X12" s="17">
        <v>3.1016450032941002E-2</v>
      </c>
      <c r="Y12" s="17">
        <v>3.8924326912864897E-2</v>
      </c>
      <c r="Z12" s="17">
        <v>6.0339999325182102E-3</v>
      </c>
      <c r="AA12" s="17"/>
      <c r="AB12" s="17">
        <v>2.1218005890134398E-2</v>
      </c>
      <c r="AC12" s="17">
        <v>0</v>
      </c>
      <c r="AD12" s="17">
        <v>0</v>
      </c>
    </row>
    <row r="13" spans="2:30">
      <c r="B13" s="18" t="s">
        <v>69</v>
      </c>
      <c r="C13" s="19">
        <v>1.44942261885685E-2</v>
      </c>
      <c r="D13" s="19">
        <v>1.2440426338528199E-2</v>
      </c>
      <c r="E13" s="19">
        <v>1.6668747527664202E-2</v>
      </c>
      <c r="F13" s="19"/>
      <c r="G13" s="19">
        <v>1.0043075394900699E-2</v>
      </c>
      <c r="H13" s="19">
        <v>5.3194971818745903E-3</v>
      </c>
      <c r="I13" s="19">
        <v>3.5652296418616503E-2</v>
      </c>
      <c r="J13" s="19">
        <v>2.1458673282822902E-2</v>
      </c>
      <c r="K13" s="19">
        <v>0</v>
      </c>
      <c r="L13" s="19"/>
      <c r="M13" s="19">
        <v>1.45604650704946E-2</v>
      </c>
      <c r="N13" s="19">
        <v>1.6279766335925101E-2</v>
      </c>
      <c r="O13" s="19">
        <v>1.5647947593540299E-2</v>
      </c>
      <c r="P13" s="19">
        <v>1.03550124863425E-2</v>
      </c>
      <c r="Q13" s="19"/>
      <c r="R13" s="19">
        <v>5.7291714222064997E-3</v>
      </c>
      <c r="S13" s="19">
        <v>1.7690767874764798E-2</v>
      </c>
      <c r="T13" s="19">
        <v>1.4893359292053701E-2</v>
      </c>
      <c r="U13" s="19"/>
      <c r="V13" s="19">
        <v>1.18139991545893E-2</v>
      </c>
      <c r="W13" s="19">
        <v>9.2235218715270694E-3</v>
      </c>
      <c r="X13" s="19">
        <v>2.40119726083355E-2</v>
      </c>
      <c r="Y13" s="19">
        <v>1.6992535637950799E-2</v>
      </c>
      <c r="Z13" s="19">
        <v>1.10449721490322E-2</v>
      </c>
      <c r="AA13" s="19"/>
      <c r="AB13" s="19">
        <v>1.6312599766592099E-2</v>
      </c>
      <c r="AC13" s="19">
        <v>9.7253351973708105E-3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0.28457688334456199</v>
      </c>
      <c r="D9" s="17">
        <v>0.339397249243304</v>
      </c>
      <c r="E9" s="17">
        <v>0.22653419945717701</v>
      </c>
      <c r="F9" s="17"/>
      <c r="G9" s="17">
        <v>0.25626091945094998</v>
      </c>
      <c r="H9" s="17">
        <v>0.34122683117743902</v>
      </c>
      <c r="I9" s="17">
        <v>0.21971946591975</v>
      </c>
      <c r="J9" s="17">
        <v>0.30455143362109299</v>
      </c>
      <c r="K9" s="17">
        <v>0.30259555714858299</v>
      </c>
      <c r="L9" s="17"/>
      <c r="M9" s="17">
        <v>0.36194164740269602</v>
      </c>
      <c r="N9" s="17">
        <v>0.235340959799579</v>
      </c>
      <c r="O9" s="17">
        <v>7.6758027290016101E-2</v>
      </c>
      <c r="P9" s="17">
        <v>0.310446804732463</v>
      </c>
      <c r="Q9" s="17"/>
      <c r="R9" s="17">
        <v>0.28610833493404803</v>
      </c>
      <c r="S9" s="17">
        <v>0.31221538087301298</v>
      </c>
      <c r="T9" s="17">
        <v>0.210224547056724</v>
      </c>
      <c r="U9" s="17"/>
      <c r="V9" s="17">
        <v>0.326149085665844</v>
      </c>
      <c r="W9" s="17">
        <v>0.26929872571906399</v>
      </c>
      <c r="X9" s="17">
        <v>0.33169362166093103</v>
      </c>
      <c r="Y9" s="17">
        <v>0.19446811095191899</v>
      </c>
      <c r="Z9" s="17">
        <v>0.30733676148852102</v>
      </c>
      <c r="AA9" s="17"/>
      <c r="AB9" s="17">
        <v>0.23041481659426299</v>
      </c>
      <c r="AC9" s="17">
        <v>0.561720743353055</v>
      </c>
      <c r="AD9" s="17">
        <v>0.32832894692398001</v>
      </c>
    </row>
    <row r="10" spans="2:30">
      <c r="B10" s="18" t="s">
        <v>150</v>
      </c>
      <c r="C10" s="17">
        <v>0.46318230600050803</v>
      </c>
      <c r="D10" s="17">
        <v>0.51094462257366702</v>
      </c>
      <c r="E10" s="17">
        <v>0.41261254060153801</v>
      </c>
      <c r="F10" s="17"/>
      <c r="G10" s="17">
        <v>0.48600632888330603</v>
      </c>
      <c r="H10" s="17">
        <v>0.402953542398163</v>
      </c>
      <c r="I10" s="17">
        <v>0.54622942915857597</v>
      </c>
      <c r="J10" s="17">
        <v>0.51213765766103003</v>
      </c>
      <c r="K10" s="17">
        <v>0.36642227554486401</v>
      </c>
      <c r="L10" s="17"/>
      <c r="M10" s="17">
        <v>0.45653826789581903</v>
      </c>
      <c r="N10" s="17">
        <v>0.35779180400855598</v>
      </c>
      <c r="O10" s="17">
        <v>0.67377465332873698</v>
      </c>
      <c r="P10" s="17">
        <v>0.46900953601921203</v>
      </c>
      <c r="Q10" s="17"/>
      <c r="R10" s="17">
        <v>0.48301854473622502</v>
      </c>
      <c r="S10" s="17">
        <v>0.45707910857235001</v>
      </c>
      <c r="T10" s="17">
        <v>0.45929973532950702</v>
      </c>
      <c r="U10" s="17"/>
      <c r="V10" s="17">
        <v>0.43716649220765502</v>
      </c>
      <c r="W10" s="17">
        <v>0.444471307722206</v>
      </c>
      <c r="X10" s="17">
        <v>0.45214927589745901</v>
      </c>
      <c r="Y10" s="17">
        <v>0.55099795230325799</v>
      </c>
      <c r="Z10" s="17">
        <v>0.43597236865973599</v>
      </c>
      <c r="AA10" s="17"/>
      <c r="AB10" s="17">
        <v>0.49225029611091897</v>
      </c>
      <c r="AC10" s="17">
        <v>0.32800951776049903</v>
      </c>
      <c r="AD10" s="17">
        <v>0.40074165638188602</v>
      </c>
    </row>
    <row r="11" spans="2:30">
      <c r="B11" s="18" t="s">
        <v>151</v>
      </c>
      <c r="C11" s="17">
        <v>0.17887574309391999</v>
      </c>
      <c r="D11" s="17">
        <v>0.112151093812529</v>
      </c>
      <c r="E11" s="17">
        <v>0.24952243912090299</v>
      </c>
      <c r="F11" s="17"/>
      <c r="G11" s="17">
        <v>0.13605502600858499</v>
      </c>
      <c r="H11" s="17">
        <v>0.20221124479394401</v>
      </c>
      <c r="I11" s="17">
        <v>0.12999815103461501</v>
      </c>
      <c r="J11" s="17">
        <v>0.13186043048166601</v>
      </c>
      <c r="K11" s="17">
        <v>0.299149707311957</v>
      </c>
      <c r="L11" s="17"/>
      <c r="M11" s="17">
        <v>0.12961360657380799</v>
      </c>
      <c r="N11" s="17">
        <v>0.31302590747040399</v>
      </c>
      <c r="O11" s="17">
        <v>0.145306538046902</v>
      </c>
      <c r="P11" s="17">
        <v>0.14169286056625199</v>
      </c>
      <c r="Q11" s="17"/>
      <c r="R11" s="17">
        <v>0.117479900166387</v>
      </c>
      <c r="S11" s="17">
        <v>0.16613640337741201</v>
      </c>
      <c r="T11" s="17">
        <v>0.27421820018674697</v>
      </c>
      <c r="U11" s="17"/>
      <c r="V11" s="17">
        <v>0.132800604563965</v>
      </c>
      <c r="W11" s="17">
        <v>0.21895964858234099</v>
      </c>
      <c r="X11" s="17">
        <v>0.131343669746184</v>
      </c>
      <c r="Y11" s="17">
        <v>0.15524465925691799</v>
      </c>
      <c r="Z11" s="17">
        <v>0.21497008000370099</v>
      </c>
      <c r="AA11" s="17"/>
      <c r="AB11" s="17">
        <v>0.196908131496036</v>
      </c>
      <c r="AC11" s="17">
        <v>8.9620119972772805E-2</v>
      </c>
      <c r="AD11" s="17">
        <v>0.155650837622299</v>
      </c>
    </row>
    <row r="12" spans="2:30">
      <c r="B12" s="18" t="s">
        <v>152</v>
      </c>
      <c r="C12" s="17">
        <v>5.75236791594066E-2</v>
      </c>
      <c r="D12" s="17">
        <v>3.1571448517771397E-2</v>
      </c>
      <c r="E12" s="17">
        <v>8.5001370973563098E-2</v>
      </c>
      <c r="F12" s="17"/>
      <c r="G12" s="17">
        <v>9.5811192388449304E-2</v>
      </c>
      <c r="H12" s="17">
        <v>2.6311073503218999E-2</v>
      </c>
      <c r="I12" s="17">
        <v>8.4017446419799302E-2</v>
      </c>
      <c r="J12" s="17">
        <v>4.72090265892747E-2</v>
      </c>
      <c r="K12" s="17">
        <v>3.18324599945954E-2</v>
      </c>
      <c r="L12" s="17"/>
      <c r="M12" s="17">
        <v>4.5109591805525602E-2</v>
      </c>
      <c r="N12" s="17">
        <v>6.9855070891257795E-2</v>
      </c>
      <c r="O12" s="17">
        <v>7.4607755320970998E-2</v>
      </c>
      <c r="P12" s="17">
        <v>6.0553355413155097E-2</v>
      </c>
      <c r="Q12" s="17"/>
      <c r="R12" s="17">
        <v>8.8446703180807301E-2</v>
      </c>
      <c r="S12" s="17">
        <v>4.7638599505649498E-2</v>
      </c>
      <c r="T12" s="17">
        <v>5.2447680875529402E-2</v>
      </c>
      <c r="U12" s="17"/>
      <c r="V12" s="17">
        <v>6.9134294618011599E-2</v>
      </c>
      <c r="W12" s="17">
        <v>4.6302695839985898E-2</v>
      </c>
      <c r="X12" s="17">
        <v>5.4688508854856301E-2</v>
      </c>
      <c r="Y12" s="17">
        <v>9.4769902319549904E-2</v>
      </c>
      <c r="Z12" s="17">
        <v>3.88954005064946E-2</v>
      </c>
      <c r="AA12" s="17"/>
      <c r="AB12" s="17">
        <v>6.20558217961844E-2</v>
      </c>
      <c r="AC12" s="17">
        <v>2.0649618913672702E-2</v>
      </c>
      <c r="AD12" s="17">
        <v>9.3158463662102495E-2</v>
      </c>
    </row>
    <row r="13" spans="2:30">
      <c r="B13" s="18" t="s">
        <v>69</v>
      </c>
      <c r="C13" s="19">
        <v>1.58413884016032E-2</v>
      </c>
      <c r="D13" s="19">
        <v>5.9355858527281999E-3</v>
      </c>
      <c r="E13" s="19">
        <v>2.63294498468187E-2</v>
      </c>
      <c r="F13" s="19"/>
      <c r="G13" s="19">
        <v>2.58665332687101E-2</v>
      </c>
      <c r="H13" s="19">
        <v>2.7297308127234899E-2</v>
      </c>
      <c r="I13" s="19">
        <v>2.0035507467259399E-2</v>
      </c>
      <c r="J13" s="19">
        <v>4.2414516469363502E-3</v>
      </c>
      <c r="K13" s="19">
        <v>0</v>
      </c>
      <c r="L13" s="19"/>
      <c r="M13" s="19">
        <v>6.7968863221506796E-3</v>
      </c>
      <c r="N13" s="19">
        <v>2.3986257830202799E-2</v>
      </c>
      <c r="O13" s="19">
        <v>2.9553026013374398E-2</v>
      </c>
      <c r="P13" s="19">
        <v>1.8297443268917999E-2</v>
      </c>
      <c r="Q13" s="19"/>
      <c r="R13" s="19">
        <v>2.4946516982533001E-2</v>
      </c>
      <c r="S13" s="19">
        <v>1.69305076715765E-2</v>
      </c>
      <c r="T13" s="19">
        <v>3.8098365514926801E-3</v>
      </c>
      <c r="U13" s="19"/>
      <c r="V13" s="19">
        <v>3.4749522944524998E-2</v>
      </c>
      <c r="W13" s="19">
        <v>2.0967622136404102E-2</v>
      </c>
      <c r="X13" s="19">
        <v>3.0124923840570101E-2</v>
      </c>
      <c r="Y13" s="19">
        <v>4.5193751683546297E-3</v>
      </c>
      <c r="Z13" s="19">
        <v>2.82538934154721E-3</v>
      </c>
      <c r="AA13" s="19"/>
      <c r="AB13" s="19">
        <v>1.8370934002597601E-2</v>
      </c>
      <c r="AC13" s="19">
        <v>0</v>
      </c>
      <c r="AD13" s="19">
        <v>2.2120095409731699E-2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149</v>
      </c>
      <c r="C9" s="17">
        <v>0.284792133806054</v>
      </c>
      <c r="D9" s="17">
        <v>0.32601168719323798</v>
      </c>
      <c r="E9" s="17">
        <v>0.24114971245391201</v>
      </c>
      <c r="F9" s="17"/>
      <c r="G9" s="17">
        <v>0.28591815431381901</v>
      </c>
      <c r="H9" s="17">
        <v>0.36276163079461599</v>
      </c>
      <c r="I9" s="17">
        <v>0.28214909588096998</v>
      </c>
      <c r="J9" s="17">
        <v>0.31461994184946401</v>
      </c>
      <c r="K9" s="17">
        <v>0.17298415511451201</v>
      </c>
      <c r="L9" s="17"/>
      <c r="M9" s="17">
        <v>0.38382737844134801</v>
      </c>
      <c r="N9" s="17">
        <v>0.28029949216956002</v>
      </c>
      <c r="O9" s="17">
        <v>0.101100010648099</v>
      </c>
      <c r="P9" s="17">
        <v>0.149469016424125</v>
      </c>
      <c r="Q9" s="17"/>
      <c r="R9" s="17">
        <v>0.31717996783150298</v>
      </c>
      <c r="S9" s="17">
        <v>0.30827127123022502</v>
      </c>
      <c r="T9" s="17">
        <v>0.19034694112679401</v>
      </c>
      <c r="U9" s="17"/>
      <c r="V9" s="17">
        <v>0.35530403402900301</v>
      </c>
      <c r="W9" s="17">
        <v>0.30991091307524399</v>
      </c>
      <c r="X9" s="17">
        <v>0.32552042655293001</v>
      </c>
      <c r="Y9" s="17">
        <v>0.28995455795777703</v>
      </c>
      <c r="Z9" s="17">
        <v>0.20935873401055999</v>
      </c>
      <c r="AA9" s="17"/>
      <c r="AB9" s="17">
        <v>0.25330414701103598</v>
      </c>
      <c r="AC9" s="17">
        <v>0.413268469672535</v>
      </c>
      <c r="AD9" s="17">
        <v>0.40397984304877199</v>
      </c>
    </row>
    <row r="10" spans="2:30">
      <c r="B10" s="18" t="s">
        <v>150</v>
      </c>
      <c r="C10" s="17">
        <v>0.46404726985919598</v>
      </c>
      <c r="D10" s="17">
        <v>0.52986242835711395</v>
      </c>
      <c r="E10" s="17">
        <v>0.394363524100389</v>
      </c>
      <c r="F10" s="17"/>
      <c r="G10" s="17">
        <v>0.45981098890904898</v>
      </c>
      <c r="H10" s="17">
        <v>0.41769613712229903</v>
      </c>
      <c r="I10" s="17">
        <v>0.45134327705341498</v>
      </c>
      <c r="J10" s="17">
        <v>0.52508871135693203</v>
      </c>
      <c r="K10" s="17">
        <v>0.46985959690011603</v>
      </c>
      <c r="L10" s="17"/>
      <c r="M10" s="17">
        <v>0.45183420183333201</v>
      </c>
      <c r="N10" s="17">
        <v>0.32448528030442603</v>
      </c>
      <c r="O10" s="17">
        <v>0.63719996645902099</v>
      </c>
      <c r="P10" s="17">
        <v>0.57596364302490699</v>
      </c>
      <c r="Q10" s="17"/>
      <c r="R10" s="17">
        <v>0.44486127823626098</v>
      </c>
      <c r="S10" s="17">
        <v>0.473027286168546</v>
      </c>
      <c r="T10" s="17">
        <v>0.45969677282802202</v>
      </c>
      <c r="U10" s="17"/>
      <c r="V10" s="17">
        <v>0.44039286949009199</v>
      </c>
      <c r="W10" s="17">
        <v>0.43170127253116503</v>
      </c>
      <c r="X10" s="17">
        <v>0.47499828614850897</v>
      </c>
      <c r="Y10" s="17">
        <v>0.42782638723583599</v>
      </c>
      <c r="Z10" s="17">
        <v>0.51239154084946004</v>
      </c>
      <c r="AA10" s="17"/>
      <c r="AB10" s="17">
        <v>0.46626931216992701</v>
      </c>
      <c r="AC10" s="17">
        <v>0.49445868964780099</v>
      </c>
      <c r="AD10" s="17">
        <v>0.34226449091873101</v>
      </c>
    </row>
    <row r="11" spans="2:30">
      <c r="B11" s="18" t="s">
        <v>151</v>
      </c>
      <c r="C11" s="17">
        <v>0.186065997390192</v>
      </c>
      <c r="D11" s="17">
        <v>0.10026218699721499</v>
      </c>
      <c r="E11" s="17">
        <v>0.276913319572821</v>
      </c>
      <c r="F11" s="17"/>
      <c r="G11" s="17">
        <v>0.16049216669712199</v>
      </c>
      <c r="H11" s="17">
        <v>0.147871267316565</v>
      </c>
      <c r="I11" s="17">
        <v>0.19926017063419199</v>
      </c>
      <c r="J11" s="17">
        <v>0.103609457084469</v>
      </c>
      <c r="K11" s="17">
        <v>0.32411101005861997</v>
      </c>
      <c r="L11" s="17"/>
      <c r="M11" s="17">
        <v>9.4280802406418104E-2</v>
      </c>
      <c r="N11" s="17">
        <v>0.332476853182822</v>
      </c>
      <c r="O11" s="17">
        <v>0.19723036016228301</v>
      </c>
      <c r="P11" s="17">
        <v>0.22038021735486599</v>
      </c>
      <c r="Q11" s="17"/>
      <c r="R11" s="17">
        <v>0.15147226137678799</v>
      </c>
      <c r="S11" s="17">
        <v>0.15883349375953201</v>
      </c>
      <c r="T11" s="17">
        <v>0.29261887993305302</v>
      </c>
      <c r="U11" s="17"/>
      <c r="V11" s="17">
        <v>0.14581445275156299</v>
      </c>
      <c r="W11" s="17">
        <v>0.17249618360654401</v>
      </c>
      <c r="X11" s="17">
        <v>0.139944078591799</v>
      </c>
      <c r="Y11" s="17">
        <v>0.19633166907529301</v>
      </c>
      <c r="Z11" s="17">
        <v>0.23572808571749401</v>
      </c>
      <c r="AA11" s="17"/>
      <c r="AB11" s="17">
        <v>0.206083990670415</v>
      </c>
      <c r="AC11" s="17">
        <v>7.1623221765990897E-2</v>
      </c>
      <c r="AD11" s="17">
        <v>0.204391408744556</v>
      </c>
    </row>
    <row r="12" spans="2:30">
      <c r="B12" s="18" t="s">
        <v>152</v>
      </c>
      <c r="C12" s="17">
        <v>6.1941483070379E-2</v>
      </c>
      <c r="D12" s="17">
        <v>4.0148164495442701E-2</v>
      </c>
      <c r="E12" s="17">
        <v>8.5015803720455502E-2</v>
      </c>
      <c r="F12" s="17"/>
      <c r="G12" s="17">
        <v>8.7838229401735093E-2</v>
      </c>
      <c r="H12" s="17">
        <v>6.6351467584645302E-2</v>
      </c>
      <c r="I12" s="17">
        <v>6.7247456431422603E-2</v>
      </c>
      <c r="J12" s="17">
        <v>5.2440438062198599E-2</v>
      </c>
      <c r="K12" s="17">
        <v>3.3045237926752201E-2</v>
      </c>
      <c r="L12" s="17"/>
      <c r="M12" s="17">
        <v>6.7724717029205794E-2</v>
      </c>
      <c r="N12" s="17">
        <v>6.2738374343193098E-2</v>
      </c>
      <c r="O12" s="17">
        <v>4.9097415612563797E-2</v>
      </c>
      <c r="P12" s="17">
        <v>5.41871231961027E-2</v>
      </c>
      <c r="Q12" s="17"/>
      <c r="R12" s="17">
        <v>8.0757321133241994E-2</v>
      </c>
      <c r="S12" s="17">
        <v>5.7948112097107103E-2</v>
      </c>
      <c r="T12" s="17">
        <v>5.35275695606382E-2</v>
      </c>
      <c r="U12" s="17"/>
      <c r="V12" s="17">
        <v>4.6674644574752899E-2</v>
      </c>
      <c r="W12" s="17">
        <v>8.0730858191264299E-2</v>
      </c>
      <c r="X12" s="17">
        <v>5.9537208706761803E-2</v>
      </c>
      <c r="Y12" s="17">
        <v>8.5887385731094099E-2</v>
      </c>
      <c r="Z12" s="17">
        <v>3.9696250080938598E-2</v>
      </c>
      <c r="AA12" s="17"/>
      <c r="AB12" s="17">
        <v>7.0401938972058806E-2</v>
      </c>
      <c r="AC12" s="17">
        <v>2.0649618913672702E-2</v>
      </c>
      <c r="AD12" s="17">
        <v>4.93642572879412E-2</v>
      </c>
    </row>
    <row r="13" spans="2:30">
      <c r="B13" s="18" t="s">
        <v>69</v>
      </c>
      <c r="C13" s="19">
        <v>3.1531158741789299E-3</v>
      </c>
      <c r="D13" s="19">
        <v>3.7155329569912199E-3</v>
      </c>
      <c r="E13" s="19">
        <v>2.5576401524218901E-3</v>
      </c>
      <c r="F13" s="19"/>
      <c r="G13" s="19">
        <v>5.9404606782746403E-3</v>
      </c>
      <c r="H13" s="19">
        <v>5.3194971818745903E-3</v>
      </c>
      <c r="I13" s="19">
        <v>0</v>
      </c>
      <c r="J13" s="19">
        <v>4.2414516469363502E-3</v>
      </c>
      <c r="K13" s="19">
        <v>0</v>
      </c>
      <c r="L13" s="19"/>
      <c r="M13" s="19">
        <v>2.3329002896964402E-3</v>
      </c>
      <c r="N13" s="19">
        <v>0</v>
      </c>
      <c r="O13" s="19">
        <v>1.5372247118033099E-2</v>
      </c>
      <c r="P13" s="19">
        <v>0</v>
      </c>
      <c r="Q13" s="19"/>
      <c r="R13" s="19">
        <v>5.7291714222064997E-3</v>
      </c>
      <c r="S13" s="19">
        <v>1.9198367445901099E-3</v>
      </c>
      <c r="T13" s="19">
        <v>3.8098365514926801E-3</v>
      </c>
      <c r="U13" s="19"/>
      <c r="V13" s="19">
        <v>1.18139991545893E-2</v>
      </c>
      <c r="W13" s="19">
        <v>5.1607725957825996E-3</v>
      </c>
      <c r="X13" s="19">
        <v>0</v>
      </c>
      <c r="Y13" s="19">
        <v>0</v>
      </c>
      <c r="Z13" s="19">
        <v>2.82538934154721E-3</v>
      </c>
      <c r="AA13" s="19"/>
      <c r="AB13" s="19">
        <v>3.9406111765629796E-3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159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160</v>
      </c>
      <c r="C9" s="17">
        <v>0.24734159546616999</v>
      </c>
      <c r="D9" s="17">
        <v>0.27414117389572701</v>
      </c>
      <c r="E9" s="17">
        <v>0.21896674911846101</v>
      </c>
      <c r="F9" s="17"/>
      <c r="G9" s="17">
        <v>0.30160874868638499</v>
      </c>
      <c r="H9" s="17">
        <v>0.29079510471258402</v>
      </c>
      <c r="I9" s="17">
        <v>0.218812606455312</v>
      </c>
      <c r="J9" s="17">
        <v>0.273971509092865</v>
      </c>
      <c r="K9" s="17">
        <v>0.14475394724733101</v>
      </c>
      <c r="L9" s="17"/>
      <c r="M9" s="17">
        <v>0.34007174221050701</v>
      </c>
      <c r="N9" s="17">
        <v>0.239659955283585</v>
      </c>
      <c r="O9" s="17">
        <v>0.116758332977091</v>
      </c>
      <c r="P9" s="17">
        <v>8.9609764562616406E-2</v>
      </c>
      <c r="Q9" s="17"/>
      <c r="R9" s="17">
        <v>0.30893695298027601</v>
      </c>
      <c r="S9" s="17">
        <v>0.25829149326575601</v>
      </c>
      <c r="T9" s="17">
        <v>0.15651250143231599</v>
      </c>
      <c r="U9" s="17"/>
      <c r="V9" s="17">
        <v>0.36942543480207701</v>
      </c>
      <c r="W9" s="17">
        <v>0.28536112060115498</v>
      </c>
      <c r="X9" s="17">
        <v>0.25721756006694702</v>
      </c>
      <c r="Y9" s="17">
        <v>0.22658032431429101</v>
      </c>
      <c r="Z9" s="17">
        <v>0.182359253887589</v>
      </c>
      <c r="AA9" s="17"/>
      <c r="AB9" s="17">
        <v>0.22444852878336899</v>
      </c>
      <c r="AC9" s="17">
        <v>0.36313582799471</v>
      </c>
      <c r="AD9" s="17">
        <v>0.269706166650236</v>
      </c>
    </row>
    <row r="10" spans="2:30">
      <c r="B10" s="18" t="s">
        <v>89</v>
      </c>
      <c r="C10" s="17">
        <v>0.351579791694346</v>
      </c>
      <c r="D10" s="17">
        <v>0.43203091205782601</v>
      </c>
      <c r="E10" s="17">
        <v>0.26639978840380601</v>
      </c>
      <c r="F10" s="17"/>
      <c r="G10" s="17">
        <v>0.39910986459098202</v>
      </c>
      <c r="H10" s="17">
        <v>0.34040463542541999</v>
      </c>
      <c r="I10" s="17">
        <v>0.34665558658726697</v>
      </c>
      <c r="J10" s="17">
        <v>0.38609672574322901</v>
      </c>
      <c r="K10" s="17">
        <v>0.28203579007768098</v>
      </c>
      <c r="L10" s="17"/>
      <c r="M10" s="17">
        <v>0.37257890187918402</v>
      </c>
      <c r="N10" s="17">
        <v>0.26977092824703702</v>
      </c>
      <c r="O10" s="17">
        <v>0.52708548995010296</v>
      </c>
      <c r="P10" s="17">
        <v>0.26477962114956299</v>
      </c>
      <c r="Q10" s="17"/>
      <c r="R10" s="17">
        <v>0.41698830754115701</v>
      </c>
      <c r="S10" s="17">
        <v>0.32456901953294698</v>
      </c>
      <c r="T10" s="17">
        <v>0.35691771034612202</v>
      </c>
      <c r="U10" s="17"/>
      <c r="V10" s="17">
        <v>0.40618556182517601</v>
      </c>
      <c r="W10" s="17">
        <v>0.36663586045135799</v>
      </c>
      <c r="X10" s="17">
        <v>0.34046825874630499</v>
      </c>
      <c r="Y10" s="17">
        <v>0.34321723959391398</v>
      </c>
      <c r="Z10" s="17">
        <v>0.33409617562348198</v>
      </c>
      <c r="AA10" s="17"/>
      <c r="AB10" s="17">
        <v>0.35606757007196599</v>
      </c>
      <c r="AC10" s="17">
        <v>0.31778355029218802</v>
      </c>
      <c r="AD10" s="17">
        <v>0.37906347239210197</v>
      </c>
    </row>
    <row r="11" spans="2:30">
      <c r="B11" s="18" t="s">
        <v>90</v>
      </c>
      <c r="C11" s="17">
        <v>0.28890982614100302</v>
      </c>
      <c r="D11" s="17">
        <v>0.22743045151416399</v>
      </c>
      <c r="E11" s="17">
        <v>0.35400293248127901</v>
      </c>
      <c r="F11" s="17"/>
      <c r="G11" s="17">
        <v>0.20547184268700999</v>
      </c>
      <c r="H11" s="17">
        <v>0.24537302647835599</v>
      </c>
      <c r="I11" s="17">
        <v>0.27794833284885201</v>
      </c>
      <c r="J11" s="17">
        <v>0.23875256354271299</v>
      </c>
      <c r="K11" s="17">
        <v>0.48839370430878998</v>
      </c>
      <c r="L11" s="17"/>
      <c r="M11" s="17">
        <v>0.21972525478418001</v>
      </c>
      <c r="N11" s="17">
        <v>0.34457800230243502</v>
      </c>
      <c r="O11" s="17">
        <v>0.22562811185294801</v>
      </c>
      <c r="P11" s="17">
        <v>0.46751629866187899</v>
      </c>
      <c r="Q11" s="17"/>
      <c r="R11" s="17">
        <v>0.18755849037555</v>
      </c>
      <c r="S11" s="17">
        <v>0.29078910385402101</v>
      </c>
      <c r="T11" s="17">
        <v>0.38594742476517602</v>
      </c>
      <c r="U11" s="17"/>
      <c r="V11" s="17">
        <v>0.14197097140505199</v>
      </c>
      <c r="W11" s="17">
        <v>0.24646159137368601</v>
      </c>
      <c r="X11" s="17">
        <v>0.28162133283483998</v>
      </c>
      <c r="Y11" s="17">
        <v>0.25721955850628098</v>
      </c>
      <c r="Z11" s="17">
        <v>0.39888107597100603</v>
      </c>
      <c r="AA11" s="17"/>
      <c r="AB11" s="17">
        <v>0.29438333352506801</v>
      </c>
      <c r="AC11" s="17">
        <v>0.27947838973077499</v>
      </c>
      <c r="AD11" s="17">
        <v>0.23114142678533001</v>
      </c>
    </row>
    <row r="12" spans="2:30">
      <c r="B12" s="18" t="s">
        <v>91</v>
      </c>
      <c r="C12" s="17">
        <v>6.7564425754785301E-2</v>
      </c>
      <c r="D12" s="17">
        <v>3.4222772476339099E-2</v>
      </c>
      <c r="E12" s="17">
        <v>0.102865887352072</v>
      </c>
      <c r="F12" s="17"/>
      <c r="G12" s="17">
        <v>7.0012242389263707E-2</v>
      </c>
      <c r="H12" s="17">
        <v>7.4047359719085604E-2</v>
      </c>
      <c r="I12" s="17">
        <v>8.5462524423955494E-2</v>
      </c>
      <c r="J12" s="17">
        <v>6.9486243634645797E-2</v>
      </c>
      <c r="K12" s="17">
        <v>3.7326529952717999E-2</v>
      </c>
      <c r="L12" s="17"/>
      <c r="M12" s="17">
        <v>3.76871363499389E-2</v>
      </c>
      <c r="N12" s="17">
        <v>0.102592608883441</v>
      </c>
      <c r="O12" s="17">
        <v>9.1653688777898604E-2</v>
      </c>
      <c r="P12" s="17">
        <v>8.1214994714907299E-2</v>
      </c>
      <c r="Q12" s="17"/>
      <c r="R12" s="17">
        <v>6.3565365678006497E-2</v>
      </c>
      <c r="S12" s="17">
        <v>7.6604576911183594E-2</v>
      </c>
      <c r="T12" s="17">
        <v>4.7773117285946E-2</v>
      </c>
      <c r="U12" s="17"/>
      <c r="V12" s="17">
        <v>4.7753645553514697E-2</v>
      </c>
      <c r="W12" s="17">
        <v>7.0612564987284202E-2</v>
      </c>
      <c r="X12" s="17">
        <v>8.1419111171484801E-2</v>
      </c>
      <c r="Y12" s="17">
        <v>0.10925471730035</v>
      </c>
      <c r="Z12" s="17">
        <v>3.5428726289927798E-2</v>
      </c>
      <c r="AA12" s="17"/>
      <c r="AB12" s="17">
        <v>7.4803179521728103E-2</v>
      </c>
      <c r="AC12" s="17">
        <v>2.7691156223539199E-2</v>
      </c>
      <c r="AD12" s="17">
        <v>6.9852836658138601E-2</v>
      </c>
    </row>
    <row r="13" spans="2:30" ht="28.9">
      <c r="B13" s="18" t="s">
        <v>161</v>
      </c>
      <c r="C13" s="17">
        <v>4.0103268853164703E-2</v>
      </c>
      <c r="D13" s="17">
        <v>3.0055503478672401E-2</v>
      </c>
      <c r="E13" s="17">
        <v>5.0741637639018601E-2</v>
      </c>
      <c r="F13" s="17"/>
      <c r="G13" s="17">
        <v>2.3797301646358099E-2</v>
      </c>
      <c r="H13" s="17">
        <v>3.5066891865149302E-2</v>
      </c>
      <c r="I13" s="17">
        <v>6.3299660602381E-2</v>
      </c>
      <c r="J13" s="17">
        <v>3.1692957986546803E-2</v>
      </c>
      <c r="K13" s="17">
        <v>4.7490028413479803E-2</v>
      </c>
      <c r="L13" s="17"/>
      <c r="M13" s="17">
        <v>2.76040644864941E-2</v>
      </c>
      <c r="N13" s="17">
        <v>4.3398505283500803E-2</v>
      </c>
      <c r="O13" s="17">
        <v>3.8874376441960297E-2</v>
      </c>
      <c r="P13" s="17">
        <v>7.4361397675616794E-2</v>
      </c>
      <c r="Q13" s="17"/>
      <c r="R13" s="17">
        <v>2.29508834250109E-2</v>
      </c>
      <c r="S13" s="17">
        <v>4.18168268592689E-2</v>
      </c>
      <c r="T13" s="17">
        <v>5.2849246170439901E-2</v>
      </c>
      <c r="U13" s="17"/>
      <c r="V13" s="17">
        <v>3.4664386414180397E-2</v>
      </c>
      <c r="W13" s="17">
        <v>2.57680899907336E-2</v>
      </c>
      <c r="X13" s="17">
        <v>3.0133611878499798E-2</v>
      </c>
      <c r="Y13" s="17">
        <v>5.55369949312765E-2</v>
      </c>
      <c r="Z13" s="17">
        <v>4.9234768227994698E-2</v>
      </c>
      <c r="AA13" s="17"/>
      <c r="AB13" s="17">
        <v>4.4672141672914598E-2</v>
      </c>
      <c r="AC13" s="17">
        <v>1.1911075758788201E-2</v>
      </c>
      <c r="AD13" s="17">
        <v>5.0236097514193702E-2</v>
      </c>
    </row>
    <row r="14" spans="2:30">
      <c r="B14" s="18" t="s">
        <v>69</v>
      </c>
      <c r="C14" s="19">
        <v>4.5010920905322197E-3</v>
      </c>
      <c r="D14" s="19">
        <v>2.11918657727083E-3</v>
      </c>
      <c r="E14" s="19">
        <v>7.0230050053641403E-3</v>
      </c>
      <c r="F14" s="19"/>
      <c r="G14" s="19">
        <v>0</v>
      </c>
      <c r="H14" s="19">
        <v>1.43129817994045E-2</v>
      </c>
      <c r="I14" s="19">
        <v>7.8212890822330593E-3</v>
      </c>
      <c r="J14" s="19">
        <v>0</v>
      </c>
      <c r="K14" s="19">
        <v>0</v>
      </c>
      <c r="L14" s="19"/>
      <c r="M14" s="19">
        <v>2.3329002896964402E-3</v>
      </c>
      <c r="N14" s="19">
        <v>0</v>
      </c>
      <c r="O14" s="19">
        <v>0</v>
      </c>
      <c r="P14" s="19">
        <v>2.2517923235417601E-2</v>
      </c>
      <c r="Q14" s="19"/>
      <c r="R14" s="19">
        <v>0</v>
      </c>
      <c r="S14" s="19">
        <v>7.9289795768244797E-3</v>
      </c>
      <c r="T14" s="19">
        <v>0</v>
      </c>
      <c r="U14" s="19"/>
      <c r="V14" s="19">
        <v>0</v>
      </c>
      <c r="W14" s="19">
        <v>5.1607725957825996E-3</v>
      </c>
      <c r="X14" s="19">
        <v>9.1401253019223801E-3</v>
      </c>
      <c r="Y14" s="19">
        <v>8.1911653538876295E-3</v>
      </c>
      <c r="Z14" s="19">
        <v>0</v>
      </c>
      <c r="AA14" s="19"/>
      <c r="AB14" s="19">
        <v>5.6252464249539197E-3</v>
      </c>
      <c r="AC14" s="19">
        <v>0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162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 ht="28.9">
      <c r="B9" s="18" t="s">
        <v>163</v>
      </c>
      <c r="C9" s="17">
        <v>0.26961263986011103</v>
      </c>
      <c r="D9" s="17">
        <v>0.29153045027482599</v>
      </c>
      <c r="E9" s="17">
        <v>0.24640650979241499</v>
      </c>
      <c r="F9" s="17"/>
      <c r="G9" s="17">
        <v>0.28181509568482899</v>
      </c>
      <c r="H9" s="17">
        <v>0.285041382275943</v>
      </c>
      <c r="I9" s="17">
        <v>0.26603655196963899</v>
      </c>
      <c r="J9" s="17">
        <v>0.32128207162685901</v>
      </c>
      <c r="K9" s="17">
        <v>0.19145377326855301</v>
      </c>
      <c r="L9" s="17"/>
      <c r="M9" s="17">
        <v>0.33318072507407498</v>
      </c>
      <c r="N9" s="17">
        <v>0.26422213515856402</v>
      </c>
      <c r="O9" s="17">
        <v>0.19403971563656999</v>
      </c>
      <c r="P9" s="17">
        <v>0.14933358457759399</v>
      </c>
      <c r="Q9" s="17"/>
      <c r="R9" s="17">
        <v>0.29149728166261102</v>
      </c>
      <c r="S9" s="17">
        <v>0.27950121306097298</v>
      </c>
      <c r="T9" s="17">
        <v>0.22153983821656101</v>
      </c>
      <c r="U9" s="17"/>
      <c r="V9" s="17">
        <v>0.32559709000218001</v>
      </c>
      <c r="W9" s="17">
        <v>0.26384163911848102</v>
      </c>
      <c r="X9" s="17">
        <v>0.29337547248273799</v>
      </c>
      <c r="Y9" s="17">
        <v>0.25786400042733498</v>
      </c>
      <c r="Z9" s="17">
        <v>0.24480325754965299</v>
      </c>
      <c r="AA9" s="17"/>
      <c r="AB9" s="17">
        <v>0.24829623211467999</v>
      </c>
      <c r="AC9" s="17">
        <v>0.36954195786428201</v>
      </c>
      <c r="AD9" s="17">
        <v>0.31309569335937198</v>
      </c>
    </row>
    <row r="10" spans="2:30">
      <c r="B10" s="18" t="s">
        <v>89</v>
      </c>
      <c r="C10" s="17">
        <v>0.36012592095978602</v>
      </c>
      <c r="D10" s="17">
        <v>0.39567153762427498</v>
      </c>
      <c r="E10" s="17">
        <v>0.32249094793808297</v>
      </c>
      <c r="F10" s="17"/>
      <c r="G10" s="17">
        <v>0.41716589528396703</v>
      </c>
      <c r="H10" s="17">
        <v>0.41973562346813698</v>
      </c>
      <c r="I10" s="17">
        <v>0.34419938117663501</v>
      </c>
      <c r="J10" s="17">
        <v>0.37554508433497202</v>
      </c>
      <c r="K10" s="17">
        <v>0.235400641853033</v>
      </c>
      <c r="L10" s="17"/>
      <c r="M10" s="17">
        <v>0.408405534688912</v>
      </c>
      <c r="N10" s="17">
        <v>0.263642993382178</v>
      </c>
      <c r="O10" s="17">
        <v>0.28303447768773199</v>
      </c>
      <c r="P10" s="17">
        <v>0.43693757401205002</v>
      </c>
      <c r="Q10" s="17"/>
      <c r="R10" s="17">
        <v>0.43736383002253998</v>
      </c>
      <c r="S10" s="17">
        <v>0.38980567578448799</v>
      </c>
      <c r="T10" s="17">
        <v>0.20421374488202401</v>
      </c>
      <c r="U10" s="17"/>
      <c r="V10" s="17">
        <v>0.44768462717972002</v>
      </c>
      <c r="W10" s="17">
        <v>0.41761300956415098</v>
      </c>
      <c r="X10" s="17">
        <v>0.38708520764751098</v>
      </c>
      <c r="Y10" s="17">
        <v>0.33825705998377797</v>
      </c>
      <c r="Z10" s="17">
        <v>0.28236731864908798</v>
      </c>
      <c r="AA10" s="17"/>
      <c r="AB10" s="17">
        <v>0.34454535784756402</v>
      </c>
      <c r="AC10" s="17">
        <v>0.46750522005065398</v>
      </c>
      <c r="AD10" s="17">
        <v>0.29329369717251302</v>
      </c>
    </row>
    <row r="11" spans="2:30">
      <c r="B11" s="18" t="s">
        <v>90</v>
      </c>
      <c r="C11" s="17">
        <v>0.27437821650001698</v>
      </c>
      <c r="D11" s="17">
        <v>0.25466344888206099</v>
      </c>
      <c r="E11" s="17">
        <v>0.295251809844429</v>
      </c>
      <c r="F11" s="17"/>
      <c r="G11" s="17">
        <v>0.200310412137223</v>
      </c>
      <c r="H11" s="17">
        <v>0.202400579845192</v>
      </c>
      <c r="I11" s="17">
        <v>0.27139844513576999</v>
      </c>
      <c r="J11" s="17">
        <v>0.19141185728857199</v>
      </c>
      <c r="K11" s="17">
        <v>0.51877142525863795</v>
      </c>
      <c r="L11" s="17"/>
      <c r="M11" s="17">
        <v>0.18182679898905399</v>
      </c>
      <c r="N11" s="17">
        <v>0.33792954061323399</v>
      </c>
      <c r="O11" s="17">
        <v>0.44369819652076098</v>
      </c>
      <c r="P11" s="17">
        <v>0.30609798330451299</v>
      </c>
      <c r="Q11" s="17"/>
      <c r="R11" s="17">
        <v>0.177968970646875</v>
      </c>
      <c r="S11" s="17">
        <v>0.23037749494871099</v>
      </c>
      <c r="T11" s="17">
        <v>0.487309596070371</v>
      </c>
      <c r="U11" s="17"/>
      <c r="V11" s="17">
        <v>0.16619950478600901</v>
      </c>
      <c r="W11" s="17">
        <v>0.206919045233698</v>
      </c>
      <c r="X11" s="17">
        <v>0.230573225658363</v>
      </c>
      <c r="Y11" s="17">
        <v>0.26043666133121801</v>
      </c>
      <c r="Z11" s="17">
        <v>0.40213637475665198</v>
      </c>
      <c r="AA11" s="17"/>
      <c r="AB11" s="17">
        <v>0.30151328461543098</v>
      </c>
      <c r="AC11" s="17">
        <v>0.10727322266481901</v>
      </c>
      <c r="AD11" s="17">
        <v>0.333605616645123</v>
      </c>
    </row>
    <row r="12" spans="2:30">
      <c r="B12" s="18" t="s">
        <v>91</v>
      </c>
      <c r="C12" s="17">
        <v>5.3765019400622498E-2</v>
      </c>
      <c r="D12" s="17">
        <v>2.82092887952901E-2</v>
      </c>
      <c r="E12" s="17">
        <v>8.0822905073554593E-2</v>
      </c>
      <c r="F12" s="17"/>
      <c r="G12" s="17">
        <v>6.6323567841440403E-2</v>
      </c>
      <c r="H12" s="17">
        <v>3.2753557683480601E-2</v>
      </c>
      <c r="I12" s="17">
        <v>6.6674712998213898E-2</v>
      </c>
      <c r="J12" s="17">
        <v>5.59489491064281E-2</v>
      </c>
      <c r="K12" s="17">
        <v>4.6815063103936301E-2</v>
      </c>
      <c r="L12" s="17"/>
      <c r="M12" s="17">
        <v>3.9093917328841397E-2</v>
      </c>
      <c r="N12" s="17">
        <v>9.17692722448675E-2</v>
      </c>
      <c r="O12" s="17">
        <v>4.84184500700056E-2</v>
      </c>
      <c r="P12" s="17">
        <v>4.1748299435248597E-2</v>
      </c>
      <c r="Q12" s="17"/>
      <c r="R12" s="17">
        <v>6.0007889254924202E-2</v>
      </c>
      <c r="S12" s="17">
        <v>5.1642590730133699E-2</v>
      </c>
      <c r="T12" s="17">
        <v>5.30742658893592E-2</v>
      </c>
      <c r="U12" s="17"/>
      <c r="V12" s="17">
        <v>1.9119641044792999E-2</v>
      </c>
      <c r="W12" s="17">
        <v>6.3196099470055001E-2</v>
      </c>
      <c r="X12" s="17">
        <v>5.4676579966619801E-2</v>
      </c>
      <c r="Y12" s="17">
        <v>7.3847124318836097E-2</v>
      </c>
      <c r="Z12" s="17">
        <v>4.55804489325859E-2</v>
      </c>
      <c r="AA12" s="17"/>
      <c r="AB12" s="17">
        <v>5.53971192315693E-2</v>
      </c>
      <c r="AC12" s="17">
        <v>4.2781731618969802E-2</v>
      </c>
      <c r="AD12" s="17">
        <v>6.0004992822992501E-2</v>
      </c>
    </row>
    <row r="13" spans="2:30" ht="28.9">
      <c r="B13" s="18" t="s">
        <v>164</v>
      </c>
      <c r="C13" s="17">
        <v>3.57143776416513E-2</v>
      </c>
      <c r="D13" s="17">
        <v>2.5241982784377101E-2</v>
      </c>
      <c r="E13" s="17">
        <v>4.6802335452209902E-2</v>
      </c>
      <c r="F13" s="17"/>
      <c r="G13" s="17">
        <v>3.4385029052539297E-2</v>
      </c>
      <c r="H13" s="17">
        <v>4.5755874927843297E-2</v>
      </c>
      <c r="I13" s="17">
        <v>4.7994546704088599E-2</v>
      </c>
      <c r="J13" s="17">
        <v>4.4689917718221103E-2</v>
      </c>
      <c r="K13" s="17">
        <v>4.5503801837727597E-3</v>
      </c>
      <c r="L13" s="17"/>
      <c r="M13" s="17">
        <v>3.2074369456513901E-2</v>
      </c>
      <c r="N13" s="17">
        <v>3.71000905860299E-2</v>
      </c>
      <c r="O13" s="17">
        <v>2.5510339708407201E-2</v>
      </c>
      <c r="P13" s="17">
        <v>5.3719647921520397E-2</v>
      </c>
      <c r="Q13" s="17"/>
      <c r="R13" s="17">
        <v>3.3162028413049799E-2</v>
      </c>
      <c r="S13" s="17">
        <v>4.0948580563328799E-2</v>
      </c>
      <c r="T13" s="17">
        <v>2.44937100015735E-2</v>
      </c>
      <c r="U13" s="17"/>
      <c r="V13" s="17">
        <v>4.1399136987298399E-2</v>
      </c>
      <c r="W13" s="17">
        <v>4.32694340178328E-2</v>
      </c>
      <c r="X13" s="17">
        <v>2.5149388942845002E-2</v>
      </c>
      <c r="Y13" s="17">
        <v>6.20102749426686E-2</v>
      </c>
      <c r="Z13" s="17">
        <v>1.81646289120409E-2</v>
      </c>
      <c r="AA13" s="17"/>
      <c r="AB13" s="17">
        <v>4.4046396348212703E-2</v>
      </c>
      <c r="AC13" s="17">
        <v>3.1725326039036498E-3</v>
      </c>
      <c r="AD13" s="17">
        <v>0</v>
      </c>
    </row>
    <row r="14" spans="2:30">
      <c r="B14" s="18" t="s">
        <v>69</v>
      </c>
      <c r="C14" s="19">
        <v>6.4038256378117003E-3</v>
      </c>
      <c r="D14" s="19">
        <v>4.6832916391702202E-3</v>
      </c>
      <c r="E14" s="19">
        <v>8.2254918993084503E-3</v>
      </c>
      <c r="F14" s="19"/>
      <c r="G14" s="19">
        <v>0</v>
      </c>
      <c r="H14" s="19">
        <v>1.43129817994045E-2</v>
      </c>
      <c r="I14" s="19">
        <v>3.6963620156538102E-3</v>
      </c>
      <c r="J14" s="19">
        <v>1.1122119924948E-2</v>
      </c>
      <c r="K14" s="19">
        <v>3.00871633206734E-3</v>
      </c>
      <c r="L14" s="19"/>
      <c r="M14" s="19">
        <v>5.41865446260367E-3</v>
      </c>
      <c r="N14" s="19">
        <v>5.3359680151267696E-3</v>
      </c>
      <c r="O14" s="19">
        <v>5.2988203765242502E-3</v>
      </c>
      <c r="P14" s="19">
        <v>1.21629107490751E-2</v>
      </c>
      <c r="Q14" s="19"/>
      <c r="R14" s="19">
        <v>0</v>
      </c>
      <c r="S14" s="19">
        <v>7.7244449123649202E-3</v>
      </c>
      <c r="T14" s="19">
        <v>9.3688449401120692E-3</v>
      </c>
      <c r="U14" s="19"/>
      <c r="V14" s="19">
        <v>0</v>
      </c>
      <c r="W14" s="19">
        <v>5.1607725957825996E-3</v>
      </c>
      <c r="X14" s="19">
        <v>9.1401253019223801E-3</v>
      </c>
      <c r="Y14" s="19">
        <v>7.5848789961653297E-3</v>
      </c>
      <c r="Z14" s="19">
        <v>6.9479711999797097E-3</v>
      </c>
      <c r="AA14" s="19"/>
      <c r="AB14" s="19">
        <v>6.2016098425426601E-3</v>
      </c>
      <c r="AC14" s="19">
        <v>9.7253351973708105E-3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165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166</v>
      </c>
      <c r="C9" s="17">
        <v>0.29382229860529002</v>
      </c>
      <c r="D9" s="17">
        <v>0.32621644446286902</v>
      </c>
      <c r="E9" s="17">
        <v>0.259524038515487</v>
      </c>
      <c r="F9" s="17"/>
      <c r="G9" s="17">
        <v>0.313736184305201</v>
      </c>
      <c r="H9" s="17">
        <v>0.33403414488578398</v>
      </c>
      <c r="I9" s="17">
        <v>0.25073471326128799</v>
      </c>
      <c r="J9" s="17">
        <v>0.35511223357311</v>
      </c>
      <c r="K9" s="17">
        <v>0.212392409913332</v>
      </c>
      <c r="L9" s="17"/>
      <c r="M9" s="17">
        <v>0.38615559149970902</v>
      </c>
      <c r="N9" s="17">
        <v>0.25675930400477698</v>
      </c>
      <c r="O9" s="17">
        <v>0.14976126407089699</v>
      </c>
      <c r="P9" s="17">
        <v>0.19718536075555701</v>
      </c>
      <c r="Q9" s="17"/>
      <c r="R9" s="17">
        <v>0.31505831447601701</v>
      </c>
      <c r="S9" s="17">
        <v>0.30628210784196502</v>
      </c>
      <c r="T9" s="17">
        <v>0.23962849844657599</v>
      </c>
      <c r="U9" s="17"/>
      <c r="V9" s="17">
        <v>0.34388894958154498</v>
      </c>
      <c r="W9" s="17">
        <v>0.29833316629291701</v>
      </c>
      <c r="X9" s="17">
        <v>0.32791119294149501</v>
      </c>
      <c r="Y9" s="17">
        <v>0.284540800953622</v>
      </c>
      <c r="Z9" s="17">
        <v>0.25489171428088803</v>
      </c>
      <c r="AA9" s="17"/>
      <c r="AB9" s="17">
        <v>0.26939805839602199</v>
      </c>
      <c r="AC9" s="17">
        <v>0.40307831739691002</v>
      </c>
      <c r="AD9" s="17">
        <v>0.35870043776409599</v>
      </c>
    </row>
    <row r="10" spans="2:30">
      <c r="B10" s="18" t="s">
        <v>89</v>
      </c>
      <c r="C10" s="17">
        <v>0.39446238248617699</v>
      </c>
      <c r="D10" s="17">
        <v>0.455517406993241</v>
      </c>
      <c r="E10" s="17">
        <v>0.32981856938675702</v>
      </c>
      <c r="F10" s="17"/>
      <c r="G10" s="17">
        <v>0.37581619019728701</v>
      </c>
      <c r="H10" s="17">
        <v>0.35453683676005299</v>
      </c>
      <c r="I10" s="17">
        <v>0.41510509138769103</v>
      </c>
      <c r="J10" s="17">
        <v>0.41904283608786003</v>
      </c>
      <c r="K10" s="17">
        <v>0.41104275073385899</v>
      </c>
      <c r="L10" s="17"/>
      <c r="M10" s="17">
        <v>0.37226410699669699</v>
      </c>
      <c r="N10" s="17">
        <v>0.33023704960819</v>
      </c>
      <c r="O10" s="17">
        <v>0.55859746987074599</v>
      </c>
      <c r="P10" s="17">
        <v>0.422263988341609</v>
      </c>
      <c r="Q10" s="17"/>
      <c r="R10" s="17">
        <v>0.39042980108175601</v>
      </c>
      <c r="S10" s="17">
        <v>0.405603526136253</v>
      </c>
      <c r="T10" s="17">
        <v>0.369169920967926</v>
      </c>
      <c r="U10" s="17"/>
      <c r="V10" s="17">
        <v>0.39852569338795601</v>
      </c>
      <c r="W10" s="17">
        <v>0.36963941049013899</v>
      </c>
      <c r="X10" s="17">
        <v>0.39072268407326699</v>
      </c>
      <c r="Y10" s="17">
        <v>0.371327527084096</v>
      </c>
      <c r="Z10" s="17">
        <v>0.42887534187312398</v>
      </c>
      <c r="AA10" s="17"/>
      <c r="AB10" s="17">
        <v>0.38831648280512898</v>
      </c>
      <c r="AC10" s="17">
        <v>0.42666640157414498</v>
      </c>
      <c r="AD10" s="17">
        <v>0.397256415835752</v>
      </c>
    </row>
    <row r="11" spans="2:30">
      <c r="B11" s="18" t="s">
        <v>90</v>
      </c>
      <c r="C11" s="17">
        <v>0.23521367946347799</v>
      </c>
      <c r="D11" s="17">
        <v>0.16372961802248501</v>
      </c>
      <c r="E11" s="17">
        <v>0.31089954388966001</v>
      </c>
      <c r="F11" s="17"/>
      <c r="G11" s="17">
        <v>0.20622324363774</v>
      </c>
      <c r="H11" s="17">
        <v>0.22178418313187201</v>
      </c>
      <c r="I11" s="17">
        <v>0.24641509709930101</v>
      </c>
      <c r="J11" s="17">
        <v>0.15885370508410501</v>
      </c>
      <c r="K11" s="17">
        <v>0.34647178004909801</v>
      </c>
      <c r="L11" s="17"/>
      <c r="M11" s="17">
        <v>0.174623933325255</v>
      </c>
      <c r="N11" s="17">
        <v>0.30499105491155498</v>
      </c>
      <c r="O11" s="17">
        <v>0.22581592941193299</v>
      </c>
      <c r="P11" s="17">
        <v>0.31655802499448299</v>
      </c>
      <c r="Q11" s="17"/>
      <c r="R11" s="17">
        <v>0.197951230627087</v>
      </c>
      <c r="S11" s="17">
        <v>0.20838262755706699</v>
      </c>
      <c r="T11" s="17">
        <v>0.34339445918990402</v>
      </c>
      <c r="U11" s="17"/>
      <c r="V11" s="17">
        <v>0.16181442684272099</v>
      </c>
      <c r="W11" s="17">
        <v>0.22883080390986399</v>
      </c>
      <c r="X11" s="17">
        <v>0.21687610931627599</v>
      </c>
      <c r="Y11" s="17">
        <v>0.237082324712071</v>
      </c>
      <c r="Z11" s="17">
        <v>0.27790656112187201</v>
      </c>
      <c r="AA11" s="17"/>
      <c r="AB11" s="17">
        <v>0.25882083988445798</v>
      </c>
      <c r="AC11" s="17">
        <v>0.119952167557533</v>
      </c>
      <c r="AD11" s="17">
        <v>0.200248940025991</v>
      </c>
    </row>
    <row r="12" spans="2:30">
      <c r="B12" s="18" t="s">
        <v>91</v>
      </c>
      <c r="C12" s="17">
        <v>5.4331719115314897E-2</v>
      </c>
      <c r="D12" s="17">
        <v>3.7767013225015501E-2</v>
      </c>
      <c r="E12" s="17">
        <v>7.1870091432166106E-2</v>
      </c>
      <c r="F12" s="17"/>
      <c r="G12" s="17">
        <v>6.2260146558975403E-2</v>
      </c>
      <c r="H12" s="17">
        <v>6.9320080983942406E-2</v>
      </c>
      <c r="I12" s="17">
        <v>5.9127098176029902E-2</v>
      </c>
      <c r="J12" s="17">
        <v>4.89593111332568E-2</v>
      </c>
      <c r="K12" s="17">
        <v>3.0093059303710298E-2</v>
      </c>
      <c r="L12" s="17"/>
      <c r="M12" s="17">
        <v>5.0057256617199397E-2</v>
      </c>
      <c r="N12" s="17">
        <v>7.6115330336981799E-2</v>
      </c>
      <c r="O12" s="17">
        <v>5.9947282585129297E-2</v>
      </c>
      <c r="P12" s="17">
        <v>2.70022666223441E-2</v>
      </c>
      <c r="Q12" s="17"/>
      <c r="R12" s="17">
        <v>5.6088995022861701E-2</v>
      </c>
      <c r="S12" s="17">
        <v>6.1456998186473398E-2</v>
      </c>
      <c r="T12" s="17">
        <v>3.3792459111333203E-2</v>
      </c>
      <c r="U12" s="17"/>
      <c r="V12" s="17">
        <v>2.6636635569766198E-2</v>
      </c>
      <c r="W12" s="17">
        <v>9.09045449984794E-2</v>
      </c>
      <c r="X12" s="17">
        <v>3.9340624726117102E-2</v>
      </c>
      <c r="Y12" s="17">
        <v>8.5043053320153703E-2</v>
      </c>
      <c r="Z12" s="17">
        <v>2.79330556330055E-2</v>
      </c>
      <c r="AA12" s="17"/>
      <c r="AB12" s="17">
        <v>5.6345427906417299E-2</v>
      </c>
      <c r="AC12" s="17">
        <v>4.7130580867508001E-2</v>
      </c>
      <c r="AD12" s="17">
        <v>4.3794206374161301E-2</v>
      </c>
    </row>
    <row r="13" spans="2:30">
      <c r="B13" s="18" t="s">
        <v>167</v>
      </c>
      <c r="C13" s="17">
        <v>2.0338710773947399E-2</v>
      </c>
      <c r="D13" s="17">
        <v>1.32087602565305E-2</v>
      </c>
      <c r="E13" s="17">
        <v>2.7887756775930101E-2</v>
      </c>
      <c r="F13" s="17"/>
      <c r="G13" s="17">
        <v>4.1964235300797001E-2</v>
      </c>
      <c r="H13" s="17">
        <v>1.50052570564746E-2</v>
      </c>
      <c r="I13" s="17">
        <v>2.4921638060035702E-2</v>
      </c>
      <c r="J13" s="17">
        <v>1.8031914121668401E-2</v>
      </c>
      <c r="K13" s="17">
        <v>0</v>
      </c>
      <c r="L13" s="17"/>
      <c r="M13" s="17">
        <v>1.4566211271443001E-2</v>
      </c>
      <c r="N13" s="17">
        <v>2.8897316247695801E-2</v>
      </c>
      <c r="O13" s="17">
        <v>5.8780540612941301E-3</v>
      </c>
      <c r="P13" s="17">
        <v>3.6990359286006899E-2</v>
      </c>
      <c r="Q13" s="17"/>
      <c r="R13" s="17">
        <v>4.0471658792277897E-2</v>
      </c>
      <c r="S13" s="17">
        <v>1.5048940210896001E-2</v>
      </c>
      <c r="T13" s="17">
        <v>1.40146622842606E-2</v>
      </c>
      <c r="U13" s="17"/>
      <c r="V13" s="17">
        <v>6.9134294618011599E-2</v>
      </c>
      <c r="W13" s="17">
        <v>7.1313017128186596E-3</v>
      </c>
      <c r="X13" s="17">
        <v>2.5149388942845002E-2</v>
      </c>
      <c r="Y13" s="17">
        <v>1.8135127404985098E-2</v>
      </c>
      <c r="Z13" s="17">
        <v>1.0393327091111E-2</v>
      </c>
      <c r="AA13" s="17"/>
      <c r="AB13" s="17">
        <v>2.4830634186677698E-2</v>
      </c>
      <c r="AC13" s="17">
        <v>3.1725326039036498E-3</v>
      </c>
      <c r="AD13" s="17">
        <v>0</v>
      </c>
    </row>
    <row r="14" spans="2:30">
      <c r="B14" s="18" t="s">
        <v>69</v>
      </c>
      <c r="C14" s="19">
        <v>1.8312095557931501E-3</v>
      </c>
      <c r="D14" s="19">
        <v>3.5607570398589702E-3</v>
      </c>
      <c r="E14" s="19">
        <v>0</v>
      </c>
      <c r="F14" s="19"/>
      <c r="G14" s="19">
        <v>0</v>
      </c>
      <c r="H14" s="19">
        <v>5.3194971818745903E-3</v>
      </c>
      <c r="I14" s="19">
        <v>3.6963620156538102E-3</v>
      </c>
      <c r="J14" s="19">
        <v>0</v>
      </c>
      <c r="K14" s="19">
        <v>0</v>
      </c>
      <c r="L14" s="19"/>
      <c r="M14" s="19">
        <v>2.3329002896964402E-3</v>
      </c>
      <c r="N14" s="19">
        <v>2.9999448908009001E-3</v>
      </c>
      <c r="O14" s="19">
        <v>0</v>
      </c>
      <c r="P14" s="19">
        <v>0</v>
      </c>
      <c r="Q14" s="19"/>
      <c r="R14" s="19">
        <v>0</v>
      </c>
      <c r="S14" s="19">
        <v>3.2258000673460801E-3</v>
      </c>
      <c r="T14" s="19">
        <v>0</v>
      </c>
      <c r="U14" s="19"/>
      <c r="V14" s="19">
        <v>0</v>
      </c>
      <c r="W14" s="19">
        <v>5.1607725957825996E-3</v>
      </c>
      <c r="X14" s="19">
        <v>0</v>
      </c>
      <c r="Y14" s="19">
        <v>3.8711665250717501E-3</v>
      </c>
      <c r="Z14" s="19">
        <v>0</v>
      </c>
      <c r="AA14" s="19"/>
      <c r="AB14" s="19">
        <v>2.28855682129553E-3</v>
      </c>
      <c r="AC14" s="19">
        <v>0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168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169</v>
      </c>
      <c r="C9" s="17">
        <v>0.38536299800689</v>
      </c>
      <c r="D9" s="17">
        <v>0.392452363101915</v>
      </c>
      <c r="E9" s="17">
        <v>0.37785692302131102</v>
      </c>
      <c r="F9" s="17"/>
      <c r="G9" s="17">
        <v>0.44539926578693601</v>
      </c>
      <c r="H9" s="17">
        <v>0.37012450355186899</v>
      </c>
      <c r="I9" s="17">
        <v>0.38300407344062498</v>
      </c>
      <c r="J9" s="17">
        <v>0.49615597153086799</v>
      </c>
      <c r="K9" s="17">
        <v>0.22690013142646401</v>
      </c>
      <c r="L9" s="17"/>
      <c r="M9" s="17">
        <v>0.47344615571902998</v>
      </c>
      <c r="N9" s="17">
        <v>0.31485912378897402</v>
      </c>
      <c r="O9" s="17">
        <v>0.28370624424492502</v>
      </c>
      <c r="P9" s="17">
        <v>0.31881440655892701</v>
      </c>
      <c r="Q9" s="17"/>
      <c r="R9" s="17">
        <v>0.43548426910010302</v>
      </c>
      <c r="S9" s="17">
        <v>0.40576497761202601</v>
      </c>
      <c r="T9" s="17">
        <v>0.28117941119525403</v>
      </c>
      <c r="U9" s="17"/>
      <c r="V9" s="17">
        <v>0.52431604045281799</v>
      </c>
      <c r="W9" s="17">
        <v>0.40009445249134201</v>
      </c>
      <c r="X9" s="17">
        <v>0.39619940112777702</v>
      </c>
      <c r="Y9" s="17">
        <v>0.38948989575696802</v>
      </c>
      <c r="Z9" s="17">
        <v>0.31413120662257599</v>
      </c>
      <c r="AA9" s="17"/>
      <c r="AB9" s="17">
        <v>0.36490607036316403</v>
      </c>
      <c r="AC9" s="17">
        <v>0.45983286175381599</v>
      </c>
      <c r="AD9" s="17">
        <v>0.48863621602701102</v>
      </c>
    </row>
    <row r="10" spans="2:30">
      <c r="B10" s="18" t="s">
        <v>170</v>
      </c>
      <c r="C10" s="17">
        <v>0.52633579871191105</v>
      </c>
      <c r="D10" s="17">
        <v>0.52087606952723897</v>
      </c>
      <c r="E10" s="17">
        <v>0.53211644847557804</v>
      </c>
      <c r="F10" s="17"/>
      <c r="G10" s="17">
        <v>0.47771785296742197</v>
      </c>
      <c r="H10" s="17">
        <v>0.55031872060425102</v>
      </c>
      <c r="I10" s="17">
        <v>0.52761555277699601</v>
      </c>
      <c r="J10" s="17">
        <v>0.466751868024954</v>
      </c>
      <c r="K10" s="17">
        <v>0.61248618285548395</v>
      </c>
      <c r="L10" s="17"/>
      <c r="M10" s="17">
        <v>0.47649099207483497</v>
      </c>
      <c r="N10" s="17">
        <v>0.61006284999166904</v>
      </c>
      <c r="O10" s="17">
        <v>0.66460808642735003</v>
      </c>
      <c r="P10" s="17">
        <v>0.42095324327170303</v>
      </c>
      <c r="Q10" s="17"/>
      <c r="R10" s="17">
        <v>0.49036740639363002</v>
      </c>
      <c r="S10" s="17">
        <v>0.487355503952836</v>
      </c>
      <c r="T10" s="17">
        <v>0.66522052941180598</v>
      </c>
      <c r="U10" s="17"/>
      <c r="V10" s="17">
        <v>0.43127618529929601</v>
      </c>
      <c r="W10" s="17">
        <v>0.51961454084790804</v>
      </c>
      <c r="X10" s="17">
        <v>0.528459994834652</v>
      </c>
      <c r="Y10" s="17">
        <v>0.52290068000971401</v>
      </c>
      <c r="Z10" s="17">
        <v>0.56641305902628702</v>
      </c>
      <c r="AA10" s="17"/>
      <c r="AB10" s="17">
        <v>0.56109553949298396</v>
      </c>
      <c r="AC10" s="17">
        <v>0.371434030772472</v>
      </c>
      <c r="AD10" s="17">
        <v>0.43231584660473399</v>
      </c>
    </row>
    <row r="11" spans="2:30">
      <c r="B11" s="18" t="s">
        <v>171</v>
      </c>
      <c r="C11" s="17">
        <v>6.6748847189663105E-2</v>
      </c>
      <c r="D11" s="17">
        <v>6.8443464470646406E-2</v>
      </c>
      <c r="E11" s="17">
        <v>6.49546210195589E-2</v>
      </c>
      <c r="F11" s="17"/>
      <c r="G11" s="17">
        <v>2.5463421319443701E-2</v>
      </c>
      <c r="H11" s="17">
        <v>5.00627588117643E-2</v>
      </c>
      <c r="I11" s="17">
        <v>7.5039791623713506E-2</v>
      </c>
      <c r="J11" s="17">
        <v>2.7377790783990601E-2</v>
      </c>
      <c r="K11" s="17">
        <v>0.16061368571805301</v>
      </c>
      <c r="L11" s="17"/>
      <c r="M11" s="17">
        <v>3.5519519331923599E-2</v>
      </c>
      <c r="N11" s="17">
        <v>4.4163130301786799E-2</v>
      </c>
      <c r="O11" s="17">
        <v>5.1685669327724698E-2</v>
      </c>
      <c r="P11" s="17">
        <v>0.21324338097854401</v>
      </c>
      <c r="Q11" s="17"/>
      <c r="R11" s="17">
        <v>2.4557742847871499E-2</v>
      </c>
      <c r="S11" s="17">
        <v>9.0339900070813606E-2</v>
      </c>
      <c r="T11" s="17">
        <v>4.7056538488048E-2</v>
      </c>
      <c r="U11" s="17"/>
      <c r="V11" s="17">
        <v>1.4822636415176799E-2</v>
      </c>
      <c r="W11" s="17">
        <v>5.3738478858365801E-2</v>
      </c>
      <c r="X11" s="17">
        <v>3.0327691354325299E-2</v>
      </c>
      <c r="Y11" s="17">
        <v>7.5339646447209502E-2</v>
      </c>
      <c r="Z11" s="17">
        <v>0.114603034249441</v>
      </c>
      <c r="AA11" s="17"/>
      <c r="AB11" s="17">
        <v>4.76510009460328E-2</v>
      </c>
      <c r="AC11" s="17">
        <v>0.16556057486980799</v>
      </c>
      <c r="AD11" s="17">
        <v>7.9047937368254995E-2</v>
      </c>
    </row>
    <row r="12" spans="2:30">
      <c r="B12" s="18" t="s">
        <v>172</v>
      </c>
      <c r="C12" s="17">
        <v>4.6000710105638699E-3</v>
      </c>
      <c r="D12" s="17">
        <v>3.9898540200028103E-3</v>
      </c>
      <c r="E12" s="17">
        <v>5.2461562984889498E-3</v>
      </c>
      <c r="F12" s="17"/>
      <c r="G12" s="17">
        <v>0</v>
      </c>
      <c r="H12" s="17">
        <v>1.0015171596088999E-2</v>
      </c>
      <c r="I12" s="17">
        <v>5.6747367796904204E-3</v>
      </c>
      <c r="J12" s="17">
        <v>7.2848341769265398E-3</v>
      </c>
      <c r="K12" s="17">
        <v>0</v>
      </c>
      <c r="L12" s="17"/>
      <c r="M12" s="17">
        <v>5.2860214112023804E-3</v>
      </c>
      <c r="N12" s="17">
        <v>0</v>
      </c>
      <c r="O12" s="17">
        <v>0</v>
      </c>
      <c r="P12" s="17">
        <v>1.40645040985144E-2</v>
      </c>
      <c r="Q12" s="17"/>
      <c r="R12" s="17">
        <v>0</v>
      </c>
      <c r="S12" s="17">
        <v>5.6194761079551197E-3</v>
      </c>
      <c r="T12" s="17">
        <v>6.5435209048922902E-3</v>
      </c>
      <c r="U12" s="17"/>
      <c r="V12" s="17">
        <v>0</v>
      </c>
      <c r="W12" s="17">
        <v>0</v>
      </c>
      <c r="X12" s="17">
        <v>1.0178471104523801E-2</v>
      </c>
      <c r="Y12" s="17">
        <v>5.9431005315764103E-3</v>
      </c>
      <c r="Z12" s="17">
        <v>4.8527001016960896E-3</v>
      </c>
      <c r="AA12" s="17"/>
      <c r="AB12" s="17">
        <v>5.7489454750633403E-3</v>
      </c>
      <c r="AC12" s="17">
        <v>0</v>
      </c>
      <c r="AD12" s="17">
        <v>0</v>
      </c>
    </row>
    <row r="13" spans="2:30">
      <c r="B13" s="18" t="s">
        <v>69</v>
      </c>
      <c r="C13" s="19">
        <v>1.69522850809719E-2</v>
      </c>
      <c r="D13" s="19">
        <v>1.42382488801975E-2</v>
      </c>
      <c r="E13" s="19">
        <v>1.9825851185062401E-2</v>
      </c>
      <c r="F13" s="19"/>
      <c r="G13" s="19">
        <v>5.1419459926198299E-2</v>
      </c>
      <c r="H13" s="19">
        <v>1.94788454360269E-2</v>
      </c>
      <c r="I13" s="19">
        <v>8.6658453789752593E-3</v>
      </c>
      <c r="J13" s="19">
        <v>2.42953548326075E-3</v>
      </c>
      <c r="K13" s="19">
        <v>0</v>
      </c>
      <c r="L13" s="19"/>
      <c r="M13" s="19">
        <v>9.2573114630088906E-3</v>
      </c>
      <c r="N13" s="19">
        <v>3.0914895917570399E-2</v>
      </c>
      <c r="O13" s="19">
        <v>0</v>
      </c>
      <c r="P13" s="19">
        <v>3.2924465092310999E-2</v>
      </c>
      <c r="Q13" s="19"/>
      <c r="R13" s="19">
        <v>4.9590581658395701E-2</v>
      </c>
      <c r="S13" s="19">
        <v>1.0920142256369199E-2</v>
      </c>
      <c r="T13" s="19">
        <v>0</v>
      </c>
      <c r="U13" s="19"/>
      <c r="V13" s="19">
        <v>2.9585137832709101E-2</v>
      </c>
      <c r="W13" s="19">
        <v>2.6552527802384401E-2</v>
      </c>
      <c r="X13" s="19">
        <v>3.4834441578721703E-2</v>
      </c>
      <c r="Y13" s="19">
        <v>6.3266772545329001E-3</v>
      </c>
      <c r="Z13" s="19">
        <v>0</v>
      </c>
      <c r="AA13" s="19"/>
      <c r="AB13" s="19">
        <v>2.05984437227562E-2</v>
      </c>
      <c r="AC13" s="19">
        <v>3.1725326039036498E-3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173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174</v>
      </c>
      <c r="C9" s="17">
        <v>0.33748132121319102</v>
      </c>
      <c r="D9" s="17">
        <v>0.35673142796586399</v>
      </c>
      <c r="E9" s="17">
        <v>0.31709970130376602</v>
      </c>
      <c r="F9" s="17"/>
      <c r="G9" s="17">
        <v>0.45291170014975302</v>
      </c>
      <c r="H9" s="17">
        <v>0.339470902859007</v>
      </c>
      <c r="I9" s="17">
        <v>0.33977210429125299</v>
      </c>
      <c r="J9" s="17">
        <v>0.41128529464598801</v>
      </c>
      <c r="K9" s="17">
        <v>0.13270069166617601</v>
      </c>
      <c r="L9" s="17"/>
      <c r="M9" s="17">
        <v>0.47041360159073597</v>
      </c>
      <c r="N9" s="17">
        <v>0.24115858923575101</v>
      </c>
      <c r="O9" s="17">
        <v>0.237463875032941</v>
      </c>
      <c r="P9" s="17">
        <v>0.17329357316187899</v>
      </c>
      <c r="Q9" s="17"/>
      <c r="R9" s="17">
        <v>0.41656133520584998</v>
      </c>
      <c r="S9" s="17">
        <v>0.37516135007906498</v>
      </c>
      <c r="T9" s="17">
        <v>0.15863942347073301</v>
      </c>
      <c r="U9" s="17"/>
      <c r="V9" s="17">
        <v>0.471503107144921</v>
      </c>
      <c r="W9" s="17">
        <v>0.37457169946010799</v>
      </c>
      <c r="X9" s="17">
        <v>0.35739946272416301</v>
      </c>
      <c r="Y9" s="17">
        <v>0.34965721829103602</v>
      </c>
      <c r="Z9" s="17">
        <v>0.24017822589382001</v>
      </c>
      <c r="AA9" s="17"/>
      <c r="AB9" s="17">
        <v>0.29468180924876602</v>
      </c>
      <c r="AC9" s="17">
        <v>0.56207640276474502</v>
      </c>
      <c r="AD9" s="17">
        <v>0.35599365462612997</v>
      </c>
    </row>
    <row r="10" spans="2:30">
      <c r="B10" s="18" t="s">
        <v>175</v>
      </c>
      <c r="C10" s="17">
        <v>0.51408599136135102</v>
      </c>
      <c r="D10" s="17">
        <v>0.51982142633656203</v>
      </c>
      <c r="E10" s="17">
        <v>0.50801342993704801</v>
      </c>
      <c r="F10" s="17"/>
      <c r="G10" s="17">
        <v>0.436972861041103</v>
      </c>
      <c r="H10" s="17">
        <v>0.47225260978913802</v>
      </c>
      <c r="I10" s="17">
        <v>0.48795348251353199</v>
      </c>
      <c r="J10" s="17">
        <v>0.44527740463409299</v>
      </c>
      <c r="K10" s="17">
        <v>0.73953072090515204</v>
      </c>
      <c r="L10" s="17"/>
      <c r="M10" s="17">
        <v>0.40997085429680702</v>
      </c>
      <c r="N10" s="17">
        <v>0.59836675875091005</v>
      </c>
      <c r="O10" s="17">
        <v>0.62871399902362002</v>
      </c>
      <c r="P10" s="17">
        <v>0.59610697421123104</v>
      </c>
      <c r="Q10" s="17"/>
      <c r="R10" s="17">
        <v>0.433376196428648</v>
      </c>
      <c r="S10" s="17">
        <v>0.47621750323845302</v>
      </c>
      <c r="T10" s="17">
        <v>0.69506439407951104</v>
      </c>
      <c r="U10" s="17"/>
      <c r="V10" s="17">
        <v>0.42585673755706799</v>
      </c>
      <c r="W10" s="17">
        <v>0.46462057501891302</v>
      </c>
      <c r="X10" s="17">
        <v>0.50146003324972699</v>
      </c>
      <c r="Y10" s="17">
        <v>0.44707783017124603</v>
      </c>
      <c r="Z10" s="17">
        <v>0.63489099271169702</v>
      </c>
      <c r="AA10" s="17"/>
      <c r="AB10" s="17">
        <v>0.53500634446293105</v>
      </c>
      <c r="AC10" s="17">
        <v>0.41172154137928002</v>
      </c>
      <c r="AD10" s="17">
        <v>0.48373601126328603</v>
      </c>
    </row>
    <row r="11" spans="2:30">
      <c r="B11" s="18" t="s">
        <v>176</v>
      </c>
      <c r="C11" s="17">
        <v>0.109526666821558</v>
      </c>
      <c r="D11" s="17">
        <v>8.5049123468746393E-2</v>
      </c>
      <c r="E11" s="17">
        <v>0.135442989849961</v>
      </c>
      <c r="F11" s="17"/>
      <c r="G11" s="17">
        <v>7.99606583844443E-2</v>
      </c>
      <c r="H11" s="17">
        <v>0.13855528205373099</v>
      </c>
      <c r="I11" s="17">
        <v>0.12331010820867799</v>
      </c>
      <c r="J11" s="17">
        <v>0.105759488189219</v>
      </c>
      <c r="K11" s="17">
        <v>0.100147581067989</v>
      </c>
      <c r="L11" s="17"/>
      <c r="M11" s="17">
        <v>9.1141912334934294E-2</v>
      </c>
      <c r="N11" s="17">
        <v>0.12947137246267501</v>
      </c>
      <c r="O11" s="17">
        <v>0.10463100583529</v>
      </c>
      <c r="P11" s="17">
        <v>0.138023060417891</v>
      </c>
      <c r="Q11" s="17"/>
      <c r="R11" s="17">
        <v>0.115494950298328</v>
      </c>
      <c r="S11" s="17">
        <v>0.110960678552151</v>
      </c>
      <c r="T11" s="17">
        <v>9.9743087497133398E-2</v>
      </c>
      <c r="U11" s="17"/>
      <c r="V11" s="17">
        <v>6.4896005998214698E-2</v>
      </c>
      <c r="W11" s="17">
        <v>0.13115467442033599</v>
      </c>
      <c r="X11" s="17">
        <v>9.8374836976705002E-2</v>
      </c>
      <c r="Y11" s="17">
        <v>0.14536282695995301</v>
      </c>
      <c r="Z11" s="17">
        <v>9.4077290398387206E-2</v>
      </c>
      <c r="AA11" s="17"/>
      <c r="AB11" s="17">
        <v>0.122907390190633</v>
      </c>
      <c r="AC11" s="17">
        <v>2.6202055855975102E-2</v>
      </c>
      <c r="AD11" s="17">
        <v>0.141381975027872</v>
      </c>
    </row>
    <row r="12" spans="2:30">
      <c r="B12" s="18" t="s">
        <v>177</v>
      </c>
      <c r="C12" s="17">
        <v>7.0950231548167E-3</v>
      </c>
      <c r="D12" s="17">
        <v>0</v>
      </c>
      <c r="E12" s="17">
        <v>1.46070887785551E-2</v>
      </c>
      <c r="F12" s="17"/>
      <c r="G12" s="17">
        <v>7.2564385085269797E-3</v>
      </c>
      <c r="H12" s="17">
        <v>1.07675775413243E-2</v>
      </c>
      <c r="I12" s="17">
        <v>4.3153004652739697E-3</v>
      </c>
      <c r="J12" s="17">
        <v>0</v>
      </c>
      <c r="K12" s="17">
        <v>1.3060563850309201E-2</v>
      </c>
      <c r="L12" s="17"/>
      <c r="M12" s="17">
        <v>5.79441508334088E-3</v>
      </c>
      <c r="N12" s="17">
        <v>1.0265377985393301E-2</v>
      </c>
      <c r="O12" s="17">
        <v>0</v>
      </c>
      <c r="P12" s="17">
        <v>1.22202160802067E-2</v>
      </c>
      <c r="Q12" s="17"/>
      <c r="R12" s="17">
        <v>1.2483620331458599E-2</v>
      </c>
      <c r="S12" s="17">
        <v>3.3154709648495701E-3</v>
      </c>
      <c r="T12" s="17">
        <v>1.16294622033621E-2</v>
      </c>
      <c r="U12" s="17"/>
      <c r="V12" s="17">
        <v>1.4431129679654099E-2</v>
      </c>
      <c r="W12" s="17">
        <v>5.6323055052650102E-3</v>
      </c>
      <c r="X12" s="17">
        <v>5.0429521979497797E-3</v>
      </c>
      <c r="Y12" s="17">
        <v>4.5193751683546297E-3</v>
      </c>
      <c r="Z12" s="17">
        <v>8.6244535987854403E-3</v>
      </c>
      <c r="AA12" s="17"/>
      <c r="AB12" s="17">
        <v>8.8670155672995205E-3</v>
      </c>
      <c r="AC12" s="17">
        <v>0</v>
      </c>
      <c r="AD12" s="17">
        <v>0</v>
      </c>
    </row>
    <row r="13" spans="2:30">
      <c r="B13" s="18" t="s">
        <v>69</v>
      </c>
      <c r="C13" s="19">
        <v>3.1810997449082799E-2</v>
      </c>
      <c r="D13" s="19">
        <v>3.8398022228827003E-2</v>
      </c>
      <c r="E13" s="19">
        <v>2.4836790130670201E-2</v>
      </c>
      <c r="F13" s="19"/>
      <c r="G13" s="19">
        <v>2.2898341916173199E-2</v>
      </c>
      <c r="H13" s="19">
        <v>3.8953627756800002E-2</v>
      </c>
      <c r="I13" s="19">
        <v>4.4649004521263601E-2</v>
      </c>
      <c r="J13" s="19">
        <v>3.7677812530699697E-2</v>
      </c>
      <c r="K13" s="19">
        <v>1.45604425103738E-2</v>
      </c>
      <c r="L13" s="19"/>
      <c r="M13" s="19">
        <v>2.26792166941823E-2</v>
      </c>
      <c r="N13" s="19">
        <v>2.07379015652705E-2</v>
      </c>
      <c r="O13" s="19">
        <v>2.91911201081494E-2</v>
      </c>
      <c r="P13" s="19">
        <v>8.0356176128793394E-2</v>
      </c>
      <c r="Q13" s="19"/>
      <c r="R13" s="19">
        <v>2.20838977357149E-2</v>
      </c>
      <c r="S13" s="19">
        <v>3.4344997165481603E-2</v>
      </c>
      <c r="T13" s="19">
        <v>3.4923632749259803E-2</v>
      </c>
      <c r="U13" s="19"/>
      <c r="V13" s="19">
        <v>2.3313019620142698E-2</v>
      </c>
      <c r="W13" s="19">
        <v>2.4020745595378E-2</v>
      </c>
      <c r="X13" s="19">
        <v>3.7722714851455397E-2</v>
      </c>
      <c r="Y13" s="19">
        <v>5.3382749409411401E-2</v>
      </c>
      <c r="Z13" s="19">
        <v>2.2229037397310601E-2</v>
      </c>
      <c r="AA13" s="19"/>
      <c r="AB13" s="19">
        <v>3.8537440530370601E-2</v>
      </c>
      <c r="AC13" s="19">
        <v>0</v>
      </c>
      <c r="AD13" s="19">
        <v>1.8888359082711699E-2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D22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178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179</v>
      </c>
      <c r="C9" s="17">
        <v>0.60067040073434996</v>
      </c>
      <c r="D9" s="17">
        <v>0.52718374164708703</v>
      </c>
      <c r="E9" s="17">
        <v>0.67847657465191502</v>
      </c>
      <c r="F9" s="17"/>
      <c r="G9" s="17">
        <v>0.73397808967795697</v>
      </c>
      <c r="H9" s="17">
        <v>0.71522303315177405</v>
      </c>
      <c r="I9" s="17">
        <v>0.66354377065826198</v>
      </c>
      <c r="J9" s="17">
        <v>0.46420138296493102</v>
      </c>
      <c r="K9" s="17">
        <v>0.40500357342952298</v>
      </c>
      <c r="L9" s="17"/>
      <c r="M9" s="17">
        <v>0.65524062732011701</v>
      </c>
      <c r="N9" s="17">
        <v>0.68336170800921303</v>
      </c>
      <c r="O9" s="17">
        <v>0.45555733754197297</v>
      </c>
      <c r="P9" s="17">
        <v>0.42606364869511798</v>
      </c>
      <c r="Q9" s="17"/>
      <c r="R9" s="17">
        <v>0.71283194391219895</v>
      </c>
      <c r="S9" s="17">
        <v>0.63807309115595501</v>
      </c>
      <c r="T9" s="17">
        <v>0.38926965921801598</v>
      </c>
      <c r="U9" s="17"/>
      <c r="V9" s="17">
        <v>0.73820179463485303</v>
      </c>
      <c r="W9" s="17">
        <v>0.71217190752200898</v>
      </c>
      <c r="X9" s="17">
        <v>0.70997709385628405</v>
      </c>
      <c r="Y9" s="17">
        <v>0.58382695454104505</v>
      </c>
      <c r="Z9" s="17">
        <v>0.405126166677656</v>
      </c>
      <c r="AA9" s="17"/>
      <c r="AB9" s="17">
        <v>0.60910175600068805</v>
      </c>
      <c r="AC9" s="17">
        <v>0.586826504110602</v>
      </c>
      <c r="AD9" s="17">
        <v>0.50971937390228805</v>
      </c>
    </row>
    <row r="10" spans="2:30">
      <c r="B10" s="18" t="s">
        <v>180</v>
      </c>
      <c r="C10" s="17">
        <v>0.57283926516822903</v>
      </c>
      <c r="D10" s="17">
        <v>0.56631719734045505</v>
      </c>
      <c r="E10" s="17">
        <v>0.57974469739242795</v>
      </c>
      <c r="F10" s="17"/>
      <c r="G10" s="17">
        <v>0.52069087293551897</v>
      </c>
      <c r="H10" s="17">
        <v>0.60804016194364696</v>
      </c>
      <c r="I10" s="17">
        <v>0.49857468562858498</v>
      </c>
      <c r="J10" s="17">
        <v>0.56615128607411402</v>
      </c>
      <c r="K10" s="17">
        <v>0.67646602942344303</v>
      </c>
      <c r="L10" s="17"/>
      <c r="M10" s="17">
        <v>0.54395838976438304</v>
      </c>
      <c r="N10" s="17">
        <v>0.67577893728724903</v>
      </c>
      <c r="O10" s="17">
        <v>0.62401341834791801</v>
      </c>
      <c r="P10" s="17">
        <v>0.448635951029284</v>
      </c>
      <c r="Q10" s="17"/>
      <c r="R10" s="17">
        <v>0.54791646394992</v>
      </c>
      <c r="S10" s="17">
        <v>0.510685155329063</v>
      </c>
      <c r="T10" s="17">
        <v>0.76165841038276005</v>
      </c>
      <c r="U10" s="17"/>
      <c r="V10" s="17">
        <v>0.50507035094407904</v>
      </c>
      <c r="W10" s="17">
        <v>0.62009972141952097</v>
      </c>
      <c r="X10" s="17">
        <v>0.52160469493458905</v>
      </c>
      <c r="Y10" s="17">
        <v>0.51207206176401698</v>
      </c>
      <c r="Z10" s="17">
        <v>0.63861357805931496</v>
      </c>
      <c r="AA10" s="17"/>
      <c r="AB10" s="17">
        <v>0.58751218570026398</v>
      </c>
      <c r="AC10" s="17">
        <v>0.48999690805459001</v>
      </c>
      <c r="AD10" s="17">
        <v>0.58327723385178498</v>
      </c>
    </row>
    <row r="11" spans="2:30">
      <c r="B11" s="18" t="s">
        <v>181</v>
      </c>
      <c r="C11" s="17">
        <v>0.52192583050826502</v>
      </c>
      <c r="D11" s="17">
        <v>0.53103218033358301</v>
      </c>
      <c r="E11" s="17">
        <v>0.51228421328055296</v>
      </c>
      <c r="F11" s="17"/>
      <c r="G11" s="17">
        <v>0.51328652244101702</v>
      </c>
      <c r="H11" s="17">
        <v>0.53079953761245302</v>
      </c>
      <c r="I11" s="17">
        <v>0.51195201138257795</v>
      </c>
      <c r="J11" s="17">
        <v>0.58476932735037102</v>
      </c>
      <c r="K11" s="17">
        <v>0.46889762749591002</v>
      </c>
      <c r="L11" s="17"/>
      <c r="M11" s="17">
        <v>0.56897676527340701</v>
      </c>
      <c r="N11" s="17">
        <v>0.43710909341980397</v>
      </c>
      <c r="O11" s="17">
        <v>0.52835879635374605</v>
      </c>
      <c r="P11" s="17">
        <v>0.50949274567610403</v>
      </c>
      <c r="Q11" s="17"/>
      <c r="R11" s="17">
        <v>0.50056880185008801</v>
      </c>
      <c r="S11" s="17">
        <v>0.55723385764614697</v>
      </c>
      <c r="T11" s="17">
        <v>0.45040112353050898</v>
      </c>
      <c r="U11" s="17"/>
      <c r="V11" s="17">
        <v>0.52235872147753604</v>
      </c>
      <c r="W11" s="17">
        <v>0.546950326071309</v>
      </c>
      <c r="X11" s="17">
        <v>0.50619280471379302</v>
      </c>
      <c r="Y11" s="17">
        <v>0.53450097597457302</v>
      </c>
      <c r="Z11" s="17">
        <v>0.50620894640182801</v>
      </c>
      <c r="AA11" s="17"/>
      <c r="AB11" s="17">
        <v>0.47625431495315501</v>
      </c>
      <c r="AC11" s="17">
        <v>0.740232470704283</v>
      </c>
      <c r="AD11" s="17">
        <v>0.60302077815394095</v>
      </c>
    </row>
    <row r="12" spans="2:30">
      <c r="B12" s="18" t="s">
        <v>182</v>
      </c>
      <c r="C12" s="17">
        <v>0.45195101154318901</v>
      </c>
      <c r="D12" s="17">
        <v>0.48348996322508597</v>
      </c>
      <c r="E12" s="17">
        <v>0.41855821358206202</v>
      </c>
      <c r="F12" s="17"/>
      <c r="G12" s="17">
        <v>0.341418312856971</v>
      </c>
      <c r="H12" s="17">
        <v>0.45583086525018701</v>
      </c>
      <c r="I12" s="17">
        <v>0.48877623896824401</v>
      </c>
      <c r="J12" s="17">
        <v>0.59189340203583996</v>
      </c>
      <c r="K12" s="17">
        <v>0.38861627099220297</v>
      </c>
      <c r="L12" s="17"/>
      <c r="M12" s="17">
        <v>0.52567856821158798</v>
      </c>
      <c r="N12" s="17">
        <v>0.34916648184299098</v>
      </c>
      <c r="O12" s="17">
        <v>0.33545323974930802</v>
      </c>
      <c r="P12" s="17">
        <v>0.49548053536211001</v>
      </c>
      <c r="Q12" s="17"/>
      <c r="R12" s="17">
        <v>0.32316305253844801</v>
      </c>
      <c r="S12" s="17">
        <v>0.52119221042158004</v>
      </c>
      <c r="T12" s="17">
        <v>0.39913846892514698</v>
      </c>
      <c r="U12" s="17"/>
      <c r="V12" s="17">
        <v>0.38161895821390601</v>
      </c>
      <c r="W12" s="17">
        <v>0.358176299091021</v>
      </c>
      <c r="X12" s="17">
        <v>0.52751968273779903</v>
      </c>
      <c r="Y12" s="17">
        <v>0.474246115209286</v>
      </c>
      <c r="Z12" s="17">
        <v>0.47843516624951299</v>
      </c>
      <c r="AA12" s="17"/>
      <c r="AB12" s="17">
        <v>0.41731208696628702</v>
      </c>
      <c r="AC12" s="17">
        <v>0.60850167598368099</v>
      </c>
      <c r="AD12" s="17">
        <v>0.53936270658672703</v>
      </c>
    </row>
    <row r="13" spans="2:30" ht="28.9">
      <c r="B13" s="18" t="s">
        <v>183</v>
      </c>
      <c r="C13" s="17">
        <v>0.292269728376296</v>
      </c>
      <c r="D13" s="17">
        <v>0.28374731600917802</v>
      </c>
      <c r="E13" s="17">
        <v>0.30129308454827403</v>
      </c>
      <c r="F13" s="17"/>
      <c r="G13" s="17">
        <v>0.26231742423730298</v>
      </c>
      <c r="H13" s="17">
        <v>0.228885772657169</v>
      </c>
      <c r="I13" s="17">
        <v>0.300816277709124</v>
      </c>
      <c r="J13" s="17">
        <v>0.29458588742721498</v>
      </c>
      <c r="K13" s="17">
        <v>0.381325023169237</v>
      </c>
      <c r="L13" s="17"/>
      <c r="M13" s="17">
        <v>0.278135838427925</v>
      </c>
      <c r="N13" s="17">
        <v>0.17507679608722601</v>
      </c>
      <c r="O13" s="17">
        <v>0.54212061345876095</v>
      </c>
      <c r="P13" s="17">
        <v>0.30566424497224398</v>
      </c>
      <c r="Q13" s="17"/>
      <c r="R13" s="17">
        <v>0.263594340687346</v>
      </c>
      <c r="S13" s="17">
        <v>0.30177770138416599</v>
      </c>
      <c r="T13" s="17">
        <v>0.296077417680432</v>
      </c>
      <c r="U13" s="17"/>
      <c r="V13" s="17">
        <v>0.22549728423005799</v>
      </c>
      <c r="W13" s="17">
        <v>0.29239771565831302</v>
      </c>
      <c r="X13" s="17">
        <v>0.20906137809361799</v>
      </c>
      <c r="Y13" s="17">
        <v>0.33248164310880401</v>
      </c>
      <c r="Z13" s="17">
        <v>0.34756713284888502</v>
      </c>
      <c r="AA13" s="17"/>
      <c r="AB13" s="17">
        <v>0.25247195570568998</v>
      </c>
      <c r="AC13" s="17">
        <v>0.52833700996963495</v>
      </c>
      <c r="AD13" s="17">
        <v>0.23130151553911499</v>
      </c>
    </row>
    <row r="14" spans="2:30">
      <c r="B14" s="18" t="s">
        <v>184</v>
      </c>
      <c r="C14" s="17">
        <v>0.23452546478766201</v>
      </c>
      <c r="D14" s="17">
        <v>0.20633516697826601</v>
      </c>
      <c r="E14" s="17">
        <v>0.26437277641385998</v>
      </c>
      <c r="F14" s="17"/>
      <c r="G14" s="17">
        <v>0.22475154122371799</v>
      </c>
      <c r="H14" s="17">
        <v>0.15974465035788901</v>
      </c>
      <c r="I14" s="17">
        <v>0.144166320248511</v>
      </c>
      <c r="J14" s="17">
        <v>0.20829629695656299</v>
      </c>
      <c r="K14" s="17">
        <v>0.44593957904563097</v>
      </c>
      <c r="L14" s="17"/>
      <c r="M14" s="17">
        <v>0.247780967633667</v>
      </c>
      <c r="N14" s="17">
        <v>0.315823235281465</v>
      </c>
      <c r="O14" s="17">
        <v>4.9858131324888103E-2</v>
      </c>
      <c r="P14" s="17">
        <v>0.22464277236848301</v>
      </c>
      <c r="Q14" s="17"/>
      <c r="R14" s="17">
        <v>0.23291633654083699</v>
      </c>
      <c r="S14" s="17">
        <v>0.20198481117305001</v>
      </c>
      <c r="T14" s="17">
        <v>0.32187027703438498</v>
      </c>
      <c r="U14" s="17"/>
      <c r="V14" s="17">
        <v>0.16661934370425699</v>
      </c>
      <c r="W14" s="17">
        <v>0.242635835197752</v>
      </c>
      <c r="X14" s="17">
        <v>0.115973705027707</v>
      </c>
      <c r="Y14" s="17">
        <v>0.19812646842961101</v>
      </c>
      <c r="Z14" s="17">
        <v>0.35944598255124499</v>
      </c>
      <c r="AA14" s="17"/>
      <c r="AB14" s="17">
        <v>0.206384993282339</v>
      </c>
      <c r="AC14" s="17">
        <v>0.414992101750294</v>
      </c>
      <c r="AD14" s="17">
        <v>0.15251252300346599</v>
      </c>
    </row>
    <row r="15" spans="2:30">
      <c r="B15" s="18" t="s">
        <v>185</v>
      </c>
      <c r="C15" s="17">
        <v>2.14523533707363E-2</v>
      </c>
      <c r="D15" s="17">
        <v>3.0531714161727501E-2</v>
      </c>
      <c r="E15" s="17">
        <v>1.1839311581405301E-2</v>
      </c>
      <c r="F15" s="17"/>
      <c r="G15" s="17">
        <v>7.6199251729678402E-3</v>
      </c>
      <c r="H15" s="17">
        <v>6.4979142674448003E-3</v>
      </c>
      <c r="I15" s="17">
        <v>1.06624809749537E-2</v>
      </c>
      <c r="J15" s="17">
        <v>4.8021842891562798E-2</v>
      </c>
      <c r="K15" s="17">
        <v>3.6972684635126603E-2</v>
      </c>
      <c r="L15" s="17"/>
      <c r="M15" s="17">
        <v>2.7360113599129401E-2</v>
      </c>
      <c r="N15" s="17">
        <v>7.8628422575016208E-3</v>
      </c>
      <c r="O15" s="17">
        <v>3.5634493290201401E-2</v>
      </c>
      <c r="P15" s="17">
        <v>1.2837266279978299E-2</v>
      </c>
      <c r="Q15" s="17"/>
      <c r="R15" s="17">
        <v>1.01157147742186E-2</v>
      </c>
      <c r="S15" s="17">
        <v>2.1025169931595301E-2</v>
      </c>
      <c r="T15" s="17">
        <v>3.3985628385708198E-2</v>
      </c>
      <c r="U15" s="17"/>
      <c r="V15" s="17">
        <v>1.5154008153054999E-2</v>
      </c>
      <c r="W15" s="17">
        <v>2.8409757221708599E-3</v>
      </c>
      <c r="X15" s="17">
        <v>6.6038641451423097E-3</v>
      </c>
      <c r="Y15" s="17">
        <v>3.6568494733555897E-2</v>
      </c>
      <c r="Z15" s="17">
        <v>3.7596950294500102E-2</v>
      </c>
      <c r="AA15" s="17"/>
      <c r="AB15" s="17">
        <v>2.30916701982978E-2</v>
      </c>
      <c r="AC15" s="17">
        <v>4.6096342165208998E-3</v>
      </c>
      <c r="AD15" s="17">
        <v>4.44075304442067E-2</v>
      </c>
    </row>
    <row r="16" spans="2:30">
      <c r="B16" s="18" t="s">
        <v>69</v>
      </c>
      <c r="C16" s="17">
        <v>1.14451494545512E-2</v>
      </c>
      <c r="D16" s="17">
        <v>1.27941487800082E-2</v>
      </c>
      <c r="E16" s="17">
        <v>1.00168565176449E-2</v>
      </c>
      <c r="F16" s="17"/>
      <c r="G16" s="17">
        <v>0</v>
      </c>
      <c r="H16" s="17">
        <v>2.8195108972725699E-2</v>
      </c>
      <c r="I16" s="17">
        <v>2.1291515943552001E-2</v>
      </c>
      <c r="J16" s="17">
        <v>4.2414516469363502E-3</v>
      </c>
      <c r="K16" s="17">
        <v>3.00871633206734E-3</v>
      </c>
      <c r="L16" s="17"/>
      <c r="M16" s="17">
        <v>6.9629771873922896E-3</v>
      </c>
      <c r="N16" s="17">
        <v>1.21374838839736E-2</v>
      </c>
      <c r="O16" s="17">
        <v>0</v>
      </c>
      <c r="P16" s="17">
        <v>3.4278204797433598E-2</v>
      </c>
      <c r="Q16" s="17"/>
      <c r="R16" s="17">
        <v>0</v>
      </c>
      <c r="S16" s="17">
        <v>1.9144469633170399E-2</v>
      </c>
      <c r="T16" s="17">
        <v>2.6790384600115899E-3</v>
      </c>
      <c r="U16" s="17"/>
      <c r="V16" s="17">
        <v>0</v>
      </c>
      <c r="W16" s="17">
        <v>1.1515770710889399E-2</v>
      </c>
      <c r="X16" s="17">
        <v>2.0635824017240401E-2</v>
      </c>
      <c r="Y16" s="17">
        <v>2.23278248331269E-2</v>
      </c>
      <c r="Z16" s="17">
        <v>1.9867851568451602E-3</v>
      </c>
      <c r="AA16" s="17"/>
      <c r="AB16" s="17">
        <v>1.4303592274350701E-2</v>
      </c>
      <c r="AC16" s="17">
        <v>0</v>
      </c>
      <c r="AD16" s="17">
        <v>0</v>
      </c>
    </row>
    <row r="17" spans="2:30">
      <c r="B17" s="18" t="s">
        <v>75</v>
      </c>
      <c r="C17" s="19">
        <v>4.6472356639651801E-3</v>
      </c>
      <c r="D17" s="19">
        <v>5.8097538604833399E-3</v>
      </c>
      <c r="E17" s="19">
        <v>3.4163851381137202E-3</v>
      </c>
      <c r="F17" s="19"/>
      <c r="G17" s="19">
        <v>0</v>
      </c>
      <c r="H17" s="19">
        <v>0</v>
      </c>
      <c r="I17" s="19">
        <v>0</v>
      </c>
      <c r="J17" s="19">
        <v>1.49880806390213E-2</v>
      </c>
      <c r="K17" s="19">
        <v>9.1007603675455195E-3</v>
      </c>
      <c r="L17" s="19"/>
      <c r="M17" s="19">
        <v>3.5521250828940802E-3</v>
      </c>
      <c r="N17" s="19">
        <v>8.5572464124901004E-3</v>
      </c>
      <c r="O17" s="19">
        <v>6.5049367187249704E-3</v>
      </c>
      <c r="P17" s="19">
        <v>0</v>
      </c>
      <c r="Q17" s="19"/>
      <c r="R17" s="19">
        <v>0</v>
      </c>
      <c r="S17" s="19">
        <v>2.92318548102525E-3</v>
      </c>
      <c r="T17" s="19">
        <v>1.3865545030848501E-2</v>
      </c>
      <c r="U17" s="19"/>
      <c r="V17" s="19">
        <v>0</v>
      </c>
      <c r="W17" s="19">
        <v>0</v>
      </c>
      <c r="X17" s="19">
        <v>0</v>
      </c>
      <c r="Y17" s="19">
        <v>8.6649736508987597E-3</v>
      </c>
      <c r="Z17" s="19">
        <v>1.02827411662984E-2</v>
      </c>
      <c r="AA17" s="19"/>
      <c r="AB17" s="19">
        <v>4.8991828985406804E-3</v>
      </c>
      <c r="AC17" s="19">
        <v>4.9054018958133898E-3</v>
      </c>
      <c r="AD17" s="19">
        <v>0</v>
      </c>
    </row>
    <row r="18" spans="2:30">
      <c r="B18" s="16"/>
    </row>
    <row r="19" spans="2:30">
      <c r="B19" t="s">
        <v>368</v>
      </c>
    </row>
    <row r="20" spans="2:30">
      <c r="B20" t="s">
        <v>369</v>
      </c>
    </row>
    <row r="22" spans="2:30">
      <c r="B22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D2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186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 ht="28.9">
      <c r="B9" s="18" t="s">
        <v>187</v>
      </c>
      <c r="C9" s="17">
        <v>0.25376191654064301</v>
      </c>
      <c r="D9" s="17">
        <v>0.242176148673485</v>
      </c>
      <c r="E9" s="17">
        <v>0.26602869095707299</v>
      </c>
      <c r="F9" s="17"/>
      <c r="G9" s="17">
        <v>0.20950537363777899</v>
      </c>
      <c r="H9" s="17">
        <v>0.173877489769514</v>
      </c>
      <c r="I9" s="17">
        <v>0.27100446030928399</v>
      </c>
      <c r="J9" s="17">
        <v>0.23687315668049799</v>
      </c>
      <c r="K9" s="17">
        <v>0.38630998598496402</v>
      </c>
      <c r="L9" s="17"/>
      <c r="M9" s="17">
        <v>0.23593608796805901</v>
      </c>
      <c r="N9" s="17">
        <v>0.35785734490472798</v>
      </c>
      <c r="O9" s="17">
        <v>0.15338726864058599</v>
      </c>
      <c r="P9" s="17">
        <v>0.227854171275397</v>
      </c>
      <c r="Q9" s="17"/>
      <c r="R9" s="17">
        <v>0.20435463454309699</v>
      </c>
      <c r="S9" s="17">
        <v>0.215978028585567</v>
      </c>
      <c r="T9" s="17">
        <v>0.40301817768722198</v>
      </c>
      <c r="U9" s="17"/>
      <c r="V9" s="17">
        <v>0.172835774788066</v>
      </c>
      <c r="W9" s="17">
        <v>0.19777255886581699</v>
      </c>
      <c r="X9" s="17">
        <v>0.26417226783208803</v>
      </c>
      <c r="Y9" s="17">
        <v>0.20177948092085299</v>
      </c>
      <c r="Z9" s="17">
        <v>0.35077983503501597</v>
      </c>
      <c r="AA9" s="17"/>
      <c r="AB9" s="17">
        <v>0.271262908744833</v>
      </c>
      <c r="AC9" s="17">
        <v>0.16070263007732699</v>
      </c>
      <c r="AD9" s="17">
        <v>0.24969837090401201</v>
      </c>
    </row>
    <row r="10" spans="2:30" ht="28.9">
      <c r="B10" s="18" t="s">
        <v>188</v>
      </c>
      <c r="C10" s="17">
        <v>0.225217039954375</v>
      </c>
      <c r="D10" s="17">
        <v>0.219653622964985</v>
      </c>
      <c r="E10" s="17">
        <v>0.231107472248193</v>
      </c>
      <c r="F10" s="17"/>
      <c r="G10" s="17">
        <v>0.32526290271771602</v>
      </c>
      <c r="H10" s="17">
        <v>0.23377261719440601</v>
      </c>
      <c r="I10" s="17">
        <v>0.21553627344428</v>
      </c>
      <c r="J10" s="17">
        <v>0.23469392316989501</v>
      </c>
      <c r="K10" s="17">
        <v>0.107598763529495</v>
      </c>
      <c r="L10" s="17"/>
      <c r="M10" s="17">
        <v>0.249480383675596</v>
      </c>
      <c r="N10" s="17">
        <v>0.22095466465011801</v>
      </c>
      <c r="O10" s="17">
        <v>0.21039110182772799</v>
      </c>
      <c r="P10" s="17">
        <v>0.170483129995261</v>
      </c>
      <c r="Q10" s="17"/>
      <c r="R10" s="17">
        <v>0.30586202838245202</v>
      </c>
      <c r="S10" s="17">
        <v>0.22823891663266899</v>
      </c>
      <c r="T10" s="17">
        <v>0.13610426940401901</v>
      </c>
      <c r="U10" s="17"/>
      <c r="V10" s="17">
        <v>0.297092335743322</v>
      </c>
      <c r="W10" s="17">
        <v>0.27101208243735098</v>
      </c>
      <c r="X10" s="17">
        <v>0.249995640718293</v>
      </c>
      <c r="Y10" s="17">
        <v>0.22454525715939599</v>
      </c>
      <c r="Z10" s="17">
        <v>0.14917398778174601</v>
      </c>
      <c r="AA10" s="17"/>
      <c r="AB10" s="17">
        <v>0.23207853736981601</v>
      </c>
      <c r="AC10" s="17">
        <v>0.2085812108972</v>
      </c>
      <c r="AD10" s="17">
        <v>0.16662073642192901</v>
      </c>
    </row>
    <row r="11" spans="2:30" ht="28.9">
      <c r="B11" s="18" t="s">
        <v>189</v>
      </c>
      <c r="C11" s="17">
        <v>0.206731473932527</v>
      </c>
      <c r="D11" s="17">
        <v>0.21091810781669099</v>
      </c>
      <c r="E11" s="17">
        <v>0.20229875147424201</v>
      </c>
      <c r="F11" s="17"/>
      <c r="G11" s="17">
        <v>0.25784612750971497</v>
      </c>
      <c r="H11" s="17">
        <v>0.197468272325551</v>
      </c>
      <c r="I11" s="17">
        <v>0.17505313282784701</v>
      </c>
      <c r="J11" s="17">
        <v>0.189631706499335</v>
      </c>
      <c r="K11" s="17">
        <v>0.21127485910716801</v>
      </c>
      <c r="L11" s="17"/>
      <c r="M11" s="17">
        <v>0.17823098835161599</v>
      </c>
      <c r="N11" s="17">
        <v>0.13278232792401001</v>
      </c>
      <c r="O11" s="17">
        <v>0.44538442137422801</v>
      </c>
      <c r="P11" s="17">
        <v>0.20380730982192699</v>
      </c>
      <c r="Q11" s="17"/>
      <c r="R11" s="17">
        <v>0.233271414764469</v>
      </c>
      <c r="S11" s="17">
        <v>0.169723945520518</v>
      </c>
      <c r="T11" s="17">
        <v>0.277517881541961</v>
      </c>
      <c r="U11" s="17"/>
      <c r="V11" s="17">
        <v>0.21335115974416899</v>
      </c>
      <c r="W11" s="17">
        <v>0.240903920068577</v>
      </c>
      <c r="X11" s="17">
        <v>0.19468715181459001</v>
      </c>
      <c r="Y11" s="17">
        <v>0.16038180066625901</v>
      </c>
      <c r="Z11" s="17">
        <v>0.21840463194894999</v>
      </c>
      <c r="AA11" s="17"/>
      <c r="AB11" s="17">
        <v>0.22691516794944899</v>
      </c>
      <c r="AC11" s="17">
        <v>0.110328653131569</v>
      </c>
      <c r="AD11" s="17">
        <v>0.17068104205627099</v>
      </c>
    </row>
    <row r="12" spans="2:30" ht="28.9">
      <c r="B12" s="18" t="s">
        <v>190</v>
      </c>
      <c r="C12" s="17">
        <v>0.20538908824024499</v>
      </c>
      <c r="D12" s="17">
        <v>0.15965621688196799</v>
      </c>
      <c r="E12" s="17">
        <v>0.25381011849045998</v>
      </c>
      <c r="F12" s="17"/>
      <c r="G12" s="17">
        <v>0.117651301722332</v>
      </c>
      <c r="H12" s="17">
        <v>0.187281329270058</v>
      </c>
      <c r="I12" s="17">
        <v>0.201997338183562</v>
      </c>
      <c r="J12" s="17">
        <v>0.19382468147958501</v>
      </c>
      <c r="K12" s="17">
        <v>0.33556271885719002</v>
      </c>
      <c r="L12" s="17"/>
      <c r="M12" s="17">
        <v>0.17095061432580999</v>
      </c>
      <c r="N12" s="17">
        <v>0.31849323135884799</v>
      </c>
      <c r="O12" s="17">
        <v>0.143062835638122</v>
      </c>
      <c r="P12" s="17">
        <v>0.18230434427021899</v>
      </c>
      <c r="Q12" s="17"/>
      <c r="R12" s="17">
        <v>0.106266886692076</v>
      </c>
      <c r="S12" s="17">
        <v>0.20177970922108601</v>
      </c>
      <c r="T12" s="17">
        <v>0.31464293793999099</v>
      </c>
      <c r="U12" s="17"/>
      <c r="V12" s="17">
        <v>8.8524004427355599E-2</v>
      </c>
      <c r="W12" s="17">
        <v>0.164930332478226</v>
      </c>
      <c r="X12" s="17">
        <v>0.17589804330796099</v>
      </c>
      <c r="Y12" s="17">
        <v>0.175871846621595</v>
      </c>
      <c r="Z12" s="17">
        <v>0.31700233115974802</v>
      </c>
      <c r="AA12" s="17"/>
      <c r="AB12" s="17">
        <v>0.224876922967155</v>
      </c>
      <c r="AC12" s="17">
        <v>0.137620079522738</v>
      </c>
      <c r="AD12" s="17">
        <v>9.7895840187495906E-2</v>
      </c>
    </row>
    <row r="13" spans="2:30">
      <c r="B13" s="18" t="s">
        <v>191</v>
      </c>
      <c r="C13" s="17">
        <v>0.17491469199885801</v>
      </c>
      <c r="D13" s="17">
        <v>0.210789827935214</v>
      </c>
      <c r="E13" s="17">
        <v>0.13693083070145201</v>
      </c>
      <c r="F13" s="17"/>
      <c r="G13" s="17">
        <v>0.15921362225764199</v>
      </c>
      <c r="H13" s="17">
        <v>0.13543420654421401</v>
      </c>
      <c r="I13" s="17">
        <v>0.15123057834203801</v>
      </c>
      <c r="J13" s="17">
        <v>0.115990771133199</v>
      </c>
      <c r="K13" s="17">
        <v>0.318382004924113</v>
      </c>
      <c r="L13" s="17"/>
      <c r="M13" s="17">
        <v>0.12964726280885899</v>
      </c>
      <c r="N13" s="17">
        <v>0.12467856115571301</v>
      </c>
      <c r="O13" s="17">
        <v>0.35296013490399403</v>
      </c>
      <c r="P13" s="17">
        <v>0.23871143008829901</v>
      </c>
      <c r="Q13" s="17"/>
      <c r="R13" s="17">
        <v>0.15069989016568799</v>
      </c>
      <c r="S13" s="17">
        <v>0.17321755926717899</v>
      </c>
      <c r="T13" s="17">
        <v>0.20375265073818299</v>
      </c>
      <c r="U13" s="17"/>
      <c r="V13" s="17">
        <v>0.157747766963486</v>
      </c>
      <c r="W13" s="17">
        <v>0.15101157954794101</v>
      </c>
      <c r="X13" s="17">
        <v>0.135689065033718</v>
      </c>
      <c r="Y13" s="17">
        <v>0.158043542990701</v>
      </c>
      <c r="Z13" s="17">
        <v>0.23683362116030601</v>
      </c>
      <c r="AA13" s="17"/>
      <c r="AB13" s="17">
        <v>0.15617204955285899</v>
      </c>
      <c r="AC13" s="17">
        <v>0.31346834775863802</v>
      </c>
      <c r="AD13" s="17">
        <v>6.7576531716564095E-2</v>
      </c>
    </row>
    <row r="14" spans="2:30">
      <c r="B14" s="18" t="s">
        <v>192</v>
      </c>
      <c r="C14" s="17">
        <v>0.11715115100786699</v>
      </c>
      <c r="D14" s="17">
        <v>0.120188079787551</v>
      </c>
      <c r="E14" s="17">
        <v>0.113935712835249</v>
      </c>
      <c r="F14" s="17"/>
      <c r="G14" s="17">
        <v>0.20265035821337099</v>
      </c>
      <c r="H14" s="17">
        <v>5.1444571706076303E-2</v>
      </c>
      <c r="I14" s="17">
        <v>9.9073707683119197E-2</v>
      </c>
      <c r="J14" s="17">
        <v>6.2679946066226497E-2</v>
      </c>
      <c r="K14" s="17">
        <v>0.16796922030348799</v>
      </c>
      <c r="L14" s="17"/>
      <c r="M14" s="17">
        <v>8.1972316768657294E-2</v>
      </c>
      <c r="N14" s="17">
        <v>0.110463474676339</v>
      </c>
      <c r="O14" s="17">
        <v>8.0443965287302105E-2</v>
      </c>
      <c r="P14" s="17">
        <v>0.26906725845287099</v>
      </c>
      <c r="Q14" s="17"/>
      <c r="R14" s="17">
        <v>0.176139049904013</v>
      </c>
      <c r="S14" s="17">
        <v>0.117547111217832</v>
      </c>
      <c r="T14" s="17">
        <v>5.6749351343218499E-2</v>
      </c>
      <c r="U14" s="17"/>
      <c r="V14" s="17">
        <v>0.10993757757318801</v>
      </c>
      <c r="W14" s="17">
        <v>0.13769434164799199</v>
      </c>
      <c r="X14" s="17">
        <v>7.1331610449654095E-2</v>
      </c>
      <c r="Y14" s="17">
        <v>0.121712726073055</v>
      </c>
      <c r="Z14" s="17">
        <v>0.133613739497324</v>
      </c>
      <c r="AA14" s="17"/>
      <c r="AB14" s="17">
        <v>8.6408128995040107E-2</v>
      </c>
      <c r="AC14" s="17">
        <v>0.25705217979539502</v>
      </c>
      <c r="AD14" s="17">
        <v>0.191980599052544</v>
      </c>
    </row>
    <row r="15" spans="2:30" ht="28.9">
      <c r="B15" s="18" t="s">
        <v>193</v>
      </c>
      <c r="C15" s="17">
        <v>0.105459582905813</v>
      </c>
      <c r="D15" s="17">
        <v>0.14413273347368999</v>
      </c>
      <c r="E15" s="17">
        <v>6.4513240856825305E-2</v>
      </c>
      <c r="F15" s="17"/>
      <c r="G15" s="17">
        <v>1.4129318553440001E-2</v>
      </c>
      <c r="H15" s="17">
        <v>6.0367167644003003E-2</v>
      </c>
      <c r="I15" s="17">
        <v>7.9286813827527697E-2</v>
      </c>
      <c r="J15" s="17">
        <v>6.6362341519430407E-2</v>
      </c>
      <c r="K15" s="17">
        <v>0.31994982692083901</v>
      </c>
      <c r="L15" s="17"/>
      <c r="M15" s="17">
        <v>6.93131100873942E-2</v>
      </c>
      <c r="N15" s="17">
        <v>6.4833212210787097E-2</v>
      </c>
      <c r="O15" s="17">
        <v>0.25095915402014601</v>
      </c>
      <c r="P15" s="17">
        <v>0.15428853472954099</v>
      </c>
      <c r="Q15" s="17"/>
      <c r="R15" s="17">
        <v>4.0654123975137298E-2</v>
      </c>
      <c r="S15" s="17">
        <v>0.103993240683583</v>
      </c>
      <c r="T15" s="17">
        <v>0.17453533965642601</v>
      </c>
      <c r="U15" s="17"/>
      <c r="V15" s="17">
        <v>2.80994634062194E-2</v>
      </c>
      <c r="W15" s="17">
        <v>4.8320671582489802E-2</v>
      </c>
      <c r="X15" s="17">
        <v>4.75447351573378E-2</v>
      </c>
      <c r="Y15" s="17">
        <v>6.7835201957156199E-2</v>
      </c>
      <c r="Z15" s="17">
        <v>0.239962253698142</v>
      </c>
      <c r="AA15" s="17"/>
      <c r="AB15" s="17">
        <v>8.9831873994654102E-2</v>
      </c>
      <c r="AC15" s="17">
        <v>0.214597474625218</v>
      </c>
      <c r="AD15" s="17">
        <v>3.4307923657330701E-2</v>
      </c>
    </row>
    <row r="16" spans="2:30">
      <c r="B16" s="18" t="s">
        <v>194</v>
      </c>
      <c r="C16" s="17">
        <v>7.2078940629299995E-2</v>
      </c>
      <c r="D16" s="17">
        <v>6.7566487229279895E-2</v>
      </c>
      <c r="E16" s="17">
        <v>7.6856634137177998E-2</v>
      </c>
      <c r="F16" s="17"/>
      <c r="G16" s="17">
        <v>4.5806981136340998E-2</v>
      </c>
      <c r="H16" s="17">
        <v>7.2344790436923698E-2</v>
      </c>
      <c r="I16" s="17">
        <v>8.2705749952421095E-2</v>
      </c>
      <c r="J16" s="17">
        <v>0.125463846487606</v>
      </c>
      <c r="K16" s="17">
        <v>3.5467861396502598E-2</v>
      </c>
      <c r="L16" s="17"/>
      <c r="M16" s="17">
        <v>5.1486675224515603E-2</v>
      </c>
      <c r="N16" s="17">
        <v>7.2901317788705497E-2</v>
      </c>
      <c r="O16" s="17">
        <v>0.120268831719567</v>
      </c>
      <c r="P16" s="17">
        <v>9.1543221241627601E-2</v>
      </c>
      <c r="Q16" s="17"/>
      <c r="R16" s="17">
        <v>7.1562029508925998E-2</v>
      </c>
      <c r="S16" s="17">
        <v>6.7396092342844105E-2</v>
      </c>
      <c r="T16" s="17">
        <v>8.4935664280010106E-2</v>
      </c>
      <c r="U16" s="17"/>
      <c r="V16" s="17">
        <v>1.9119641044792999E-2</v>
      </c>
      <c r="W16" s="17">
        <v>8.1428284341635307E-2</v>
      </c>
      <c r="X16" s="17">
        <v>6.9560707042197897E-2</v>
      </c>
      <c r="Y16" s="17">
        <v>0.101692838365274</v>
      </c>
      <c r="Z16" s="17">
        <v>6.6678803483396595E-2</v>
      </c>
      <c r="AA16" s="17"/>
      <c r="AB16" s="17">
        <v>7.8394980499552E-2</v>
      </c>
      <c r="AC16" s="17">
        <v>2.6340061435753501E-2</v>
      </c>
      <c r="AD16" s="17">
        <v>0.10551663713064199</v>
      </c>
    </row>
    <row r="17" spans="2:30" ht="28.9">
      <c r="B17" s="18" t="s">
        <v>195</v>
      </c>
      <c r="C17" s="17">
        <v>5.7835871695556602E-2</v>
      </c>
      <c r="D17" s="17">
        <v>7.9286112756906002E-2</v>
      </c>
      <c r="E17" s="17">
        <v>3.5124794510632697E-2</v>
      </c>
      <c r="F17" s="17"/>
      <c r="G17" s="17">
        <v>3.2739181411701901E-2</v>
      </c>
      <c r="H17" s="17">
        <v>3.8830565867274701E-2</v>
      </c>
      <c r="I17" s="17">
        <v>3.1404719979382302E-2</v>
      </c>
      <c r="J17" s="17">
        <v>2.9697232163983098E-2</v>
      </c>
      <c r="K17" s="17">
        <v>0.16149685421440499</v>
      </c>
      <c r="L17" s="17"/>
      <c r="M17" s="17">
        <v>3.6007996129709903E-2</v>
      </c>
      <c r="N17" s="17">
        <v>3.8705337149988098E-2</v>
      </c>
      <c r="O17" s="17">
        <v>2.23720799558535E-2</v>
      </c>
      <c r="P17" s="17">
        <v>0.187776879976079</v>
      </c>
      <c r="Q17" s="17"/>
      <c r="R17" s="17">
        <v>1.55311395517244E-2</v>
      </c>
      <c r="S17" s="17">
        <v>7.7935916791058504E-2</v>
      </c>
      <c r="T17" s="17">
        <v>4.7454666535637402E-2</v>
      </c>
      <c r="U17" s="17"/>
      <c r="V17" s="17">
        <v>2.2129148471822499E-2</v>
      </c>
      <c r="W17" s="17">
        <v>4.5366049817036597E-2</v>
      </c>
      <c r="X17" s="17">
        <v>2.25675167602555E-2</v>
      </c>
      <c r="Y17" s="17">
        <v>3.2581523351642903E-2</v>
      </c>
      <c r="Z17" s="17">
        <v>0.12093459685619801</v>
      </c>
      <c r="AA17" s="17"/>
      <c r="AB17" s="17">
        <v>3.9140435088522503E-2</v>
      </c>
      <c r="AC17" s="17">
        <v>0.172150920762489</v>
      </c>
      <c r="AD17" s="17">
        <v>1.9374208418302001E-2</v>
      </c>
    </row>
    <row r="18" spans="2:30">
      <c r="B18" s="18" t="s">
        <v>69</v>
      </c>
      <c r="C18" s="17">
        <v>4.6720856363033303E-2</v>
      </c>
      <c r="D18" s="17">
        <v>6.0287844468398202E-2</v>
      </c>
      <c r="E18" s="17">
        <v>3.2356406418315303E-2</v>
      </c>
      <c r="F18" s="17"/>
      <c r="G18" s="17">
        <v>3.3464915284364703E-2</v>
      </c>
      <c r="H18" s="17">
        <v>9.2184104334501499E-2</v>
      </c>
      <c r="I18" s="17">
        <v>3.9745264978687397E-2</v>
      </c>
      <c r="J18" s="17">
        <v>5.4745581956122599E-2</v>
      </c>
      <c r="K18" s="17">
        <v>1.18207112706986E-2</v>
      </c>
      <c r="L18" s="17"/>
      <c r="M18" s="17">
        <v>3.63646976769516E-2</v>
      </c>
      <c r="N18" s="17">
        <v>5.3920605434063899E-2</v>
      </c>
      <c r="O18" s="17">
        <v>6.2127822490192101E-2</v>
      </c>
      <c r="P18" s="17">
        <v>5.3261488307419398E-2</v>
      </c>
      <c r="Q18" s="17"/>
      <c r="R18" s="17">
        <v>5.3563530099375298E-2</v>
      </c>
      <c r="S18" s="17">
        <v>4.1854032530989502E-2</v>
      </c>
      <c r="T18" s="17">
        <v>5.26564032060187E-2</v>
      </c>
      <c r="U18" s="17"/>
      <c r="V18" s="17">
        <v>4.3875945544701901E-2</v>
      </c>
      <c r="W18" s="17">
        <v>6.5424077014023196E-2</v>
      </c>
      <c r="X18" s="17">
        <v>5.2391217442859003E-2</v>
      </c>
      <c r="Y18" s="17">
        <v>3.33281783036668E-2</v>
      </c>
      <c r="Z18" s="17">
        <v>3.9050189784180699E-2</v>
      </c>
      <c r="AA18" s="17"/>
      <c r="AB18" s="17">
        <v>5.12382806623677E-2</v>
      </c>
      <c r="AC18" s="17">
        <v>1.6503968700082701E-2</v>
      </c>
      <c r="AD18" s="17">
        <v>6.3465778209928603E-2</v>
      </c>
    </row>
    <row r="19" spans="2:30" ht="28.9">
      <c r="B19" s="18" t="s">
        <v>196</v>
      </c>
      <c r="C19" s="17">
        <v>2.37028982958238E-2</v>
      </c>
      <c r="D19" s="17">
        <v>1.3704651365306001E-2</v>
      </c>
      <c r="E19" s="17">
        <v>3.4288837964449398E-2</v>
      </c>
      <c r="F19" s="17"/>
      <c r="G19" s="17">
        <v>1.6269413049532801E-2</v>
      </c>
      <c r="H19" s="17">
        <v>1.92294625536099E-2</v>
      </c>
      <c r="I19" s="17">
        <v>3.6872141700821703E-2</v>
      </c>
      <c r="J19" s="17">
        <v>2.41066340690652E-2</v>
      </c>
      <c r="K19" s="17">
        <v>2.2408291704999601E-2</v>
      </c>
      <c r="L19" s="17"/>
      <c r="M19" s="17">
        <v>2.8411802937461799E-2</v>
      </c>
      <c r="N19" s="17">
        <v>3.7726215698969598E-3</v>
      </c>
      <c r="O19" s="17">
        <v>2.1673481302717099E-2</v>
      </c>
      <c r="P19" s="17">
        <v>4.3491954922615497E-2</v>
      </c>
      <c r="Q19" s="17"/>
      <c r="R19" s="17">
        <v>1.5690745440053801E-2</v>
      </c>
      <c r="S19" s="17">
        <v>2.4774507690116899E-2</v>
      </c>
      <c r="T19" s="17">
        <v>2.8942349440662301E-2</v>
      </c>
      <c r="U19" s="17"/>
      <c r="V19" s="17">
        <v>1.4431129679654099E-2</v>
      </c>
      <c r="W19" s="17">
        <v>2.0567970875905301E-2</v>
      </c>
      <c r="X19" s="17">
        <v>2.5451669583548699E-2</v>
      </c>
      <c r="Y19" s="17">
        <v>3.3807325521039697E-2</v>
      </c>
      <c r="Z19" s="17">
        <v>2.1463756915488501E-2</v>
      </c>
      <c r="AA19" s="17"/>
      <c r="AB19" s="17">
        <v>2.52960353675621E-2</v>
      </c>
      <c r="AC19" s="17">
        <v>1.9007626124935399E-2</v>
      </c>
      <c r="AD19" s="17">
        <v>1.24890035915613E-2</v>
      </c>
    </row>
    <row r="20" spans="2:30">
      <c r="B20" s="18" t="s">
        <v>75</v>
      </c>
      <c r="C20" s="17">
        <v>1.7223895425964801E-3</v>
      </c>
      <c r="D20" s="17">
        <v>0</v>
      </c>
      <c r="E20" s="17">
        <v>3.5460204161393899E-3</v>
      </c>
      <c r="F20" s="17"/>
      <c r="G20" s="17">
        <v>0</v>
      </c>
      <c r="H20" s="17">
        <v>0</v>
      </c>
      <c r="I20" s="17">
        <v>0</v>
      </c>
      <c r="J20" s="17">
        <v>8.8986282567291592E-3</v>
      </c>
      <c r="K20" s="17">
        <v>0</v>
      </c>
      <c r="L20" s="17"/>
      <c r="M20" s="17">
        <v>0</v>
      </c>
      <c r="N20" s="17">
        <v>0</v>
      </c>
      <c r="O20" s="17">
        <v>1.28325384980851E-2</v>
      </c>
      <c r="P20" s="17">
        <v>0</v>
      </c>
      <c r="Q20" s="17"/>
      <c r="R20" s="17">
        <v>0</v>
      </c>
      <c r="S20" s="17">
        <v>0</v>
      </c>
      <c r="T20" s="17">
        <v>7.99309340591455E-3</v>
      </c>
      <c r="U20" s="17"/>
      <c r="V20" s="17">
        <v>0</v>
      </c>
      <c r="W20" s="17">
        <v>0</v>
      </c>
      <c r="X20" s="17">
        <v>0</v>
      </c>
      <c r="Y20" s="17">
        <v>0</v>
      </c>
      <c r="Z20" s="17">
        <v>5.9277086063479799E-3</v>
      </c>
      <c r="AA20" s="17"/>
      <c r="AB20" s="17">
        <v>2.1525588506062401E-3</v>
      </c>
      <c r="AC20" s="17">
        <v>0</v>
      </c>
      <c r="AD20" s="17">
        <v>0</v>
      </c>
    </row>
    <row r="21" spans="2:30">
      <c r="B21" s="18" t="s">
        <v>197</v>
      </c>
      <c r="C21" s="19">
        <v>0.22660476998389101</v>
      </c>
      <c r="D21" s="19">
        <v>0.222302745655936</v>
      </c>
      <c r="E21" s="19">
        <v>0.23115966548759101</v>
      </c>
      <c r="F21" s="19"/>
      <c r="G21" s="19">
        <v>0.24543953180644101</v>
      </c>
      <c r="H21" s="19">
        <v>0.24259212455451801</v>
      </c>
      <c r="I21" s="19">
        <v>0.20743846684482101</v>
      </c>
      <c r="J21" s="19">
        <v>0.28793196571422802</v>
      </c>
      <c r="K21" s="19">
        <v>0.147174755112355</v>
      </c>
      <c r="L21" s="19"/>
      <c r="M21" s="19">
        <v>0.34240986916827798</v>
      </c>
      <c r="N21" s="19">
        <v>0.16080134817618699</v>
      </c>
      <c r="O21" s="19">
        <v>9.1090864695414206E-2</v>
      </c>
      <c r="P21" s="19">
        <v>9.6897317134271702E-2</v>
      </c>
      <c r="Q21" s="19"/>
      <c r="R21" s="19">
        <v>0.23549205679012999</v>
      </c>
      <c r="S21" s="19">
        <v>0.25445239776787598</v>
      </c>
      <c r="T21" s="19">
        <v>0.144299426476448</v>
      </c>
      <c r="U21" s="19"/>
      <c r="V21" s="19">
        <v>0.30873961127688498</v>
      </c>
      <c r="W21" s="19">
        <v>0.22443280954655001</v>
      </c>
      <c r="X21" s="19">
        <v>0.252826089359178</v>
      </c>
      <c r="Y21" s="19">
        <v>0.27333269090641898</v>
      </c>
      <c r="Z21" s="19">
        <v>0.14946882263146799</v>
      </c>
      <c r="AA21" s="19"/>
      <c r="AB21" s="19">
        <v>0.19870869390262899</v>
      </c>
      <c r="AC21" s="19">
        <v>0.37479341693688201</v>
      </c>
      <c r="AD21" s="19">
        <v>0.23349883646377501</v>
      </c>
    </row>
    <row r="22" spans="2:30">
      <c r="B22" s="16"/>
    </row>
    <row r="23" spans="2:30">
      <c r="B23" t="s">
        <v>368</v>
      </c>
    </row>
    <row r="24" spans="2:30">
      <c r="B24" t="s">
        <v>369</v>
      </c>
    </row>
    <row r="26" spans="2:30">
      <c r="B2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198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199</v>
      </c>
      <c r="C9" s="17">
        <v>0.180828850062492</v>
      </c>
      <c r="D9" s="17">
        <v>0.19138429702720799</v>
      </c>
      <c r="E9" s="17">
        <v>0.16965295837663999</v>
      </c>
      <c r="F9" s="17"/>
      <c r="G9" s="17">
        <v>0.19978413623480001</v>
      </c>
      <c r="H9" s="17">
        <v>0.15422656286467701</v>
      </c>
      <c r="I9" s="17">
        <v>0.16094330764445999</v>
      </c>
      <c r="J9" s="17">
        <v>0.297592803019194</v>
      </c>
      <c r="K9" s="17">
        <v>9.1572300736558504E-2</v>
      </c>
      <c r="L9" s="17"/>
      <c r="M9" s="17">
        <v>0.27299276024120001</v>
      </c>
      <c r="N9" s="17">
        <v>0.103115233078207</v>
      </c>
      <c r="O9" s="17">
        <v>0.110504557332925</v>
      </c>
      <c r="P9" s="17">
        <v>8.56967655864245E-2</v>
      </c>
      <c r="Q9" s="17"/>
      <c r="R9" s="17">
        <v>0.198451238901444</v>
      </c>
      <c r="S9" s="17">
        <v>0.190307448642036</v>
      </c>
      <c r="T9" s="17">
        <v>0.13812513550997599</v>
      </c>
      <c r="U9" s="17"/>
      <c r="V9" s="17">
        <v>0.23465987129516899</v>
      </c>
      <c r="W9" s="17">
        <v>0.16728786680663499</v>
      </c>
      <c r="X9" s="17">
        <v>0.14053601804921201</v>
      </c>
      <c r="Y9" s="17">
        <v>0.21586338748742401</v>
      </c>
      <c r="Z9" s="17">
        <v>0.17605247138586</v>
      </c>
      <c r="AA9" s="17"/>
      <c r="AB9" s="17">
        <v>0.12940008714797799</v>
      </c>
      <c r="AC9" s="17">
        <v>0.42094509045043998</v>
      </c>
      <c r="AD9" s="17">
        <v>0.28854335307747803</v>
      </c>
    </row>
    <row r="10" spans="2:30">
      <c r="B10" s="18" t="s">
        <v>200</v>
      </c>
      <c r="C10" s="17">
        <v>0.34245629351978402</v>
      </c>
      <c r="D10" s="17">
        <v>0.39882142570739498</v>
      </c>
      <c r="E10" s="17">
        <v>0.28277804263253098</v>
      </c>
      <c r="F10" s="17"/>
      <c r="G10" s="17">
        <v>0.30267960525390702</v>
      </c>
      <c r="H10" s="17">
        <v>0.306843508134647</v>
      </c>
      <c r="I10" s="17">
        <v>0.32019589679768701</v>
      </c>
      <c r="J10" s="17">
        <v>0.34187338367514303</v>
      </c>
      <c r="K10" s="17">
        <v>0.44769316129013398</v>
      </c>
      <c r="L10" s="17"/>
      <c r="M10" s="17">
        <v>0.31204680552931402</v>
      </c>
      <c r="N10" s="17">
        <v>0.28657617125123702</v>
      </c>
      <c r="O10" s="17">
        <v>0.49200745589838701</v>
      </c>
      <c r="P10" s="17">
        <v>0.39488733821190902</v>
      </c>
      <c r="Q10" s="17"/>
      <c r="R10" s="17">
        <v>0.28640195368305299</v>
      </c>
      <c r="S10" s="17">
        <v>0.35234858005176101</v>
      </c>
      <c r="T10" s="17">
        <v>0.37280258844008801</v>
      </c>
      <c r="U10" s="17"/>
      <c r="V10" s="17">
        <v>0.27294343991221398</v>
      </c>
      <c r="W10" s="17">
        <v>0.32843830488381398</v>
      </c>
      <c r="X10" s="17">
        <v>0.314466169982757</v>
      </c>
      <c r="Y10" s="17">
        <v>0.318037422517854</v>
      </c>
      <c r="Z10" s="17">
        <v>0.413314436271638</v>
      </c>
      <c r="AA10" s="17"/>
      <c r="AB10" s="17">
        <v>0.338350332239992</v>
      </c>
      <c r="AC10" s="17">
        <v>0.43530440896200001</v>
      </c>
      <c r="AD10" s="17">
        <v>0.13946858068523399</v>
      </c>
    </row>
    <row r="11" spans="2:30">
      <c r="B11" s="18" t="s">
        <v>201</v>
      </c>
      <c r="C11" s="17">
        <v>0.33059535009649899</v>
      </c>
      <c r="D11" s="17">
        <v>0.26668238392524501</v>
      </c>
      <c r="E11" s="17">
        <v>0.39826509346587502</v>
      </c>
      <c r="F11" s="17"/>
      <c r="G11" s="17">
        <v>0.29775520563577301</v>
      </c>
      <c r="H11" s="17">
        <v>0.28687716786579298</v>
      </c>
      <c r="I11" s="17">
        <v>0.40087996304208001</v>
      </c>
      <c r="J11" s="17">
        <v>0.25572114525835399</v>
      </c>
      <c r="K11" s="17">
        <v>0.41513211499473801</v>
      </c>
      <c r="L11" s="17"/>
      <c r="M11" s="17">
        <v>0.26237998480541602</v>
      </c>
      <c r="N11" s="17">
        <v>0.47462994104954898</v>
      </c>
      <c r="O11" s="17">
        <v>0.31672605594070902</v>
      </c>
      <c r="P11" s="17">
        <v>0.31828154267215503</v>
      </c>
      <c r="Q11" s="17"/>
      <c r="R11" s="17">
        <v>0.29487990717566698</v>
      </c>
      <c r="S11" s="17">
        <v>0.31166736373632897</v>
      </c>
      <c r="T11" s="17">
        <v>0.41639944953065899</v>
      </c>
      <c r="U11" s="17"/>
      <c r="V11" s="17">
        <v>0.31073966298193001</v>
      </c>
      <c r="W11" s="17">
        <v>0.275889076726265</v>
      </c>
      <c r="X11" s="17">
        <v>0.34471428869597898</v>
      </c>
      <c r="Y11" s="17">
        <v>0.357985756583939</v>
      </c>
      <c r="Z11" s="17">
        <v>0.34969249919930101</v>
      </c>
      <c r="AA11" s="17"/>
      <c r="AB11" s="17">
        <v>0.372072859507941</v>
      </c>
      <c r="AC11" s="17">
        <v>5.1565915286720401E-2</v>
      </c>
      <c r="AD11" s="17">
        <v>0.48890178711190602</v>
      </c>
    </row>
    <row r="12" spans="2:30">
      <c r="B12" s="18" t="s">
        <v>202</v>
      </c>
      <c r="C12" s="17">
        <v>8.1943784098149994E-2</v>
      </c>
      <c r="D12" s="17">
        <v>7.2150663208148294E-2</v>
      </c>
      <c r="E12" s="17">
        <v>9.2312540504103605E-2</v>
      </c>
      <c r="F12" s="17"/>
      <c r="G12" s="17">
        <v>0.10653640379950099</v>
      </c>
      <c r="H12" s="17">
        <v>9.2452180482042998E-2</v>
      </c>
      <c r="I12" s="17">
        <v>8.1953642894295395E-2</v>
      </c>
      <c r="J12" s="17">
        <v>8.4577012542980196E-2</v>
      </c>
      <c r="K12" s="17">
        <v>4.1252504382270003E-2</v>
      </c>
      <c r="L12" s="17"/>
      <c r="M12" s="17">
        <v>0.105113693720055</v>
      </c>
      <c r="N12" s="17">
        <v>6.4541507428832606E-2</v>
      </c>
      <c r="O12" s="17">
        <v>1.65105895018413E-2</v>
      </c>
      <c r="P12" s="17">
        <v>9.6854952796917596E-2</v>
      </c>
      <c r="Q12" s="17"/>
      <c r="R12" s="17">
        <v>0.103273880897967</v>
      </c>
      <c r="S12" s="17">
        <v>8.0102140935447499E-2</v>
      </c>
      <c r="T12" s="17">
        <v>6.53312651592554E-2</v>
      </c>
      <c r="U12" s="17"/>
      <c r="V12" s="17">
        <v>0.117686195709425</v>
      </c>
      <c r="W12" s="17">
        <v>7.5131699272492997E-2</v>
      </c>
      <c r="X12" s="17">
        <v>0.11193848245683199</v>
      </c>
      <c r="Y12" s="17">
        <v>7.4481193569759699E-2</v>
      </c>
      <c r="Z12" s="17">
        <v>5.8068154286634602E-2</v>
      </c>
      <c r="AA12" s="17"/>
      <c r="AB12" s="17">
        <v>8.65475698567445E-2</v>
      </c>
      <c r="AC12" s="17">
        <v>8.0912827268994E-2</v>
      </c>
      <c r="AD12" s="17">
        <v>1.3533868815977E-2</v>
      </c>
    </row>
    <row r="13" spans="2:30">
      <c r="B13" s="18" t="s">
        <v>203</v>
      </c>
      <c r="C13" s="17">
        <v>9.9999078526579106E-4</v>
      </c>
      <c r="D13" s="17">
        <v>1.9444657314968E-3</v>
      </c>
      <c r="E13" s="17">
        <v>0</v>
      </c>
      <c r="F13" s="17"/>
      <c r="G13" s="17">
        <v>4.7817463380487998E-3</v>
      </c>
      <c r="H13" s="17">
        <v>0</v>
      </c>
      <c r="I13" s="17">
        <v>0</v>
      </c>
      <c r="J13" s="17">
        <v>0</v>
      </c>
      <c r="K13" s="17">
        <v>0</v>
      </c>
      <c r="L13" s="17"/>
      <c r="M13" s="17">
        <v>2.1405593622415499E-3</v>
      </c>
      <c r="N13" s="17">
        <v>0</v>
      </c>
      <c r="O13" s="17">
        <v>0</v>
      </c>
      <c r="P13" s="17">
        <v>0</v>
      </c>
      <c r="Q13" s="17"/>
      <c r="R13" s="17">
        <v>4.6116700289558204E-3</v>
      </c>
      <c r="S13" s="17">
        <v>0</v>
      </c>
      <c r="T13" s="17">
        <v>0</v>
      </c>
      <c r="U13" s="17"/>
      <c r="V13" s="17">
        <v>0</v>
      </c>
      <c r="W13" s="17">
        <v>4.7352817199656201E-3</v>
      </c>
      <c r="X13" s="17">
        <v>0</v>
      </c>
      <c r="Y13" s="17">
        <v>0</v>
      </c>
      <c r="Z13" s="17">
        <v>0</v>
      </c>
      <c r="AA13" s="17"/>
      <c r="AB13" s="17">
        <v>0</v>
      </c>
      <c r="AC13" s="17">
        <v>0</v>
      </c>
      <c r="AD13" s="17">
        <v>1.9374208418302001E-2</v>
      </c>
    </row>
    <row r="14" spans="2:30">
      <c r="B14" s="18" t="s">
        <v>69</v>
      </c>
      <c r="C14" s="19">
        <v>6.3175731437810204E-2</v>
      </c>
      <c r="D14" s="19">
        <v>6.9016764400507594E-2</v>
      </c>
      <c r="E14" s="19">
        <v>5.6991365020850199E-2</v>
      </c>
      <c r="F14" s="19"/>
      <c r="G14" s="19">
        <v>8.8462902737970001E-2</v>
      </c>
      <c r="H14" s="19">
        <v>0.15960058065284</v>
      </c>
      <c r="I14" s="19">
        <v>3.60271896214776E-2</v>
      </c>
      <c r="J14" s="19">
        <v>2.0235655504328001E-2</v>
      </c>
      <c r="K14" s="19">
        <v>4.3499185963003202E-3</v>
      </c>
      <c r="L14" s="19"/>
      <c r="M14" s="19">
        <v>4.5326196341772297E-2</v>
      </c>
      <c r="N14" s="19">
        <v>7.1137147192173705E-2</v>
      </c>
      <c r="O14" s="19">
        <v>6.4251341326137704E-2</v>
      </c>
      <c r="P14" s="19">
        <v>0.10427940073259399</v>
      </c>
      <c r="Q14" s="19"/>
      <c r="R14" s="19">
        <v>0.11238134931291301</v>
      </c>
      <c r="S14" s="19">
        <v>6.5574466634426704E-2</v>
      </c>
      <c r="T14" s="19">
        <v>7.3415613600208698E-3</v>
      </c>
      <c r="U14" s="19"/>
      <c r="V14" s="19">
        <v>6.3970830101262005E-2</v>
      </c>
      <c r="W14" s="19">
        <v>0.14851777059082699</v>
      </c>
      <c r="X14" s="19">
        <v>8.8345040815219295E-2</v>
      </c>
      <c r="Y14" s="19">
        <v>3.3632239841022801E-2</v>
      </c>
      <c r="Z14" s="19">
        <v>2.8724388565657499E-3</v>
      </c>
      <c r="AA14" s="19"/>
      <c r="AB14" s="19">
        <v>7.3629151247345204E-2</v>
      </c>
      <c r="AC14" s="19">
        <v>1.1271758031845099E-2</v>
      </c>
      <c r="AD14" s="19">
        <v>5.0178201891103197E-2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D17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204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 ht="43.15">
      <c r="B9" s="18" t="s">
        <v>205</v>
      </c>
      <c r="C9" s="17">
        <v>0.16420318017187399</v>
      </c>
      <c r="D9" s="17">
        <v>0.109761138650498</v>
      </c>
      <c r="E9" s="17">
        <v>0.221845301934538</v>
      </c>
      <c r="F9" s="17"/>
      <c r="G9" s="17">
        <v>0.11452238178877</v>
      </c>
      <c r="H9" s="17">
        <v>0.13057501794341</v>
      </c>
      <c r="I9" s="17">
        <v>0.15788158506658101</v>
      </c>
      <c r="J9" s="17">
        <v>0.119405337044784</v>
      </c>
      <c r="K9" s="17">
        <v>0.30605761499032202</v>
      </c>
      <c r="L9" s="17"/>
      <c r="M9" s="17">
        <v>0.11374489125083501</v>
      </c>
      <c r="N9" s="17">
        <v>0.30589584517026602</v>
      </c>
      <c r="O9" s="17">
        <v>0.12993587488262301</v>
      </c>
      <c r="P9" s="17">
        <v>0.119023418285501</v>
      </c>
      <c r="Q9" s="17"/>
      <c r="R9" s="17">
        <v>9.1984148786085906E-2</v>
      </c>
      <c r="S9" s="17">
        <v>0.14887771348538201</v>
      </c>
      <c r="T9" s="17">
        <v>0.27724978690493002</v>
      </c>
      <c r="U9" s="17"/>
      <c r="V9" s="17">
        <v>0.16468973494286701</v>
      </c>
      <c r="W9" s="17">
        <v>9.9009451295539397E-2</v>
      </c>
      <c r="X9" s="17">
        <v>0.12221564984926001</v>
      </c>
      <c r="Y9" s="17">
        <v>0.161459673922972</v>
      </c>
      <c r="Z9" s="17">
        <v>0.24234747300859999</v>
      </c>
      <c r="AA9" s="17"/>
      <c r="AB9" s="17">
        <v>0.17052479928524</v>
      </c>
      <c r="AC9" s="17">
        <v>0.145365747816985</v>
      </c>
      <c r="AD9" s="17">
        <v>0.120298943024899</v>
      </c>
    </row>
    <row r="10" spans="2:30" ht="57.6">
      <c r="B10" s="18" t="s">
        <v>206</v>
      </c>
      <c r="C10" s="17">
        <v>0.108987779684415</v>
      </c>
      <c r="D10" s="17">
        <v>0.126887831697647</v>
      </c>
      <c r="E10" s="17">
        <v>9.0035570162668901E-2</v>
      </c>
      <c r="F10" s="17"/>
      <c r="G10" s="17">
        <v>0.117680303108418</v>
      </c>
      <c r="H10" s="17">
        <v>7.0449863780032498E-2</v>
      </c>
      <c r="I10" s="17">
        <v>0.13792429420986699</v>
      </c>
      <c r="J10" s="17">
        <v>0.14309530948326599</v>
      </c>
      <c r="K10" s="17">
        <v>7.6009187261873598E-2</v>
      </c>
      <c r="L10" s="17"/>
      <c r="M10" s="17">
        <v>0.11910481308908701</v>
      </c>
      <c r="N10" s="17">
        <v>8.7184727931622005E-2</v>
      </c>
      <c r="O10" s="17">
        <v>0.10427628841197301</v>
      </c>
      <c r="P10" s="17">
        <v>0.117530711178534</v>
      </c>
      <c r="Q10" s="17"/>
      <c r="R10" s="17">
        <v>0.11477965735434099</v>
      </c>
      <c r="S10" s="17">
        <v>0.114252682874315</v>
      </c>
      <c r="T10" s="17">
        <v>8.9289559001043906E-2</v>
      </c>
      <c r="U10" s="17"/>
      <c r="V10" s="17">
        <v>0.11358043533894301</v>
      </c>
      <c r="W10" s="17">
        <v>9.3023639162956598E-2</v>
      </c>
      <c r="X10" s="17">
        <v>0.111962691518808</v>
      </c>
      <c r="Y10" s="17">
        <v>0.13639738188273001</v>
      </c>
      <c r="Z10" s="17">
        <v>9.8798821982418905E-2</v>
      </c>
      <c r="AA10" s="17"/>
      <c r="AB10" s="17">
        <v>0.106360831994552</v>
      </c>
      <c r="AC10" s="17">
        <v>9.5635329388722101E-2</v>
      </c>
      <c r="AD10" s="17">
        <v>0.18805777794385301</v>
      </c>
    </row>
    <row r="11" spans="2:30" ht="28.9">
      <c r="B11" s="18" t="s">
        <v>207</v>
      </c>
      <c r="C11" s="17">
        <v>0.70390264978893502</v>
      </c>
      <c r="D11" s="17">
        <v>0.73517010589748799</v>
      </c>
      <c r="E11" s="17">
        <v>0.67079730579645502</v>
      </c>
      <c r="F11" s="17"/>
      <c r="G11" s="17">
        <v>0.755189020963699</v>
      </c>
      <c r="H11" s="17">
        <v>0.75947201831941702</v>
      </c>
      <c r="I11" s="17">
        <v>0.675051804092062</v>
      </c>
      <c r="J11" s="17">
        <v>0.71599129823129004</v>
      </c>
      <c r="K11" s="17">
        <v>0.60663209427791698</v>
      </c>
      <c r="L11" s="17"/>
      <c r="M11" s="17">
        <v>0.74603014522091105</v>
      </c>
      <c r="N11" s="17">
        <v>0.59117189013522398</v>
      </c>
      <c r="O11" s="17">
        <v>0.74235610011227704</v>
      </c>
      <c r="P11" s="17">
        <v>0.723818330340116</v>
      </c>
      <c r="Q11" s="17"/>
      <c r="R11" s="17">
        <v>0.76922909862809397</v>
      </c>
      <c r="S11" s="17">
        <v>0.709508343540035</v>
      </c>
      <c r="T11" s="17">
        <v>0.62339786069814696</v>
      </c>
      <c r="U11" s="17"/>
      <c r="V11" s="17">
        <v>0.70482189148113195</v>
      </c>
      <c r="W11" s="17">
        <v>0.78303579652196398</v>
      </c>
      <c r="X11" s="17">
        <v>0.73883985825049703</v>
      </c>
      <c r="Y11" s="17">
        <v>0.65903353547062404</v>
      </c>
      <c r="Z11" s="17">
        <v>0.65139109898306902</v>
      </c>
      <c r="AA11" s="17"/>
      <c r="AB11" s="17">
        <v>0.69610585508274303</v>
      </c>
      <c r="AC11" s="17">
        <v>0.75026037963940895</v>
      </c>
      <c r="AD11" s="17">
        <v>0.691643279031247</v>
      </c>
    </row>
    <row r="12" spans="2:30">
      <c r="B12" s="18" t="s">
        <v>69</v>
      </c>
      <c r="C12" s="19">
        <v>2.2906390354776301E-2</v>
      </c>
      <c r="D12" s="19">
        <v>2.8180923754366601E-2</v>
      </c>
      <c r="E12" s="19">
        <v>1.7321822106338199E-2</v>
      </c>
      <c r="F12" s="19"/>
      <c r="G12" s="19">
        <v>1.2608294139112399E-2</v>
      </c>
      <c r="H12" s="19">
        <v>3.9503099957140297E-2</v>
      </c>
      <c r="I12" s="19">
        <v>2.9142316631490198E-2</v>
      </c>
      <c r="J12" s="19">
        <v>2.1508055240660202E-2</v>
      </c>
      <c r="K12" s="19">
        <v>1.1301103469887899E-2</v>
      </c>
      <c r="L12" s="19"/>
      <c r="M12" s="19">
        <v>2.1120150439166999E-2</v>
      </c>
      <c r="N12" s="19">
        <v>1.5747536762888498E-2</v>
      </c>
      <c r="O12" s="19">
        <v>2.34317365931274E-2</v>
      </c>
      <c r="P12" s="19">
        <v>3.9627540195849797E-2</v>
      </c>
      <c r="Q12" s="19"/>
      <c r="R12" s="19">
        <v>2.4007095231478998E-2</v>
      </c>
      <c r="S12" s="19">
        <v>2.7361260100268701E-2</v>
      </c>
      <c r="T12" s="19">
        <v>1.00627933958789E-2</v>
      </c>
      <c r="U12" s="19"/>
      <c r="V12" s="19">
        <v>1.69079382370576E-2</v>
      </c>
      <c r="W12" s="19">
        <v>2.4931113019539802E-2</v>
      </c>
      <c r="X12" s="19">
        <v>2.6981800381434901E-2</v>
      </c>
      <c r="Y12" s="19">
        <v>4.3109408723672998E-2</v>
      </c>
      <c r="Z12" s="19">
        <v>7.4626060259116696E-3</v>
      </c>
      <c r="AA12" s="19"/>
      <c r="AB12" s="19">
        <v>2.7008513637465901E-2</v>
      </c>
      <c r="AC12" s="19">
        <v>8.7385431548845406E-3</v>
      </c>
      <c r="AD12" s="19">
        <v>0</v>
      </c>
    </row>
    <row r="13" spans="2:30">
      <c r="B13" s="16"/>
    </row>
    <row r="14" spans="2:30">
      <c r="B14" t="s">
        <v>368</v>
      </c>
    </row>
    <row r="15" spans="2:30">
      <c r="B15" t="s">
        <v>369</v>
      </c>
    </row>
    <row r="17" spans="2:2">
      <c r="B17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208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 ht="28.9">
      <c r="B9" s="18" t="s">
        <v>209</v>
      </c>
      <c r="C9" s="17">
        <v>0.49155427013558201</v>
      </c>
      <c r="D9" s="17">
        <v>0.54310479490164998</v>
      </c>
      <c r="E9" s="17">
        <v>0.43697362726369099</v>
      </c>
      <c r="F9" s="17"/>
      <c r="G9" s="17">
        <v>0.45560408518952999</v>
      </c>
      <c r="H9" s="17">
        <v>0.47886487181710902</v>
      </c>
      <c r="I9" s="17">
        <v>0.491913312394822</v>
      </c>
      <c r="J9" s="17">
        <v>0.59682988597685005</v>
      </c>
      <c r="K9" s="17">
        <v>0.43771191679691202</v>
      </c>
      <c r="L9" s="17"/>
      <c r="M9" s="17">
        <v>0.56245045825183304</v>
      </c>
      <c r="N9" s="17">
        <v>0.40464982173095498</v>
      </c>
      <c r="O9" s="17">
        <v>0.521855625274804</v>
      </c>
      <c r="P9" s="17">
        <v>0.387845851958245</v>
      </c>
      <c r="Q9" s="17"/>
      <c r="R9" s="17">
        <v>0.46292718907728497</v>
      </c>
      <c r="S9" s="17">
        <v>0.49696676004151202</v>
      </c>
      <c r="T9" s="17">
        <v>0.50610254922056797</v>
      </c>
      <c r="U9" s="17"/>
      <c r="V9" s="17">
        <v>0.44563520683623697</v>
      </c>
      <c r="W9" s="17">
        <v>0.46744145995604103</v>
      </c>
      <c r="X9" s="17">
        <v>0.49948109160729298</v>
      </c>
      <c r="Y9" s="17">
        <v>0.544212556181767</v>
      </c>
      <c r="Z9" s="17">
        <v>0.48549107127920998</v>
      </c>
      <c r="AA9" s="17"/>
      <c r="AB9" s="17">
        <v>0.473104078606774</v>
      </c>
      <c r="AC9" s="17">
        <v>0.55427948905796798</v>
      </c>
      <c r="AD9" s="17">
        <v>0.59744608950437705</v>
      </c>
    </row>
    <row r="10" spans="2:30" ht="28.9">
      <c r="B10" s="18" t="s">
        <v>210</v>
      </c>
      <c r="C10" s="17">
        <v>0.37271667376069101</v>
      </c>
      <c r="D10" s="17">
        <v>0.32330246119621397</v>
      </c>
      <c r="E10" s="17">
        <v>0.42503543290071</v>
      </c>
      <c r="F10" s="17"/>
      <c r="G10" s="17">
        <v>0.38977693692323001</v>
      </c>
      <c r="H10" s="17">
        <v>0.34730497062750898</v>
      </c>
      <c r="I10" s="17">
        <v>0.36254205367692899</v>
      </c>
      <c r="J10" s="17">
        <v>0.29244460373216702</v>
      </c>
      <c r="K10" s="17">
        <v>0.47286832795588501</v>
      </c>
      <c r="L10" s="17"/>
      <c r="M10" s="17">
        <v>0.29745985643061501</v>
      </c>
      <c r="N10" s="17">
        <v>0.45156111534545901</v>
      </c>
      <c r="O10" s="17">
        <v>0.35010810263858699</v>
      </c>
      <c r="P10" s="17">
        <v>0.49620479796574202</v>
      </c>
      <c r="Q10" s="17"/>
      <c r="R10" s="17">
        <v>0.393195472333907</v>
      </c>
      <c r="S10" s="17">
        <v>0.35625418554959098</v>
      </c>
      <c r="T10" s="17">
        <v>0.39547817014680903</v>
      </c>
      <c r="U10" s="17"/>
      <c r="V10" s="17">
        <v>0.385765565442105</v>
      </c>
      <c r="W10" s="17">
        <v>0.36073480153638698</v>
      </c>
      <c r="X10" s="17">
        <v>0.347919534491065</v>
      </c>
      <c r="Y10" s="17">
        <v>0.33226694599061801</v>
      </c>
      <c r="Z10" s="17">
        <v>0.42056647545114001</v>
      </c>
      <c r="AA10" s="17"/>
      <c r="AB10" s="17">
        <v>0.37260116727943199</v>
      </c>
      <c r="AC10" s="17">
        <v>0.39611396820113498</v>
      </c>
      <c r="AD10" s="17">
        <v>0.30731509007417901</v>
      </c>
    </row>
    <row r="11" spans="2:30">
      <c r="B11" s="18" t="s">
        <v>69</v>
      </c>
      <c r="C11" s="19">
        <v>0.13572905610372599</v>
      </c>
      <c r="D11" s="19">
        <v>0.13359274390213599</v>
      </c>
      <c r="E11" s="19">
        <v>0.13799093983559901</v>
      </c>
      <c r="F11" s="19"/>
      <c r="G11" s="19">
        <v>0.15461897788723999</v>
      </c>
      <c r="H11" s="19">
        <v>0.173830157555381</v>
      </c>
      <c r="I11" s="19">
        <v>0.14554463392824901</v>
      </c>
      <c r="J11" s="19">
        <v>0.110725510290983</v>
      </c>
      <c r="K11" s="19">
        <v>8.9419755247202901E-2</v>
      </c>
      <c r="L11" s="19"/>
      <c r="M11" s="19">
        <v>0.140089685317551</v>
      </c>
      <c r="N11" s="19">
        <v>0.14378906292358701</v>
      </c>
      <c r="O11" s="19">
        <v>0.12803627208661</v>
      </c>
      <c r="P11" s="19">
        <v>0.11594935007601299</v>
      </c>
      <c r="Q11" s="19"/>
      <c r="R11" s="19">
        <v>0.143877338588808</v>
      </c>
      <c r="S11" s="19">
        <v>0.14677905440889699</v>
      </c>
      <c r="T11" s="19">
        <v>9.8419280632622105E-2</v>
      </c>
      <c r="U11" s="19"/>
      <c r="V11" s="19">
        <v>0.168599227721658</v>
      </c>
      <c r="W11" s="19">
        <v>0.17182373850757099</v>
      </c>
      <c r="X11" s="19">
        <v>0.15259937390164199</v>
      </c>
      <c r="Y11" s="19">
        <v>0.123520497827615</v>
      </c>
      <c r="Z11" s="19">
        <v>9.3942453269649798E-2</v>
      </c>
      <c r="AA11" s="19"/>
      <c r="AB11" s="19">
        <v>0.15429475411379401</v>
      </c>
      <c r="AC11" s="19">
        <v>4.9606542740897E-2</v>
      </c>
      <c r="AD11" s="19">
        <v>9.5238820421443202E-2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211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212</v>
      </c>
      <c r="C9" s="17">
        <v>0.20944294917022099</v>
      </c>
      <c r="D9" s="17">
        <v>0.26044906181980199</v>
      </c>
      <c r="E9" s="17">
        <v>0.15543871872943499</v>
      </c>
      <c r="F9" s="17"/>
      <c r="G9" s="17">
        <v>0.226254477974771</v>
      </c>
      <c r="H9" s="17">
        <v>0.19826134767012801</v>
      </c>
      <c r="I9" s="17">
        <v>0.17236799402655301</v>
      </c>
      <c r="J9" s="17">
        <v>0.30325767452264801</v>
      </c>
      <c r="K9" s="17">
        <v>0.14717586059750001</v>
      </c>
      <c r="L9" s="17"/>
      <c r="M9" s="17">
        <v>0.29273333349709502</v>
      </c>
      <c r="N9" s="17">
        <v>0.204556375535315</v>
      </c>
      <c r="O9" s="17">
        <v>7.8698655901524306E-2</v>
      </c>
      <c r="P9" s="17">
        <v>7.6404389892542501E-2</v>
      </c>
      <c r="Q9" s="17"/>
      <c r="R9" s="17">
        <v>0.23217636996788399</v>
      </c>
      <c r="S9" s="17">
        <v>0.218031323030729</v>
      </c>
      <c r="T9" s="17">
        <v>0.16394129739083399</v>
      </c>
      <c r="U9" s="17"/>
      <c r="V9" s="17">
        <v>0.25586950952638798</v>
      </c>
      <c r="W9" s="17">
        <v>0.22032454613766</v>
      </c>
      <c r="X9" s="17">
        <v>0.16492151586474299</v>
      </c>
      <c r="Y9" s="17">
        <v>0.25276033052382102</v>
      </c>
      <c r="Z9" s="17">
        <v>0.187070889367004</v>
      </c>
      <c r="AA9" s="17"/>
      <c r="AB9" s="17">
        <v>0.19015053093957901</v>
      </c>
      <c r="AC9" s="17">
        <v>0.32561564978122898</v>
      </c>
      <c r="AD9" s="17">
        <v>0.17490125395223299</v>
      </c>
    </row>
    <row r="10" spans="2:30" ht="28.9">
      <c r="B10" s="18" t="s">
        <v>213</v>
      </c>
      <c r="C10" s="17">
        <v>0.40044099869612498</v>
      </c>
      <c r="D10" s="17">
        <v>0.44351980654777801</v>
      </c>
      <c r="E10" s="17">
        <v>0.35483003668617802</v>
      </c>
      <c r="F10" s="17"/>
      <c r="G10" s="17">
        <v>0.48134622656638898</v>
      </c>
      <c r="H10" s="17">
        <v>0.46397898223497902</v>
      </c>
      <c r="I10" s="17">
        <v>0.40336588392241202</v>
      </c>
      <c r="J10" s="17">
        <v>0.34189312467871202</v>
      </c>
      <c r="K10" s="17">
        <v>0.30042052281549803</v>
      </c>
      <c r="L10" s="17"/>
      <c r="M10" s="17">
        <v>0.397701841862171</v>
      </c>
      <c r="N10" s="17">
        <v>0.28513771536537502</v>
      </c>
      <c r="O10" s="17">
        <v>0.60605348792920999</v>
      </c>
      <c r="P10" s="17">
        <v>0.41480928421334401</v>
      </c>
      <c r="Q10" s="17"/>
      <c r="R10" s="17">
        <v>0.49801910435287999</v>
      </c>
      <c r="S10" s="17">
        <v>0.38994612473410001</v>
      </c>
      <c r="T10" s="17">
        <v>0.32989739904160298</v>
      </c>
      <c r="U10" s="17"/>
      <c r="V10" s="17">
        <v>0.51913666354158094</v>
      </c>
      <c r="W10" s="17">
        <v>0.45768358745795301</v>
      </c>
      <c r="X10" s="17">
        <v>0.446424981804382</v>
      </c>
      <c r="Y10" s="17">
        <v>0.37909259362098102</v>
      </c>
      <c r="Z10" s="17">
        <v>0.298049543119984</v>
      </c>
      <c r="AA10" s="17"/>
      <c r="AB10" s="17">
        <v>0.41297738284166302</v>
      </c>
      <c r="AC10" s="17">
        <v>0.30252464382121402</v>
      </c>
      <c r="AD10" s="17">
        <v>0.48729025075266102</v>
      </c>
    </row>
    <row r="11" spans="2:30">
      <c r="B11" s="18" t="s">
        <v>214</v>
      </c>
      <c r="C11" s="17">
        <v>0.192151568070247</v>
      </c>
      <c r="D11" s="17">
        <v>0.179116119385137</v>
      </c>
      <c r="E11" s="17">
        <v>0.205953234931749</v>
      </c>
      <c r="F11" s="17"/>
      <c r="G11" s="17">
        <v>0.139562217636686</v>
      </c>
      <c r="H11" s="17">
        <v>0.212798207890876</v>
      </c>
      <c r="I11" s="17">
        <v>0.225440724463255</v>
      </c>
      <c r="J11" s="17">
        <v>0.19671188782455901</v>
      </c>
      <c r="K11" s="17">
        <v>0.18802620879913201</v>
      </c>
      <c r="L11" s="17"/>
      <c r="M11" s="17">
        <v>0.16292580654191599</v>
      </c>
      <c r="N11" s="17">
        <v>0.127468822825449</v>
      </c>
      <c r="O11" s="17">
        <v>0.19900023563674599</v>
      </c>
      <c r="P11" s="17">
        <v>0.38172645923818699</v>
      </c>
      <c r="Q11" s="17"/>
      <c r="R11" s="17">
        <v>0.13514081434324601</v>
      </c>
      <c r="S11" s="17">
        <v>0.22833999782188499</v>
      </c>
      <c r="T11" s="17">
        <v>0.15418534769038</v>
      </c>
      <c r="U11" s="17"/>
      <c r="V11" s="17">
        <v>0.100546074441741</v>
      </c>
      <c r="W11" s="17">
        <v>0.175907699644474</v>
      </c>
      <c r="X11" s="17">
        <v>0.27565291671507097</v>
      </c>
      <c r="Y11" s="17">
        <v>0.13123613312737201</v>
      </c>
      <c r="Z11" s="17">
        <v>0.21932607017866701</v>
      </c>
      <c r="AA11" s="17"/>
      <c r="AB11" s="17">
        <v>0.172576786310629</v>
      </c>
      <c r="AC11" s="17">
        <v>0.299068600757456</v>
      </c>
      <c r="AD11" s="17">
        <v>0.188567620419992</v>
      </c>
    </row>
    <row r="12" spans="2:30" ht="28.9">
      <c r="B12" s="18" t="s">
        <v>215</v>
      </c>
      <c r="C12" s="17">
        <v>0.14713269156602099</v>
      </c>
      <c r="D12" s="17">
        <v>6.1135763018420199E-2</v>
      </c>
      <c r="E12" s="17">
        <v>0.23818448330696099</v>
      </c>
      <c r="F12" s="17"/>
      <c r="G12" s="17">
        <v>9.9244075803929896E-2</v>
      </c>
      <c r="H12" s="17">
        <v>8.1270492864548696E-2</v>
      </c>
      <c r="I12" s="17">
        <v>0.152809225647728</v>
      </c>
      <c r="J12" s="17">
        <v>0.115882033445526</v>
      </c>
      <c r="K12" s="17">
        <v>0.29524475966330699</v>
      </c>
      <c r="L12" s="17"/>
      <c r="M12" s="17">
        <v>9.0621405736121E-2</v>
      </c>
      <c r="N12" s="17">
        <v>0.33474750811425402</v>
      </c>
      <c r="O12" s="17">
        <v>6.8310797212809499E-2</v>
      </c>
      <c r="P12" s="17">
        <v>8.5181706411351102E-2</v>
      </c>
      <c r="Q12" s="17"/>
      <c r="R12" s="17">
        <v>9.1757486405358704E-2</v>
      </c>
      <c r="S12" s="17">
        <v>0.114068677778527</v>
      </c>
      <c r="T12" s="17">
        <v>0.28996028324417999</v>
      </c>
      <c r="U12" s="17"/>
      <c r="V12" s="17">
        <v>7.7050229442135895E-2</v>
      </c>
      <c r="W12" s="17">
        <v>9.7799518058919593E-2</v>
      </c>
      <c r="X12" s="17">
        <v>7.8406427647548196E-2</v>
      </c>
      <c r="Y12" s="17">
        <v>0.19668370067809399</v>
      </c>
      <c r="Z12" s="17">
        <v>0.22337281273449999</v>
      </c>
      <c r="AA12" s="17"/>
      <c r="AB12" s="17">
        <v>0.16505210436329601</v>
      </c>
      <c r="AC12" s="17">
        <v>5.4378279285796499E-2</v>
      </c>
      <c r="AD12" s="17">
        <v>0.13570700605913799</v>
      </c>
    </row>
    <row r="13" spans="2:30">
      <c r="B13" s="18" t="s">
        <v>216</v>
      </c>
      <c r="C13" s="17">
        <v>4.5427122633856697E-2</v>
      </c>
      <c r="D13" s="17">
        <v>5.36600626515919E-2</v>
      </c>
      <c r="E13" s="17">
        <v>3.6710253873880799E-2</v>
      </c>
      <c r="F13" s="17"/>
      <c r="G13" s="17">
        <v>5.3593002018223299E-2</v>
      </c>
      <c r="H13" s="17">
        <v>3.8371472157594198E-2</v>
      </c>
      <c r="I13" s="17">
        <v>4.6016171940052003E-2</v>
      </c>
      <c r="J13" s="17">
        <v>4.2255279528554401E-2</v>
      </c>
      <c r="K13" s="17">
        <v>4.66447463973029E-2</v>
      </c>
      <c r="L13" s="17"/>
      <c r="M13" s="17">
        <v>4.59437785379141E-2</v>
      </c>
      <c r="N13" s="17">
        <v>4.5262904379004598E-2</v>
      </c>
      <c r="O13" s="17">
        <v>4.7936823319710303E-2</v>
      </c>
      <c r="P13" s="17">
        <v>4.1878160244575802E-2</v>
      </c>
      <c r="Q13" s="17"/>
      <c r="R13" s="17">
        <v>4.2906224930630898E-2</v>
      </c>
      <c r="S13" s="17">
        <v>4.2554250141701201E-2</v>
      </c>
      <c r="T13" s="17">
        <v>5.5532202762109399E-2</v>
      </c>
      <c r="U13" s="17"/>
      <c r="V13" s="17">
        <v>4.7397523048153797E-2</v>
      </c>
      <c r="W13" s="17">
        <v>4.3123876105210603E-2</v>
      </c>
      <c r="X13" s="17">
        <v>3.4594157968256101E-2</v>
      </c>
      <c r="Y13" s="17">
        <v>4.0227242049731798E-2</v>
      </c>
      <c r="Z13" s="17">
        <v>5.7330953209709601E-2</v>
      </c>
      <c r="AA13" s="17"/>
      <c r="AB13" s="17">
        <v>5.24887014761986E-2</v>
      </c>
      <c r="AC13" s="17">
        <v>1.8412826354304999E-2</v>
      </c>
      <c r="AD13" s="17">
        <v>1.3533868815977E-2</v>
      </c>
    </row>
    <row r="14" spans="2:30">
      <c r="B14" s="18" t="s">
        <v>69</v>
      </c>
      <c r="C14" s="19">
        <v>5.4046698635288899E-3</v>
      </c>
      <c r="D14" s="19">
        <v>2.11918657727083E-3</v>
      </c>
      <c r="E14" s="19">
        <v>8.8832724717967295E-3</v>
      </c>
      <c r="F14" s="19"/>
      <c r="G14" s="19">
        <v>0</v>
      </c>
      <c r="H14" s="19">
        <v>5.3194971818745903E-3</v>
      </c>
      <c r="I14" s="19">
        <v>0</v>
      </c>
      <c r="J14" s="19">
        <v>0</v>
      </c>
      <c r="K14" s="19">
        <v>2.2487901727259299E-2</v>
      </c>
      <c r="L14" s="19"/>
      <c r="M14" s="19">
        <v>1.0073833824783E-2</v>
      </c>
      <c r="N14" s="19">
        <v>2.82667378060171E-3</v>
      </c>
      <c r="O14" s="19">
        <v>0</v>
      </c>
      <c r="P14" s="19">
        <v>0</v>
      </c>
      <c r="Q14" s="19"/>
      <c r="R14" s="19">
        <v>0</v>
      </c>
      <c r="S14" s="19">
        <v>7.0596264930575603E-3</v>
      </c>
      <c r="T14" s="19">
        <v>6.4834698708932598E-3</v>
      </c>
      <c r="U14" s="19"/>
      <c r="V14" s="19">
        <v>0</v>
      </c>
      <c r="W14" s="19">
        <v>5.1607725957825996E-3</v>
      </c>
      <c r="X14" s="19">
        <v>0</v>
      </c>
      <c r="Y14" s="19">
        <v>0</v>
      </c>
      <c r="Z14" s="19">
        <v>1.48497313901347E-2</v>
      </c>
      <c r="AA14" s="19"/>
      <c r="AB14" s="19">
        <v>6.7544940686332898E-3</v>
      </c>
      <c r="AC14" s="19">
        <v>0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217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218</v>
      </c>
      <c r="C9" s="17">
        <v>0.217959362848271</v>
      </c>
      <c r="D9" s="17">
        <v>0.240789568484778</v>
      </c>
      <c r="E9" s="17">
        <v>0.193787207352421</v>
      </c>
      <c r="F9" s="17"/>
      <c r="G9" s="17">
        <v>0.223654764075748</v>
      </c>
      <c r="H9" s="17">
        <v>0.24951912519260599</v>
      </c>
      <c r="I9" s="17">
        <v>0.220219295209307</v>
      </c>
      <c r="J9" s="17">
        <v>0.279543751981081</v>
      </c>
      <c r="K9" s="17">
        <v>0.11356598541637</v>
      </c>
      <c r="L9" s="17"/>
      <c r="M9" s="17">
        <v>0.30073484158464903</v>
      </c>
      <c r="N9" s="17">
        <v>0.210149453995819</v>
      </c>
      <c r="O9" s="17">
        <v>7.8360930723369498E-2</v>
      </c>
      <c r="P9" s="17">
        <v>9.9122266553007696E-2</v>
      </c>
      <c r="Q9" s="17"/>
      <c r="R9" s="17">
        <v>0.25230231897399102</v>
      </c>
      <c r="S9" s="17">
        <v>0.232201070374875</v>
      </c>
      <c r="T9" s="17">
        <v>0.14588197807422701</v>
      </c>
      <c r="U9" s="17"/>
      <c r="V9" s="17">
        <v>0.28165687750189899</v>
      </c>
      <c r="W9" s="17">
        <v>0.23581179570289601</v>
      </c>
      <c r="X9" s="17">
        <v>0.191134436987553</v>
      </c>
      <c r="Y9" s="17">
        <v>0.25643426500504402</v>
      </c>
      <c r="Z9" s="17">
        <v>0.17518469724157501</v>
      </c>
      <c r="AA9" s="17"/>
      <c r="AB9" s="17">
        <v>0.195013529777638</v>
      </c>
      <c r="AC9" s="17">
        <v>0.34378540427076099</v>
      </c>
      <c r="AD9" s="17">
        <v>0.21233265104080801</v>
      </c>
    </row>
    <row r="10" spans="2:30">
      <c r="B10" s="18" t="s">
        <v>219</v>
      </c>
      <c r="C10" s="17">
        <v>0.399202060243802</v>
      </c>
      <c r="D10" s="17">
        <v>0.41310228742502297</v>
      </c>
      <c r="E10" s="17">
        <v>0.384484783570883</v>
      </c>
      <c r="F10" s="17"/>
      <c r="G10" s="17">
        <v>0.40294759323275903</v>
      </c>
      <c r="H10" s="17">
        <v>0.321693978186887</v>
      </c>
      <c r="I10" s="17">
        <v>0.39727963173208602</v>
      </c>
      <c r="J10" s="17">
        <v>0.310996292753278</v>
      </c>
      <c r="K10" s="17">
        <v>0.56887024304478995</v>
      </c>
      <c r="L10" s="17"/>
      <c r="M10" s="17">
        <v>0.369220507652118</v>
      </c>
      <c r="N10" s="17">
        <v>0.445694760383468</v>
      </c>
      <c r="O10" s="17">
        <v>0.50960209490314001</v>
      </c>
      <c r="P10" s="17">
        <v>0.31800070696037802</v>
      </c>
      <c r="Q10" s="17"/>
      <c r="R10" s="17">
        <v>0.378318956309943</v>
      </c>
      <c r="S10" s="17">
        <v>0.34439218248736497</v>
      </c>
      <c r="T10" s="17">
        <v>0.56460836458160002</v>
      </c>
      <c r="U10" s="17"/>
      <c r="V10" s="17">
        <v>0.30858692786441</v>
      </c>
      <c r="W10" s="17">
        <v>0.35859554455096398</v>
      </c>
      <c r="X10" s="17">
        <v>0.47767717593762798</v>
      </c>
      <c r="Y10" s="17">
        <v>0.31339825983367903</v>
      </c>
      <c r="Z10" s="17">
        <v>0.46361536621673399</v>
      </c>
      <c r="AA10" s="17"/>
      <c r="AB10" s="17">
        <v>0.40631358461564199</v>
      </c>
      <c r="AC10" s="17">
        <v>0.34182341510339298</v>
      </c>
      <c r="AD10" s="17">
        <v>0.45373470694592599</v>
      </c>
    </row>
    <row r="11" spans="2:30">
      <c r="B11" s="18" t="s">
        <v>220</v>
      </c>
      <c r="C11" s="17">
        <v>0.24718701968349199</v>
      </c>
      <c r="D11" s="17">
        <v>0.21860359898776199</v>
      </c>
      <c r="E11" s="17">
        <v>0.27745056179349598</v>
      </c>
      <c r="F11" s="17"/>
      <c r="G11" s="17">
        <v>0.234065590937304</v>
      </c>
      <c r="H11" s="17">
        <v>0.29708361811274597</v>
      </c>
      <c r="I11" s="17">
        <v>0.31429309667373101</v>
      </c>
      <c r="J11" s="17">
        <v>0.27991593658351199</v>
      </c>
      <c r="K11" s="17">
        <v>0.105047569566329</v>
      </c>
      <c r="L11" s="17"/>
      <c r="M11" s="17">
        <v>0.213557953230716</v>
      </c>
      <c r="N11" s="17">
        <v>0.24125795470087699</v>
      </c>
      <c r="O11" s="17">
        <v>0.338990627709082</v>
      </c>
      <c r="P11" s="17">
        <v>0.27922581711591798</v>
      </c>
      <c r="Q11" s="17"/>
      <c r="R11" s="17">
        <v>0.23500241076673301</v>
      </c>
      <c r="S11" s="17">
        <v>0.27644491155453399</v>
      </c>
      <c r="T11" s="17">
        <v>0.18237080236578099</v>
      </c>
      <c r="U11" s="17"/>
      <c r="V11" s="17">
        <v>0.25023890748014499</v>
      </c>
      <c r="W11" s="17">
        <v>0.27146397694876001</v>
      </c>
      <c r="X11" s="17">
        <v>0.24550581447755501</v>
      </c>
      <c r="Y11" s="17">
        <v>0.32112542709953001</v>
      </c>
      <c r="Z11" s="17">
        <v>0.18087270620983001</v>
      </c>
      <c r="AA11" s="17"/>
      <c r="AB11" s="17">
        <v>0.26983925876784098</v>
      </c>
      <c r="AC11" s="17">
        <v>0.111927974003684</v>
      </c>
      <c r="AD11" s="17">
        <v>0.28445485385409502</v>
      </c>
    </row>
    <row r="12" spans="2:30">
      <c r="B12" s="18" t="s">
        <v>221</v>
      </c>
      <c r="C12" s="17">
        <v>7.7419623654886693E-2</v>
      </c>
      <c r="D12" s="17">
        <v>7.7658640036850093E-2</v>
      </c>
      <c r="E12" s="17">
        <v>7.7166557990789697E-2</v>
      </c>
      <c r="F12" s="17"/>
      <c r="G12" s="17">
        <v>4.49025258609628E-2</v>
      </c>
      <c r="H12" s="17">
        <v>7.9368831070871407E-2</v>
      </c>
      <c r="I12" s="17">
        <v>2.2280215724123399E-2</v>
      </c>
      <c r="J12" s="17">
        <v>8.6183622794839904E-2</v>
      </c>
      <c r="K12" s="17">
        <v>0.15957597522828099</v>
      </c>
      <c r="L12" s="17"/>
      <c r="M12" s="17">
        <v>4.9306142213762401E-2</v>
      </c>
      <c r="N12" s="17">
        <v>5.0304670521601598E-2</v>
      </c>
      <c r="O12" s="17">
        <v>4.0104175601883597E-2</v>
      </c>
      <c r="P12" s="17">
        <v>0.24140962270070301</v>
      </c>
      <c r="Q12" s="17"/>
      <c r="R12" s="17">
        <v>4.3305440752826198E-2</v>
      </c>
      <c r="S12" s="17">
        <v>9.6102192861449998E-2</v>
      </c>
      <c r="T12" s="17">
        <v>6.2530605333419406E-2</v>
      </c>
      <c r="U12" s="17"/>
      <c r="V12" s="17">
        <v>1.81062640603529E-2</v>
      </c>
      <c r="W12" s="17">
        <v>7.2396391819730996E-2</v>
      </c>
      <c r="X12" s="17">
        <v>5.5596448300271002E-2</v>
      </c>
      <c r="Y12" s="17">
        <v>6.7259920167343404E-2</v>
      </c>
      <c r="Z12" s="17">
        <v>0.124372695688008</v>
      </c>
      <c r="AA12" s="17"/>
      <c r="AB12" s="17">
        <v>5.99797095139223E-2</v>
      </c>
      <c r="AC12" s="17">
        <v>0.19372466346727801</v>
      </c>
      <c r="AD12" s="17">
        <v>1.3779262420808101E-2</v>
      </c>
    </row>
    <row r="13" spans="2:30">
      <c r="B13" s="18" t="s">
        <v>222</v>
      </c>
      <c r="C13" s="17">
        <v>3.3257624273220099E-2</v>
      </c>
      <c r="D13" s="17">
        <v>2.6986924099259301E-2</v>
      </c>
      <c r="E13" s="17">
        <v>3.9896913558921901E-2</v>
      </c>
      <c r="F13" s="17"/>
      <c r="G13" s="17">
        <v>5.38529754988736E-2</v>
      </c>
      <c r="H13" s="17">
        <v>1.8385890094447601E-2</v>
      </c>
      <c r="I13" s="17">
        <v>3.05963748397261E-2</v>
      </c>
      <c r="J13" s="17">
        <v>3.29887217186597E-2</v>
      </c>
      <c r="K13" s="17">
        <v>2.97430636900958E-2</v>
      </c>
      <c r="L13" s="17"/>
      <c r="M13" s="17">
        <v>3.9360865941232101E-2</v>
      </c>
      <c r="N13" s="17">
        <v>3.2289118580393399E-2</v>
      </c>
      <c r="O13" s="17">
        <v>2.89628102579426E-2</v>
      </c>
      <c r="P13" s="17">
        <v>1.98216760914313E-2</v>
      </c>
      <c r="Q13" s="17"/>
      <c r="R13" s="17">
        <v>5.1937542379044001E-2</v>
      </c>
      <c r="S13" s="17">
        <v>2.8050887014875198E-2</v>
      </c>
      <c r="T13" s="17">
        <v>2.81769947960374E-2</v>
      </c>
      <c r="U13" s="17"/>
      <c r="V13" s="17">
        <v>6.5794285619546006E-2</v>
      </c>
      <c r="W13" s="17">
        <v>3.4992641563648799E-2</v>
      </c>
      <c r="X13" s="17">
        <v>1.3474074929836899E-2</v>
      </c>
      <c r="Y13" s="17">
        <v>3.3590962540516398E-2</v>
      </c>
      <c r="Z13" s="17">
        <v>3.3727487909849002E-2</v>
      </c>
      <c r="AA13" s="17"/>
      <c r="AB13" s="17">
        <v>3.9944983370237497E-2</v>
      </c>
      <c r="AC13" s="17">
        <v>8.7385431548845406E-3</v>
      </c>
      <c r="AD13" s="17">
        <v>0</v>
      </c>
    </row>
    <row r="14" spans="2:30">
      <c r="B14" s="18" t="s">
        <v>69</v>
      </c>
      <c r="C14" s="19">
        <v>2.4974309296327699E-2</v>
      </c>
      <c r="D14" s="19">
        <v>2.2858980966327099E-2</v>
      </c>
      <c r="E14" s="19">
        <v>2.7213975733488001E-2</v>
      </c>
      <c r="F14" s="19"/>
      <c r="G14" s="19">
        <v>4.0576550394352602E-2</v>
      </c>
      <c r="H14" s="19">
        <v>3.3948557342442502E-2</v>
      </c>
      <c r="I14" s="19">
        <v>1.5331385821026E-2</v>
      </c>
      <c r="J14" s="19">
        <v>1.037167416863E-2</v>
      </c>
      <c r="K14" s="19">
        <v>2.31971630541342E-2</v>
      </c>
      <c r="L14" s="19"/>
      <c r="M14" s="19">
        <v>2.7819689377522501E-2</v>
      </c>
      <c r="N14" s="19">
        <v>2.03040418178408E-2</v>
      </c>
      <c r="O14" s="19">
        <v>3.9793608045832901E-3</v>
      </c>
      <c r="P14" s="19">
        <v>4.2419910578562203E-2</v>
      </c>
      <c r="Q14" s="19"/>
      <c r="R14" s="19">
        <v>3.9133330817462099E-2</v>
      </c>
      <c r="S14" s="19">
        <v>2.2808755706901499E-2</v>
      </c>
      <c r="T14" s="19">
        <v>1.6431254848935099E-2</v>
      </c>
      <c r="U14" s="19"/>
      <c r="V14" s="19">
        <v>7.5616737473647694E-2</v>
      </c>
      <c r="W14" s="19">
        <v>2.6739649414000401E-2</v>
      </c>
      <c r="X14" s="19">
        <v>1.6612049367156399E-2</v>
      </c>
      <c r="Y14" s="19">
        <v>8.1911653538876295E-3</v>
      </c>
      <c r="Z14" s="19">
        <v>2.22270467340045E-2</v>
      </c>
      <c r="AA14" s="19"/>
      <c r="AB14" s="19">
        <v>2.8908933954719499E-2</v>
      </c>
      <c r="AC14" s="19">
        <v>0</v>
      </c>
      <c r="AD14" s="19">
        <v>3.5698525738363199E-2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O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15" width="20.7109375" customWidth="1"/>
  </cols>
  <sheetData>
    <row r="2" spans="2:15" ht="40.15" customHeight="1">
      <c r="D2" s="27" t="s">
        <v>401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6" spans="2:15" ht="49.9" customHeight="1">
      <c r="B6" s="20" t="s">
        <v>36</v>
      </c>
      <c r="C6" s="20" t="s">
        <v>402</v>
      </c>
      <c r="D6" s="20" t="s">
        <v>403</v>
      </c>
      <c r="E6" s="20" t="s">
        <v>404</v>
      </c>
      <c r="F6" s="20" t="s">
        <v>405</v>
      </c>
      <c r="G6" s="20" t="s">
        <v>406</v>
      </c>
      <c r="H6" s="20" t="s">
        <v>407</v>
      </c>
      <c r="I6" s="20" t="s">
        <v>408</v>
      </c>
      <c r="J6" s="20" t="s">
        <v>409</v>
      </c>
      <c r="K6" s="20" t="s">
        <v>410</v>
      </c>
      <c r="L6" s="20" t="s">
        <v>411</v>
      </c>
      <c r="M6" s="20" t="s">
        <v>412</v>
      </c>
      <c r="N6" s="20" t="s">
        <v>413</v>
      </c>
    </row>
    <row r="7" spans="2:15">
      <c r="B7" s="18" t="s">
        <v>224</v>
      </c>
      <c r="C7" s="17">
        <v>0.20759615325932801</v>
      </c>
      <c r="D7" s="17">
        <v>0.55286406258432497</v>
      </c>
      <c r="E7" s="17">
        <v>0.25847692265217898</v>
      </c>
      <c r="F7" s="17">
        <v>0.76326338622746503</v>
      </c>
      <c r="G7" s="17">
        <v>0.33042853646213799</v>
      </c>
      <c r="H7" s="17">
        <v>0.36277691553117097</v>
      </c>
      <c r="I7" s="17">
        <v>0.77621924835023404</v>
      </c>
      <c r="J7" s="17">
        <v>0.79474029638362798</v>
      </c>
      <c r="K7" s="17">
        <v>0.71557639171641096</v>
      </c>
      <c r="L7" s="17">
        <v>0.48723081989532402</v>
      </c>
      <c r="M7" s="17">
        <v>0.77135536480209899</v>
      </c>
      <c r="N7" s="17">
        <v>0.69539555349193105</v>
      </c>
    </row>
    <row r="8" spans="2:15">
      <c r="B8" s="18" t="s">
        <v>225</v>
      </c>
      <c r="C8" s="17">
        <v>0.754358404752417</v>
      </c>
      <c r="D8" s="17">
        <v>0.36645969475330298</v>
      </c>
      <c r="E8" s="17">
        <v>0.69199756471764595</v>
      </c>
      <c r="F8" s="17">
        <v>0.166389501693578</v>
      </c>
      <c r="G8" s="17">
        <v>0.64126695629828301</v>
      </c>
      <c r="H8" s="17">
        <v>0.58777251612391002</v>
      </c>
      <c r="I8" s="17">
        <v>0.17518196613718601</v>
      </c>
      <c r="J8" s="17">
        <v>0.16442396189818301</v>
      </c>
      <c r="K8" s="17">
        <v>0.24246193727814</v>
      </c>
      <c r="L8" s="17">
        <v>0.42658145407216802</v>
      </c>
      <c r="M8" s="17">
        <v>0.16919688607820099</v>
      </c>
      <c r="N8" s="17">
        <v>0.22900957927882801</v>
      </c>
    </row>
    <row r="9" spans="2:15">
      <c r="B9" s="18" t="s">
        <v>69</v>
      </c>
      <c r="C9" s="17">
        <v>3.8045441988254602E-2</v>
      </c>
      <c r="D9" s="17">
        <v>8.0676242662371805E-2</v>
      </c>
      <c r="E9" s="17">
        <v>4.9525512630174698E-2</v>
      </c>
      <c r="F9" s="17">
        <v>7.0347112078957094E-2</v>
      </c>
      <c r="G9" s="17">
        <v>2.8304507239579099E-2</v>
      </c>
      <c r="H9" s="17">
        <v>4.9450568344919399E-2</v>
      </c>
      <c r="I9" s="17">
        <v>4.8598785512579498E-2</v>
      </c>
      <c r="J9" s="17">
        <v>4.0835741718189197E-2</v>
      </c>
      <c r="K9" s="17">
        <v>4.1961671005448703E-2</v>
      </c>
      <c r="L9" s="17">
        <v>8.61877260325081E-2</v>
      </c>
      <c r="M9" s="17">
        <v>5.9447749119700299E-2</v>
      </c>
      <c r="N9" s="17">
        <v>7.5594867229240706E-2</v>
      </c>
    </row>
    <row r="10" spans="2:1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2:15">
      <c r="B11" t="s">
        <v>368</v>
      </c>
    </row>
    <row r="12" spans="2:15">
      <c r="B12" t="s">
        <v>369</v>
      </c>
    </row>
    <row r="16" spans="2:15">
      <c r="B16" s="8" t="str">
        <f>HYPERLINK("#'Contents'!A1", "Return to Contents")</f>
        <v>Return to Contents</v>
      </c>
    </row>
  </sheetData>
  <mergeCells count="1">
    <mergeCell ref="D2:O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223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0.20759615325932801</v>
      </c>
      <c r="D9" s="17">
        <v>0.168679748856398</v>
      </c>
      <c r="E9" s="17">
        <v>0.24880004750120799</v>
      </c>
      <c r="F9" s="17"/>
      <c r="G9" s="17">
        <v>0.23572596337264701</v>
      </c>
      <c r="H9" s="17">
        <v>0.19259421860166401</v>
      </c>
      <c r="I9" s="17">
        <v>0.26932474127049999</v>
      </c>
      <c r="J9" s="17">
        <v>0.21940753815187899</v>
      </c>
      <c r="K9" s="17">
        <v>0.116515364641185</v>
      </c>
      <c r="L9" s="17"/>
      <c r="M9" s="17">
        <v>0.21373438409891499</v>
      </c>
      <c r="N9" s="17">
        <v>0.18374053735868401</v>
      </c>
      <c r="O9" s="17">
        <v>0.21056943223493699</v>
      </c>
      <c r="P9" s="17">
        <v>0.22494848624476599</v>
      </c>
      <c r="Q9" s="17"/>
      <c r="R9" s="17">
        <v>0.206151681939928</v>
      </c>
      <c r="S9" s="17">
        <v>0.229912461887914</v>
      </c>
      <c r="T9" s="17">
        <v>0.15025929708462299</v>
      </c>
      <c r="U9" s="17"/>
      <c r="V9" s="17">
        <v>0.16562961691283401</v>
      </c>
      <c r="W9" s="17">
        <v>0.24904150945539399</v>
      </c>
      <c r="X9" s="17">
        <v>0.17938194308619401</v>
      </c>
      <c r="Y9" s="17">
        <v>0.28442416013334798</v>
      </c>
      <c r="Z9" s="17">
        <v>0.161599987630339</v>
      </c>
      <c r="AA9" s="17"/>
      <c r="AB9" s="17">
        <v>0.19279649283150299</v>
      </c>
      <c r="AC9" s="17">
        <v>0.232738173249527</v>
      </c>
      <c r="AD9" s="17">
        <v>0.36482652195853199</v>
      </c>
    </row>
    <row r="10" spans="2:30">
      <c r="B10" s="18" t="s">
        <v>225</v>
      </c>
      <c r="C10" s="17">
        <v>0.754358404752417</v>
      </c>
      <c r="D10" s="17">
        <v>0.79238600900804401</v>
      </c>
      <c r="E10" s="17">
        <v>0.71409555395567403</v>
      </c>
      <c r="F10" s="17"/>
      <c r="G10" s="17">
        <v>0.68944729121147297</v>
      </c>
      <c r="H10" s="17">
        <v>0.75667178732229601</v>
      </c>
      <c r="I10" s="17">
        <v>0.67568025122518705</v>
      </c>
      <c r="J10" s="17">
        <v>0.78059246184812103</v>
      </c>
      <c r="K10" s="17">
        <v>0.87841464737423203</v>
      </c>
      <c r="L10" s="17"/>
      <c r="M10" s="17">
        <v>0.75561318304440805</v>
      </c>
      <c r="N10" s="17">
        <v>0.772916752716166</v>
      </c>
      <c r="O10" s="17">
        <v>0.76280985915302002</v>
      </c>
      <c r="P10" s="17">
        <v>0.71272673576714196</v>
      </c>
      <c r="Q10" s="17"/>
      <c r="R10" s="17">
        <v>0.721682997107575</v>
      </c>
      <c r="S10" s="17">
        <v>0.73234704072618095</v>
      </c>
      <c r="T10" s="17">
        <v>0.84522625512323002</v>
      </c>
      <c r="U10" s="17"/>
      <c r="V10" s="17">
        <v>0.79522969522351195</v>
      </c>
      <c r="W10" s="17">
        <v>0.68578854137980605</v>
      </c>
      <c r="X10" s="17">
        <v>0.76285166745021304</v>
      </c>
      <c r="Y10" s="17">
        <v>0.67615676279119197</v>
      </c>
      <c r="Z10" s="17">
        <v>0.835052080640174</v>
      </c>
      <c r="AA10" s="17"/>
      <c r="AB10" s="17">
        <v>0.76328010630399901</v>
      </c>
      <c r="AC10" s="17">
        <v>0.74769895597650304</v>
      </c>
      <c r="AD10" s="17">
        <v>0.63517347804146795</v>
      </c>
    </row>
    <row r="11" spans="2:30">
      <c r="B11" s="18" t="s">
        <v>69</v>
      </c>
      <c r="C11" s="19">
        <v>3.8045441988254602E-2</v>
      </c>
      <c r="D11" s="19">
        <v>3.8934242135557802E-2</v>
      </c>
      <c r="E11" s="19">
        <v>3.7104398543118401E-2</v>
      </c>
      <c r="F11" s="19"/>
      <c r="G11" s="19">
        <v>7.4826745415879706E-2</v>
      </c>
      <c r="H11" s="19">
        <v>5.0733994076040401E-2</v>
      </c>
      <c r="I11" s="19">
        <v>5.4995007504313201E-2</v>
      </c>
      <c r="J11" s="19">
        <v>0</v>
      </c>
      <c r="K11" s="19">
        <v>5.0699879845834102E-3</v>
      </c>
      <c r="L11" s="19"/>
      <c r="M11" s="19">
        <v>3.0652432856676501E-2</v>
      </c>
      <c r="N11" s="19">
        <v>4.33427099251502E-2</v>
      </c>
      <c r="O11" s="19">
        <v>2.66207086120431E-2</v>
      </c>
      <c r="P11" s="19">
        <v>6.2324777988091898E-2</v>
      </c>
      <c r="Q11" s="19"/>
      <c r="R11" s="19">
        <v>7.2165320952497294E-2</v>
      </c>
      <c r="S11" s="19">
        <v>3.7740497385905299E-2</v>
      </c>
      <c r="T11" s="19">
        <v>4.5144477921461998E-3</v>
      </c>
      <c r="U11" s="19"/>
      <c r="V11" s="19">
        <v>3.9140687863653399E-2</v>
      </c>
      <c r="W11" s="19">
        <v>6.5169949164799706E-2</v>
      </c>
      <c r="X11" s="19">
        <v>5.7766389463593498E-2</v>
      </c>
      <c r="Y11" s="19">
        <v>3.94190770754606E-2</v>
      </c>
      <c r="Z11" s="19">
        <v>3.34793172948687E-3</v>
      </c>
      <c r="AA11" s="19"/>
      <c r="AB11" s="19">
        <v>4.39234008644976E-2</v>
      </c>
      <c r="AC11" s="19">
        <v>1.95628707739697E-2</v>
      </c>
      <c r="AD11" s="19">
        <v>0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226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0.55286406258432497</v>
      </c>
      <c r="D9" s="17">
        <v>0.62243192962361005</v>
      </c>
      <c r="E9" s="17">
        <v>0.47920702565868301</v>
      </c>
      <c r="F9" s="17"/>
      <c r="G9" s="17">
        <v>0.58550069440785701</v>
      </c>
      <c r="H9" s="17">
        <v>0.59025872662994505</v>
      </c>
      <c r="I9" s="17">
        <v>0.54134574775688604</v>
      </c>
      <c r="J9" s="17">
        <v>0.63188315692080999</v>
      </c>
      <c r="K9" s="17">
        <v>0.40969126692324298</v>
      </c>
      <c r="L9" s="17"/>
      <c r="M9" s="17">
        <v>0.65876683927571</v>
      </c>
      <c r="N9" s="17">
        <v>0.43517855445371301</v>
      </c>
      <c r="O9" s="17">
        <v>0.42292510758763702</v>
      </c>
      <c r="P9" s="17">
        <v>0.53338900666407896</v>
      </c>
      <c r="Q9" s="17"/>
      <c r="R9" s="17">
        <v>0.627287764982012</v>
      </c>
      <c r="S9" s="17">
        <v>0.59726204618168499</v>
      </c>
      <c r="T9" s="17">
        <v>0.36100986706946703</v>
      </c>
      <c r="U9" s="17"/>
      <c r="V9" s="17">
        <v>0.63726018035329801</v>
      </c>
      <c r="W9" s="17">
        <v>0.56387332130189605</v>
      </c>
      <c r="X9" s="17">
        <v>0.57414781626788802</v>
      </c>
      <c r="Y9" s="17">
        <v>0.571084869602145</v>
      </c>
      <c r="Z9" s="17">
        <v>0.487544243432109</v>
      </c>
      <c r="AA9" s="17"/>
      <c r="AB9" s="17">
        <v>0.49290482831098398</v>
      </c>
      <c r="AC9" s="17">
        <v>0.85087185097025797</v>
      </c>
      <c r="AD9" s="17">
        <v>0.62657032314224004</v>
      </c>
    </row>
    <row r="10" spans="2:30">
      <c r="B10" s="18" t="s">
        <v>225</v>
      </c>
      <c r="C10" s="17">
        <v>0.36645969475330298</v>
      </c>
      <c r="D10" s="17">
        <v>0.28412429281037799</v>
      </c>
      <c r="E10" s="17">
        <v>0.45363473689988598</v>
      </c>
      <c r="F10" s="17"/>
      <c r="G10" s="17">
        <v>0.33337071078381397</v>
      </c>
      <c r="H10" s="17">
        <v>0.29998499305401399</v>
      </c>
      <c r="I10" s="17">
        <v>0.33003121617445003</v>
      </c>
      <c r="J10" s="17">
        <v>0.30959003110446898</v>
      </c>
      <c r="K10" s="17">
        <v>0.568951706716048</v>
      </c>
      <c r="L10" s="17"/>
      <c r="M10" s="17">
        <v>0.26669933238312898</v>
      </c>
      <c r="N10" s="17">
        <v>0.47719238801834102</v>
      </c>
      <c r="O10" s="17">
        <v>0.53190386508502696</v>
      </c>
      <c r="P10" s="17">
        <v>0.346877349157379</v>
      </c>
      <c r="Q10" s="17"/>
      <c r="R10" s="17">
        <v>0.29778075602401799</v>
      </c>
      <c r="S10" s="17">
        <v>0.309569672301932</v>
      </c>
      <c r="T10" s="17">
        <v>0.58544222524646805</v>
      </c>
      <c r="U10" s="17"/>
      <c r="V10" s="17">
        <v>0.28919802412921503</v>
      </c>
      <c r="W10" s="17">
        <v>0.34722859656217597</v>
      </c>
      <c r="X10" s="17">
        <v>0.29007903029253701</v>
      </c>
      <c r="Y10" s="17">
        <v>0.34948223182110699</v>
      </c>
      <c r="Z10" s="17">
        <v>0.47257906286483398</v>
      </c>
      <c r="AA10" s="17"/>
      <c r="AB10" s="17">
        <v>0.41574569907470499</v>
      </c>
      <c r="AC10" s="17">
        <v>0.133417304745893</v>
      </c>
      <c r="AD10" s="17">
        <v>0.27164885556177398</v>
      </c>
    </row>
    <row r="11" spans="2:30">
      <c r="B11" s="18" t="s">
        <v>69</v>
      </c>
      <c r="C11" s="19">
        <v>8.0676242662371805E-2</v>
      </c>
      <c r="D11" s="19">
        <v>9.3443777566011202E-2</v>
      </c>
      <c r="E11" s="19">
        <v>6.7158237441430901E-2</v>
      </c>
      <c r="F11" s="19"/>
      <c r="G11" s="19">
        <v>8.1128594808328999E-2</v>
      </c>
      <c r="H11" s="19">
        <v>0.109756280316041</v>
      </c>
      <c r="I11" s="19">
        <v>0.12862303606866399</v>
      </c>
      <c r="J11" s="19">
        <v>5.8526811974720899E-2</v>
      </c>
      <c r="K11" s="19">
        <v>2.1357026360708901E-2</v>
      </c>
      <c r="L11" s="19"/>
      <c r="M11" s="19">
        <v>7.4533828341161096E-2</v>
      </c>
      <c r="N11" s="19">
        <v>8.76290575279461E-2</v>
      </c>
      <c r="O11" s="19">
        <v>4.5171027327336702E-2</v>
      </c>
      <c r="P11" s="19">
        <v>0.119733644178542</v>
      </c>
      <c r="Q11" s="19"/>
      <c r="R11" s="19">
        <v>7.4931478993970402E-2</v>
      </c>
      <c r="S11" s="19">
        <v>9.31682815163829E-2</v>
      </c>
      <c r="T11" s="19">
        <v>5.3547907684065199E-2</v>
      </c>
      <c r="U11" s="19"/>
      <c r="V11" s="19">
        <v>7.3541795517487102E-2</v>
      </c>
      <c r="W11" s="19">
        <v>8.8898082135927897E-2</v>
      </c>
      <c r="X11" s="19">
        <v>0.135773153439575</v>
      </c>
      <c r="Y11" s="19">
        <v>7.9432898576747707E-2</v>
      </c>
      <c r="Z11" s="19">
        <v>3.98766937030565E-2</v>
      </c>
      <c r="AA11" s="19"/>
      <c r="AB11" s="19">
        <v>9.13494726143112E-2</v>
      </c>
      <c r="AC11" s="19">
        <v>1.5710844283849799E-2</v>
      </c>
      <c r="AD11" s="19">
        <v>0.10178082129598599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227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0.25847692265217898</v>
      </c>
      <c r="D9" s="17">
        <v>0.30163767443167799</v>
      </c>
      <c r="E9" s="17">
        <v>0.212779200084867</v>
      </c>
      <c r="F9" s="17"/>
      <c r="G9" s="17">
        <v>0.20215770494062801</v>
      </c>
      <c r="H9" s="17">
        <v>0.20286001966196801</v>
      </c>
      <c r="I9" s="17">
        <v>0.35878022068153798</v>
      </c>
      <c r="J9" s="17">
        <v>0.30410491564026998</v>
      </c>
      <c r="K9" s="17">
        <v>0.228370982367057</v>
      </c>
      <c r="L9" s="17"/>
      <c r="M9" s="17">
        <v>0.21657456325249999</v>
      </c>
      <c r="N9" s="17">
        <v>0.191289289340241</v>
      </c>
      <c r="O9" s="17">
        <v>0.518409768371631</v>
      </c>
      <c r="P9" s="17">
        <v>0.26699719072561001</v>
      </c>
      <c r="Q9" s="17"/>
      <c r="R9" s="17">
        <v>0.20850367581766599</v>
      </c>
      <c r="S9" s="17">
        <v>0.27678736248529401</v>
      </c>
      <c r="T9" s="17">
        <v>0.26052699584838002</v>
      </c>
      <c r="U9" s="17"/>
      <c r="V9" s="17">
        <v>0.172041400446315</v>
      </c>
      <c r="W9" s="17">
        <v>0.21901482457604601</v>
      </c>
      <c r="X9" s="17">
        <v>0.23294797359289099</v>
      </c>
      <c r="Y9" s="17">
        <v>0.40982115417391302</v>
      </c>
      <c r="Z9" s="17">
        <v>0.236400399042801</v>
      </c>
      <c r="AA9" s="17"/>
      <c r="AB9" s="17">
        <v>0.259868915310911</v>
      </c>
      <c r="AC9" s="17">
        <v>0.25819173866909301</v>
      </c>
      <c r="AD9" s="17">
        <v>0.23771641843041</v>
      </c>
    </row>
    <row r="10" spans="2:30">
      <c r="B10" s="18" t="s">
        <v>225</v>
      </c>
      <c r="C10" s="17">
        <v>0.69199756471764595</v>
      </c>
      <c r="D10" s="17">
        <v>0.65559635637749203</v>
      </c>
      <c r="E10" s="17">
        <v>0.73053842073288899</v>
      </c>
      <c r="F10" s="17"/>
      <c r="G10" s="17">
        <v>0.73525562394806698</v>
      </c>
      <c r="H10" s="17">
        <v>0.72774323139802399</v>
      </c>
      <c r="I10" s="17">
        <v>0.600706988668679</v>
      </c>
      <c r="J10" s="17">
        <v>0.65832028869086501</v>
      </c>
      <c r="K10" s="17">
        <v>0.73608055205537404</v>
      </c>
      <c r="L10" s="17"/>
      <c r="M10" s="17">
        <v>0.73781452927940006</v>
      </c>
      <c r="N10" s="17">
        <v>0.75062697289561298</v>
      </c>
      <c r="O10" s="17">
        <v>0.42596619121866802</v>
      </c>
      <c r="P10" s="17">
        <v>0.69076982188548797</v>
      </c>
      <c r="Q10" s="17"/>
      <c r="R10" s="17">
        <v>0.743288226374622</v>
      </c>
      <c r="S10" s="17">
        <v>0.66888601557513205</v>
      </c>
      <c r="T10" s="17">
        <v>0.70126990784642995</v>
      </c>
      <c r="U10" s="17"/>
      <c r="V10" s="17">
        <v>0.71864433501845404</v>
      </c>
      <c r="W10" s="17">
        <v>0.74977477741586895</v>
      </c>
      <c r="X10" s="17">
        <v>0.704641139426462</v>
      </c>
      <c r="Y10" s="17">
        <v>0.55372602168810803</v>
      </c>
      <c r="Z10" s="17">
        <v>0.72272408035081703</v>
      </c>
      <c r="AA10" s="17"/>
      <c r="AB10" s="17">
        <v>0.68762015581769498</v>
      </c>
      <c r="AC10" s="17">
        <v>0.71102160022546101</v>
      </c>
      <c r="AD10" s="17">
        <v>0.70522561828890595</v>
      </c>
    </row>
    <row r="11" spans="2:30">
      <c r="B11" s="18" t="s">
        <v>69</v>
      </c>
      <c r="C11" s="19">
        <v>4.9525512630174698E-2</v>
      </c>
      <c r="D11" s="19">
        <v>4.27659691908302E-2</v>
      </c>
      <c r="E11" s="19">
        <v>5.6682379182244301E-2</v>
      </c>
      <c r="F11" s="19"/>
      <c r="G11" s="19">
        <v>6.2586671111305406E-2</v>
      </c>
      <c r="H11" s="19">
        <v>6.9396748940007705E-2</v>
      </c>
      <c r="I11" s="19">
        <v>4.0512790649782998E-2</v>
      </c>
      <c r="J11" s="19">
        <v>3.7574795668864298E-2</v>
      </c>
      <c r="K11" s="19">
        <v>3.5548465577568501E-2</v>
      </c>
      <c r="L11" s="19"/>
      <c r="M11" s="19">
        <v>4.5610907468100398E-2</v>
      </c>
      <c r="N11" s="19">
        <v>5.8083737764146701E-2</v>
      </c>
      <c r="O11" s="19">
        <v>5.5624040409701599E-2</v>
      </c>
      <c r="P11" s="19">
        <v>4.2232987388902098E-2</v>
      </c>
      <c r="Q11" s="19"/>
      <c r="R11" s="19">
        <v>4.8208097807711098E-2</v>
      </c>
      <c r="S11" s="19">
        <v>5.4326621939573702E-2</v>
      </c>
      <c r="T11" s="19">
        <v>3.8203096305190698E-2</v>
      </c>
      <c r="U11" s="19"/>
      <c r="V11" s="19">
        <v>0.10931426453522999</v>
      </c>
      <c r="W11" s="19">
        <v>3.1210398008085199E-2</v>
      </c>
      <c r="X11" s="19">
        <v>6.2410886980646799E-2</v>
      </c>
      <c r="Y11" s="19">
        <v>3.6452824137979102E-2</v>
      </c>
      <c r="Z11" s="19">
        <v>4.08755206063822E-2</v>
      </c>
      <c r="AA11" s="19"/>
      <c r="AB11" s="19">
        <v>5.2510928871393803E-2</v>
      </c>
      <c r="AC11" s="19">
        <v>3.0786661105445999E-2</v>
      </c>
      <c r="AD11" s="19">
        <v>5.7057963280683598E-2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228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0.76326338622746503</v>
      </c>
      <c r="D9" s="17">
        <v>0.77210906807124602</v>
      </c>
      <c r="E9" s="17">
        <v>0.75389775893531497</v>
      </c>
      <c r="F9" s="17"/>
      <c r="G9" s="17">
        <v>0.82698725040155296</v>
      </c>
      <c r="H9" s="17">
        <v>0.78388963064148598</v>
      </c>
      <c r="I9" s="17">
        <v>0.708862664726151</v>
      </c>
      <c r="J9" s="17">
        <v>0.749235697424109</v>
      </c>
      <c r="K9" s="17">
        <v>0.74280126493912702</v>
      </c>
      <c r="L9" s="17"/>
      <c r="M9" s="17">
        <v>0.82296229631377704</v>
      </c>
      <c r="N9" s="17">
        <v>0.80824108945435702</v>
      </c>
      <c r="O9" s="17">
        <v>0.56012564110903096</v>
      </c>
      <c r="P9" s="17">
        <v>0.68577294156595803</v>
      </c>
      <c r="Q9" s="17"/>
      <c r="R9" s="17">
        <v>0.83645248560285701</v>
      </c>
      <c r="S9" s="17">
        <v>0.74384760748193701</v>
      </c>
      <c r="T9" s="17">
        <v>0.74076345455533399</v>
      </c>
      <c r="U9" s="17"/>
      <c r="V9" s="17">
        <v>0.79403488988709903</v>
      </c>
      <c r="W9" s="17">
        <v>0.86650137161517604</v>
      </c>
      <c r="X9" s="17">
        <v>0.69878737545823499</v>
      </c>
      <c r="Y9" s="17">
        <v>0.70583884871825098</v>
      </c>
      <c r="Z9" s="17">
        <v>0.75967596871482501</v>
      </c>
      <c r="AA9" s="17"/>
      <c r="AB9" s="17">
        <v>0.74209503952923095</v>
      </c>
      <c r="AC9" s="17">
        <v>0.89117526480033704</v>
      </c>
      <c r="AD9" s="17">
        <v>0.72409093179152695</v>
      </c>
    </row>
    <row r="10" spans="2:30">
      <c r="B10" s="18" t="s">
        <v>225</v>
      </c>
      <c r="C10" s="17">
        <v>0.166389501693578</v>
      </c>
      <c r="D10" s="17">
        <v>0.17585489368495699</v>
      </c>
      <c r="E10" s="17">
        <v>0.15636773795269701</v>
      </c>
      <c r="F10" s="17"/>
      <c r="G10" s="17">
        <v>9.6525401922500198E-2</v>
      </c>
      <c r="H10" s="17">
        <v>0.121716897172535</v>
      </c>
      <c r="I10" s="17">
        <v>0.20846943018783001</v>
      </c>
      <c r="J10" s="17">
        <v>0.18394837311950099</v>
      </c>
      <c r="K10" s="17">
        <v>0.228536937672875</v>
      </c>
      <c r="L10" s="17"/>
      <c r="M10" s="17">
        <v>0.11604772801779201</v>
      </c>
      <c r="N10" s="17">
        <v>0.128714400228569</v>
      </c>
      <c r="O10" s="17">
        <v>0.34951383285395998</v>
      </c>
      <c r="P10" s="17">
        <v>0.22084373149188</v>
      </c>
      <c r="Q10" s="17"/>
      <c r="R10" s="17">
        <v>9.3092203477391305E-2</v>
      </c>
      <c r="S10" s="17">
        <v>0.173042936655253</v>
      </c>
      <c r="T10" s="17">
        <v>0.222619615768785</v>
      </c>
      <c r="U10" s="17"/>
      <c r="V10" s="17">
        <v>8.91506940342814E-2</v>
      </c>
      <c r="W10" s="17">
        <v>7.4802856412132704E-2</v>
      </c>
      <c r="X10" s="17">
        <v>0.20443808062062799</v>
      </c>
      <c r="Y10" s="17">
        <v>0.24780205853465001</v>
      </c>
      <c r="Z10" s="17">
        <v>0.18085011104888099</v>
      </c>
      <c r="AA10" s="17"/>
      <c r="AB10" s="17">
        <v>0.18607266735471401</v>
      </c>
      <c r="AC10" s="17">
        <v>4.5180258465716598E-2</v>
      </c>
      <c r="AD10" s="17">
        <v>0.20933751692589</v>
      </c>
    </row>
    <row r="11" spans="2:30">
      <c r="B11" s="18" t="s">
        <v>69</v>
      </c>
      <c r="C11" s="19">
        <v>7.0347112078957094E-2</v>
      </c>
      <c r="D11" s="19">
        <v>5.2036038243796601E-2</v>
      </c>
      <c r="E11" s="19">
        <v>8.9734503111988606E-2</v>
      </c>
      <c r="F11" s="19"/>
      <c r="G11" s="19">
        <v>7.6487347675946796E-2</v>
      </c>
      <c r="H11" s="19">
        <v>9.4393472185979502E-2</v>
      </c>
      <c r="I11" s="19">
        <v>8.2667905086018803E-2</v>
      </c>
      <c r="J11" s="19">
        <v>6.6815929456389297E-2</v>
      </c>
      <c r="K11" s="19">
        <v>2.8661797387998601E-2</v>
      </c>
      <c r="L11" s="19"/>
      <c r="M11" s="19">
        <v>6.0989975668431097E-2</v>
      </c>
      <c r="N11" s="19">
        <v>6.3044510317074406E-2</v>
      </c>
      <c r="O11" s="19">
        <v>9.0360526037008407E-2</v>
      </c>
      <c r="P11" s="19">
        <v>9.3383326942161296E-2</v>
      </c>
      <c r="Q11" s="19"/>
      <c r="R11" s="19">
        <v>7.0455310919752004E-2</v>
      </c>
      <c r="S11" s="19">
        <v>8.3109455862809906E-2</v>
      </c>
      <c r="T11" s="19">
        <v>3.6616929675881302E-2</v>
      </c>
      <c r="U11" s="19"/>
      <c r="V11" s="19">
        <v>0.11681441607862</v>
      </c>
      <c r="W11" s="19">
        <v>5.8695771972691199E-2</v>
      </c>
      <c r="X11" s="19">
        <v>9.6774543921137199E-2</v>
      </c>
      <c r="Y11" s="19">
        <v>4.63590927470992E-2</v>
      </c>
      <c r="Z11" s="19">
        <v>5.9473920236294102E-2</v>
      </c>
      <c r="AA11" s="19"/>
      <c r="AB11" s="19">
        <v>7.1832293116054796E-2</v>
      </c>
      <c r="AC11" s="19">
        <v>6.3644476733945798E-2</v>
      </c>
      <c r="AD11" s="19">
        <v>6.6571551282583394E-2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229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0.33042853646213799</v>
      </c>
      <c r="D9" s="17">
        <v>0.26676916927106598</v>
      </c>
      <c r="E9" s="17">
        <v>0.39782977441022499</v>
      </c>
      <c r="F9" s="17"/>
      <c r="G9" s="17">
        <v>0.38931880502959998</v>
      </c>
      <c r="H9" s="17">
        <v>0.16404411248963899</v>
      </c>
      <c r="I9" s="17">
        <v>0.29261058551576402</v>
      </c>
      <c r="J9" s="17">
        <v>0.193152941936583</v>
      </c>
      <c r="K9" s="17">
        <v>0.62191544625028605</v>
      </c>
      <c r="L9" s="17"/>
      <c r="M9" s="17">
        <v>0.244561784507729</v>
      </c>
      <c r="N9" s="17">
        <v>0.44971451985517302</v>
      </c>
      <c r="O9" s="17">
        <v>0.42030299165057</v>
      </c>
      <c r="P9" s="17">
        <v>0.321003140076493</v>
      </c>
      <c r="Q9" s="17"/>
      <c r="R9" s="17">
        <v>0.35230407255160201</v>
      </c>
      <c r="S9" s="17">
        <v>0.25637249303397502</v>
      </c>
      <c r="T9" s="17">
        <v>0.50350981264154804</v>
      </c>
      <c r="U9" s="17"/>
      <c r="V9" s="17">
        <v>0.34425439944733399</v>
      </c>
      <c r="W9" s="17">
        <v>0.25442496741579201</v>
      </c>
      <c r="X9" s="17">
        <v>0.23070094127610499</v>
      </c>
      <c r="Y9" s="17">
        <v>0.28452451003815199</v>
      </c>
      <c r="Z9" s="17">
        <v>0.480107718432493</v>
      </c>
      <c r="AA9" s="17"/>
      <c r="AB9" s="17">
        <v>0.32013282062683801</v>
      </c>
      <c r="AC9" s="17">
        <v>0.43517305646486598</v>
      </c>
      <c r="AD9" s="17">
        <v>0.189234027360278</v>
      </c>
    </row>
    <row r="10" spans="2:30">
      <c r="B10" s="18" t="s">
        <v>225</v>
      </c>
      <c r="C10" s="17">
        <v>0.64126695629828301</v>
      </c>
      <c r="D10" s="17">
        <v>0.70089348419748398</v>
      </c>
      <c r="E10" s="17">
        <v>0.578135606234911</v>
      </c>
      <c r="F10" s="17"/>
      <c r="G10" s="17">
        <v>0.55963646179825299</v>
      </c>
      <c r="H10" s="17">
        <v>0.80936175795565202</v>
      </c>
      <c r="I10" s="17">
        <v>0.66605826349889297</v>
      </c>
      <c r="J10" s="17">
        <v>0.79748059193848997</v>
      </c>
      <c r="K10" s="17">
        <v>0.367251407649201</v>
      </c>
      <c r="L10" s="17"/>
      <c r="M10" s="17">
        <v>0.73078251015675599</v>
      </c>
      <c r="N10" s="17">
        <v>0.52414611150838397</v>
      </c>
      <c r="O10" s="17">
        <v>0.55004597281283196</v>
      </c>
      <c r="P10" s="17">
        <v>0.63710127320802801</v>
      </c>
      <c r="Q10" s="17"/>
      <c r="R10" s="17">
        <v>0.598466744329057</v>
      </c>
      <c r="S10" s="17">
        <v>0.71623318527303603</v>
      </c>
      <c r="T10" s="17">
        <v>0.48684407524848899</v>
      </c>
      <c r="U10" s="17"/>
      <c r="V10" s="17">
        <v>0.59626173687084905</v>
      </c>
      <c r="W10" s="17">
        <v>0.71059791282615303</v>
      </c>
      <c r="X10" s="17">
        <v>0.73746587969365995</v>
      </c>
      <c r="Y10" s="17">
        <v>0.68327254858395403</v>
      </c>
      <c r="Z10" s="17">
        <v>0.51273868797510402</v>
      </c>
      <c r="AA10" s="17"/>
      <c r="AB10" s="17">
        <v>0.64943222671151801</v>
      </c>
      <c r="AC10" s="17">
        <v>0.54891767349786202</v>
      </c>
      <c r="AD10" s="17">
        <v>0.77989231101149203</v>
      </c>
    </row>
    <row r="11" spans="2:30">
      <c r="B11" s="18" t="s">
        <v>69</v>
      </c>
      <c r="C11" s="19">
        <v>2.8304507239579099E-2</v>
      </c>
      <c r="D11" s="19">
        <v>3.2337346531449603E-2</v>
      </c>
      <c r="E11" s="19">
        <v>2.4034619354864499E-2</v>
      </c>
      <c r="F11" s="19"/>
      <c r="G11" s="19">
        <v>5.1044733172147402E-2</v>
      </c>
      <c r="H11" s="19">
        <v>2.6594129554708201E-2</v>
      </c>
      <c r="I11" s="19">
        <v>4.1331150985343498E-2</v>
      </c>
      <c r="J11" s="19">
        <v>9.3664661249272599E-3</v>
      </c>
      <c r="K11" s="19">
        <v>1.08331461005131E-2</v>
      </c>
      <c r="L11" s="19"/>
      <c r="M11" s="19">
        <v>2.4655705335515098E-2</v>
      </c>
      <c r="N11" s="19">
        <v>2.6139368636443599E-2</v>
      </c>
      <c r="O11" s="19">
        <v>2.9651035536598199E-2</v>
      </c>
      <c r="P11" s="19">
        <v>4.1895586715478599E-2</v>
      </c>
      <c r="Q11" s="19"/>
      <c r="R11" s="19">
        <v>4.9229183119340297E-2</v>
      </c>
      <c r="S11" s="19">
        <v>2.7394321692988999E-2</v>
      </c>
      <c r="T11" s="19">
        <v>9.6461121099632799E-3</v>
      </c>
      <c r="U11" s="19"/>
      <c r="V11" s="19">
        <v>5.9483863681816997E-2</v>
      </c>
      <c r="W11" s="19">
        <v>3.4977119758054502E-2</v>
      </c>
      <c r="X11" s="19">
        <v>3.1833179030235102E-2</v>
      </c>
      <c r="Y11" s="19">
        <v>3.2202941377894E-2</v>
      </c>
      <c r="Z11" s="19">
        <v>7.1535935924027204E-3</v>
      </c>
      <c r="AA11" s="19"/>
      <c r="AB11" s="19">
        <v>3.0434952661644098E-2</v>
      </c>
      <c r="AC11" s="19">
        <v>1.5909270037272501E-2</v>
      </c>
      <c r="AD11" s="19">
        <v>3.0873661628229701E-2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0.36277691553117097</v>
      </c>
      <c r="D9" s="17">
        <v>0.44191740453690997</v>
      </c>
      <c r="E9" s="17">
        <v>0.27898458195685999</v>
      </c>
      <c r="F9" s="17"/>
      <c r="G9" s="17">
        <v>0.451608470062557</v>
      </c>
      <c r="H9" s="17">
        <v>0.32911259398901599</v>
      </c>
      <c r="I9" s="17">
        <v>0.35207154839389199</v>
      </c>
      <c r="J9" s="17">
        <v>0.35168687385901698</v>
      </c>
      <c r="K9" s="17">
        <v>0.32428115727263501</v>
      </c>
      <c r="L9" s="17"/>
      <c r="M9" s="17">
        <v>0.41609951473231699</v>
      </c>
      <c r="N9" s="17">
        <v>0.26265106962847401</v>
      </c>
      <c r="O9" s="17">
        <v>0.21873271239105299</v>
      </c>
      <c r="P9" s="17">
        <v>0.48929996453136598</v>
      </c>
      <c r="Q9" s="17"/>
      <c r="R9" s="17">
        <v>0.442791728103682</v>
      </c>
      <c r="S9" s="17">
        <v>0.37773578999017898</v>
      </c>
      <c r="T9" s="17">
        <v>0.24285128191562499</v>
      </c>
      <c r="U9" s="17"/>
      <c r="V9" s="17">
        <v>0.43440822133005202</v>
      </c>
      <c r="W9" s="17">
        <v>0.35892416537418698</v>
      </c>
      <c r="X9" s="17">
        <v>0.39332373491377098</v>
      </c>
      <c r="Y9" s="17">
        <v>0.33535600552221301</v>
      </c>
      <c r="Z9" s="17">
        <v>0.33653359934316801</v>
      </c>
      <c r="AA9" s="17"/>
      <c r="AB9" s="17">
        <v>0.33167119319525001</v>
      </c>
      <c r="AC9" s="17">
        <v>0.52173458125094196</v>
      </c>
      <c r="AD9" s="17">
        <v>0.38850240374025702</v>
      </c>
    </row>
    <row r="10" spans="2:30">
      <c r="B10" s="18" t="s">
        <v>225</v>
      </c>
      <c r="C10" s="17">
        <v>0.58777251612391002</v>
      </c>
      <c r="D10" s="17">
        <v>0.50988239471682295</v>
      </c>
      <c r="E10" s="17">
        <v>0.67024098601942494</v>
      </c>
      <c r="F10" s="17"/>
      <c r="G10" s="17">
        <v>0.482924424209843</v>
      </c>
      <c r="H10" s="17">
        <v>0.60480199479030405</v>
      </c>
      <c r="I10" s="17">
        <v>0.60615408897675904</v>
      </c>
      <c r="J10" s="17">
        <v>0.59997355144478604</v>
      </c>
      <c r="K10" s="17">
        <v>0.65234261357208601</v>
      </c>
      <c r="L10" s="17"/>
      <c r="M10" s="17">
        <v>0.53660107574975402</v>
      </c>
      <c r="N10" s="17">
        <v>0.688025510639662</v>
      </c>
      <c r="O10" s="17">
        <v>0.69982532771222705</v>
      </c>
      <c r="P10" s="17">
        <v>0.48275273275738001</v>
      </c>
      <c r="Q10" s="17"/>
      <c r="R10" s="17">
        <v>0.494069688620977</v>
      </c>
      <c r="S10" s="17">
        <v>0.56975102658584398</v>
      </c>
      <c r="T10" s="17">
        <v>0.72954040033790601</v>
      </c>
      <c r="U10" s="17"/>
      <c r="V10" s="17">
        <v>0.47398034206367901</v>
      </c>
      <c r="W10" s="17">
        <v>0.58529715155519402</v>
      </c>
      <c r="X10" s="17">
        <v>0.54945676061452797</v>
      </c>
      <c r="Y10" s="17">
        <v>0.62113231678376601</v>
      </c>
      <c r="Z10" s="17">
        <v>0.63534872248505403</v>
      </c>
      <c r="AA10" s="17"/>
      <c r="AB10" s="17">
        <v>0.616322885641583</v>
      </c>
      <c r="AC10" s="17">
        <v>0.45812225650319699</v>
      </c>
      <c r="AD10" s="17">
        <v>0.51749675717350596</v>
      </c>
    </row>
    <row r="11" spans="2:30">
      <c r="B11" s="18" t="s">
        <v>69</v>
      </c>
      <c r="C11" s="19">
        <v>4.9450568344919399E-2</v>
      </c>
      <c r="D11" s="19">
        <v>4.8200200746267401E-2</v>
      </c>
      <c r="E11" s="19">
        <v>5.0774432023714303E-2</v>
      </c>
      <c r="F11" s="19"/>
      <c r="G11" s="19">
        <v>6.54671057275997E-2</v>
      </c>
      <c r="H11" s="19">
        <v>6.6085411220679693E-2</v>
      </c>
      <c r="I11" s="19">
        <v>4.17743626293497E-2</v>
      </c>
      <c r="J11" s="19">
        <v>4.8339574696196701E-2</v>
      </c>
      <c r="K11" s="19">
        <v>2.33762291552784E-2</v>
      </c>
      <c r="L11" s="19"/>
      <c r="M11" s="19">
        <v>4.7299409517928798E-2</v>
      </c>
      <c r="N11" s="19">
        <v>4.9323419731864299E-2</v>
      </c>
      <c r="O11" s="19">
        <v>8.1441959896719804E-2</v>
      </c>
      <c r="P11" s="19">
        <v>2.7947302711254299E-2</v>
      </c>
      <c r="Q11" s="19"/>
      <c r="R11" s="19">
        <v>6.3138583275341595E-2</v>
      </c>
      <c r="S11" s="19">
        <v>5.2513183423977303E-2</v>
      </c>
      <c r="T11" s="19">
        <v>2.76083177464687E-2</v>
      </c>
      <c r="U11" s="19"/>
      <c r="V11" s="19">
        <v>9.16114366062694E-2</v>
      </c>
      <c r="W11" s="19">
        <v>5.5778683070619103E-2</v>
      </c>
      <c r="X11" s="19">
        <v>5.7219504471701002E-2</v>
      </c>
      <c r="Y11" s="19">
        <v>4.35116776940217E-2</v>
      </c>
      <c r="Z11" s="19">
        <v>2.8117678171778199E-2</v>
      </c>
      <c r="AA11" s="19"/>
      <c r="AB11" s="19">
        <v>5.2005921163166199E-2</v>
      </c>
      <c r="AC11" s="19">
        <v>2.01431622458603E-2</v>
      </c>
      <c r="AD11" s="19">
        <v>9.4000839086236507E-2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0.77621924835023404</v>
      </c>
      <c r="D9" s="17">
        <v>0.83026871669803004</v>
      </c>
      <c r="E9" s="17">
        <v>0.71899277504673698</v>
      </c>
      <c r="F9" s="17"/>
      <c r="G9" s="17">
        <v>0.812231889290848</v>
      </c>
      <c r="H9" s="17">
        <v>0.87391200561663596</v>
      </c>
      <c r="I9" s="17">
        <v>0.81813509089838798</v>
      </c>
      <c r="J9" s="17">
        <v>0.84537249994131203</v>
      </c>
      <c r="K9" s="17">
        <v>0.51907945367726505</v>
      </c>
      <c r="L9" s="17"/>
      <c r="M9" s="17">
        <v>0.882430294244821</v>
      </c>
      <c r="N9" s="17">
        <v>0.63121697524600096</v>
      </c>
      <c r="O9" s="17">
        <v>0.654227374391401</v>
      </c>
      <c r="P9" s="17">
        <v>0.79331424364158398</v>
      </c>
      <c r="Q9" s="17"/>
      <c r="R9" s="17">
        <v>0.83745756234329505</v>
      </c>
      <c r="S9" s="17">
        <v>0.842646716484728</v>
      </c>
      <c r="T9" s="17">
        <v>0.539598526618425</v>
      </c>
      <c r="U9" s="17"/>
      <c r="V9" s="17">
        <v>0.82559709127893899</v>
      </c>
      <c r="W9" s="17">
        <v>0.86465838501644599</v>
      </c>
      <c r="X9" s="17">
        <v>0.86169345993902202</v>
      </c>
      <c r="Y9" s="17">
        <v>0.785806119978114</v>
      </c>
      <c r="Z9" s="17">
        <v>0.62845379171752602</v>
      </c>
      <c r="AA9" s="17"/>
      <c r="AB9" s="17">
        <v>0.75353094535865495</v>
      </c>
      <c r="AC9" s="17">
        <v>0.878948432073695</v>
      </c>
      <c r="AD9" s="17">
        <v>0.83292959361152297</v>
      </c>
    </row>
    <row r="10" spans="2:30">
      <c r="B10" s="18" t="s">
        <v>225</v>
      </c>
      <c r="C10" s="17">
        <v>0.17518196613718601</v>
      </c>
      <c r="D10" s="17">
        <v>0.12900431474926399</v>
      </c>
      <c r="E10" s="17">
        <v>0.22407392039961699</v>
      </c>
      <c r="F10" s="17"/>
      <c r="G10" s="17">
        <v>0.10112934702052501</v>
      </c>
      <c r="H10" s="17">
        <v>6.4459565268456795E-2</v>
      </c>
      <c r="I10" s="17">
        <v>0.132090783764089</v>
      </c>
      <c r="J10" s="17">
        <v>0.12760240247913701</v>
      </c>
      <c r="K10" s="17">
        <v>0.46716069576463498</v>
      </c>
      <c r="L10" s="17"/>
      <c r="M10" s="17">
        <v>9.8233635842943798E-2</v>
      </c>
      <c r="N10" s="17">
        <v>0.29381266517246202</v>
      </c>
      <c r="O10" s="17">
        <v>0.273571861296317</v>
      </c>
      <c r="P10" s="17">
        <v>0.131778364771858</v>
      </c>
      <c r="Q10" s="17"/>
      <c r="R10" s="17">
        <v>8.2941919851963697E-2</v>
      </c>
      <c r="S10" s="17">
        <v>0.111725740102102</v>
      </c>
      <c r="T10" s="17">
        <v>0.43517180302985298</v>
      </c>
      <c r="U10" s="17"/>
      <c r="V10" s="17">
        <v>9.4802041576618395E-2</v>
      </c>
      <c r="W10" s="17">
        <v>7.7057224433669996E-2</v>
      </c>
      <c r="X10" s="17">
        <v>7.2458201364168598E-2</v>
      </c>
      <c r="Y10" s="17">
        <v>0.171973432796026</v>
      </c>
      <c r="Z10" s="17">
        <v>0.34897000919916399</v>
      </c>
      <c r="AA10" s="17"/>
      <c r="AB10" s="17">
        <v>0.190751272677985</v>
      </c>
      <c r="AC10" s="17">
        <v>0.112952342498363</v>
      </c>
      <c r="AD10" s="17">
        <v>0.112528083080057</v>
      </c>
    </row>
    <row r="11" spans="2:30">
      <c r="B11" s="18" t="s">
        <v>69</v>
      </c>
      <c r="C11" s="19">
        <v>4.8598785512579498E-2</v>
      </c>
      <c r="D11" s="19">
        <v>4.07269685527058E-2</v>
      </c>
      <c r="E11" s="19">
        <v>5.6933304553646098E-2</v>
      </c>
      <c r="F11" s="19"/>
      <c r="G11" s="19">
        <v>8.6638763688626996E-2</v>
      </c>
      <c r="H11" s="19">
        <v>6.1628429114907297E-2</v>
      </c>
      <c r="I11" s="19">
        <v>4.9774125337522797E-2</v>
      </c>
      <c r="J11" s="19">
        <v>2.7025097579550999E-2</v>
      </c>
      <c r="K11" s="19">
        <v>1.3759850558100899E-2</v>
      </c>
      <c r="L11" s="19"/>
      <c r="M11" s="19">
        <v>1.9336069912235299E-2</v>
      </c>
      <c r="N11" s="19">
        <v>7.4970359581537693E-2</v>
      </c>
      <c r="O11" s="19">
        <v>7.2200764312282201E-2</v>
      </c>
      <c r="P11" s="19">
        <v>7.4907391586558195E-2</v>
      </c>
      <c r="Q11" s="19"/>
      <c r="R11" s="19">
        <v>7.9600517804741297E-2</v>
      </c>
      <c r="S11" s="19">
        <v>4.5627543413170803E-2</v>
      </c>
      <c r="T11" s="19">
        <v>2.5229670351722501E-2</v>
      </c>
      <c r="U11" s="19"/>
      <c r="V11" s="19">
        <v>7.9600867144442894E-2</v>
      </c>
      <c r="W11" s="19">
        <v>5.8284390549884303E-2</v>
      </c>
      <c r="X11" s="19">
        <v>6.5848338696809505E-2</v>
      </c>
      <c r="Y11" s="19">
        <v>4.22204472258602E-2</v>
      </c>
      <c r="Z11" s="19">
        <v>2.2576199083309299E-2</v>
      </c>
      <c r="AA11" s="19"/>
      <c r="AB11" s="19">
        <v>5.5717781963359803E-2</v>
      </c>
      <c r="AC11" s="19">
        <v>8.0992254279414894E-3</v>
      </c>
      <c r="AD11" s="19">
        <v>5.4542323308420501E-2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0.79474029638362798</v>
      </c>
      <c r="D9" s="17">
        <v>0.75017219477375896</v>
      </c>
      <c r="E9" s="17">
        <v>0.84192809221083198</v>
      </c>
      <c r="F9" s="17"/>
      <c r="G9" s="17">
        <v>0.86821217684313101</v>
      </c>
      <c r="H9" s="17">
        <v>0.86437229093271795</v>
      </c>
      <c r="I9" s="17">
        <v>0.79040529364457801</v>
      </c>
      <c r="J9" s="17">
        <v>0.821299504276785</v>
      </c>
      <c r="K9" s="17">
        <v>0.61804948445053198</v>
      </c>
      <c r="L9" s="17"/>
      <c r="M9" s="17">
        <v>0.84025442592396304</v>
      </c>
      <c r="N9" s="17">
        <v>0.89168317106883999</v>
      </c>
      <c r="O9" s="17">
        <v>0.60625340427881003</v>
      </c>
      <c r="P9" s="17">
        <v>0.66324126377897796</v>
      </c>
      <c r="Q9" s="17"/>
      <c r="R9" s="17">
        <v>0.87616945755873199</v>
      </c>
      <c r="S9" s="17">
        <v>0.79396360264394195</v>
      </c>
      <c r="T9" s="17">
        <v>0.71484543302028603</v>
      </c>
      <c r="U9" s="17"/>
      <c r="V9" s="17">
        <v>0.86825579943715003</v>
      </c>
      <c r="W9" s="17">
        <v>0.85853462219103605</v>
      </c>
      <c r="X9" s="17">
        <v>0.81254935731325695</v>
      </c>
      <c r="Y9" s="17">
        <v>0.81882862829318304</v>
      </c>
      <c r="Z9" s="17">
        <v>0.69353826270937902</v>
      </c>
      <c r="AA9" s="17"/>
      <c r="AB9" s="17">
        <v>0.80265180474989695</v>
      </c>
      <c r="AC9" s="17">
        <v>0.71972557603458998</v>
      </c>
      <c r="AD9" s="17">
        <v>0.88751831052955499</v>
      </c>
    </row>
    <row r="10" spans="2:30">
      <c r="B10" s="18" t="s">
        <v>225</v>
      </c>
      <c r="C10" s="17">
        <v>0.16442396189818301</v>
      </c>
      <c r="D10" s="17">
        <v>0.19483665507039499</v>
      </c>
      <c r="E10" s="17">
        <v>0.132223623446972</v>
      </c>
      <c r="F10" s="17"/>
      <c r="G10" s="17">
        <v>8.4157613145993598E-2</v>
      </c>
      <c r="H10" s="17">
        <v>7.5143201636301296E-2</v>
      </c>
      <c r="I10" s="17">
        <v>0.15416061106061699</v>
      </c>
      <c r="J10" s="17">
        <v>0.146388416735656</v>
      </c>
      <c r="K10" s="17">
        <v>0.37616196328845097</v>
      </c>
      <c r="L10" s="17"/>
      <c r="M10" s="17">
        <v>0.115915873497192</v>
      </c>
      <c r="N10" s="17">
        <v>7.6338543239895806E-2</v>
      </c>
      <c r="O10" s="17">
        <v>0.35026109301102798</v>
      </c>
      <c r="P10" s="17">
        <v>0.29305424910767502</v>
      </c>
      <c r="Q10" s="17"/>
      <c r="R10" s="17">
        <v>8.1205983611507507E-2</v>
      </c>
      <c r="S10" s="17">
        <v>0.15545357444159699</v>
      </c>
      <c r="T10" s="17">
        <v>0.27179673824956602</v>
      </c>
      <c r="U10" s="17"/>
      <c r="V10" s="17">
        <v>8.3672685408010497E-2</v>
      </c>
      <c r="W10" s="17">
        <v>9.1527721082487204E-2</v>
      </c>
      <c r="X10" s="17">
        <v>0.1054706039527</v>
      </c>
      <c r="Y10" s="17">
        <v>0.15072808847425401</v>
      </c>
      <c r="Z10" s="17">
        <v>0.29655552047258299</v>
      </c>
      <c r="AA10" s="17"/>
      <c r="AB10" s="17">
        <v>0.149967146281546</v>
      </c>
      <c r="AC10" s="17">
        <v>0.26055212709731101</v>
      </c>
      <c r="AD10" s="17">
        <v>0.112481689470445</v>
      </c>
    </row>
    <row r="11" spans="2:30">
      <c r="B11" s="18" t="s">
        <v>69</v>
      </c>
      <c r="C11" s="19">
        <v>4.0835741718189197E-2</v>
      </c>
      <c r="D11" s="19">
        <v>5.4991150155846102E-2</v>
      </c>
      <c r="E11" s="19">
        <v>2.5848284342196302E-2</v>
      </c>
      <c r="F11" s="19"/>
      <c r="G11" s="19">
        <v>4.7630210010875702E-2</v>
      </c>
      <c r="H11" s="19">
        <v>6.0484507430980702E-2</v>
      </c>
      <c r="I11" s="19">
        <v>5.5434095294804697E-2</v>
      </c>
      <c r="J11" s="19">
        <v>3.2312078987559299E-2</v>
      </c>
      <c r="K11" s="19">
        <v>5.7885522610171096E-3</v>
      </c>
      <c r="L11" s="19"/>
      <c r="M11" s="19">
        <v>4.3829700578845901E-2</v>
      </c>
      <c r="N11" s="19">
        <v>3.1978285691263798E-2</v>
      </c>
      <c r="O11" s="19">
        <v>4.3485502710161703E-2</v>
      </c>
      <c r="P11" s="19">
        <v>4.3704487113346999E-2</v>
      </c>
      <c r="Q11" s="19"/>
      <c r="R11" s="19">
        <v>4.26245588297606E-2</v>
      </c>
      <c r="S11" s="19">
        <v>5.0582822914461298E-2</v>
      </c>
      <c r="T11" s="19">
        <v>1.3357828730147301E-2</v>
      </c>
      <c r="U11" s="19"/>
      <c r="V11" s="19">
        <v>4.80715151548394E-2</v>
      </c>
      <c r="W11" s="19">
        <v>4.9937656726476799E-2</v>
      </c>
      <c r="X11" s="19">
        <v>8.1980038734042998E-2</v>
      </c>
      <c r="Y11" s="19">
        <v>3.0443283232563002E-2</v>
      </c>
      <c r="Z11" s="19">
        <v>9.9062168180376001E-3</v>
      </c>
      <c r="AA11" s="19"/>
      <c r="AB11" s="19">
        <v>4.7381048968557E-2</v>
      </c>
      <c r="AC11" s="19">
        <v>1.97222968680985E-2</v>
      </c>
      <c r="AD11" s="19">
        <v>0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0.71557639171641096</v>
      </c>
      <c r="D9" s="17">
        <v>0.74367961172112895</v>
      </c>
      <c r="E9" s="17">
        <v>0.68582127629152601</v>
      </c>
      <c r="F9" s="17"/>
      <c r="G9" s="17">
        <v>0.85552928864802102</v>
      </c>
      <c r="H9" s="17">
        <v>0.78169439149643305</v>
      </c>
      <c r="I9" s="17">
        <v>0.72691213926963105</v>
      </c>
      <c r="J9" s="17">
        <v>0.62784809956681698</v>
      </c>
      <c r="K9" s="17">
        <v>0.56908825530098595</v>
      </c>
      <c r="L9" s="17"/>
      <c r="M9" s="17">
        <v>0.77162430102002899</v>
      </c>
      <c r="N9" s="17">
        <v>0.59763894053271605</v>
      </c>
      <c r="O9" s="17">
        <v>0.70715491278613796</v>
      </c>
      <c r="P9" s="17">
        <v>0.74258940937794804</v>
      </c>
      <c r="Q9" s="17"/>
      <c r="R9" s="17">
        <v>0.83325104421604002</v>
      </c>
      <c r="S9" s="17">
        <v>0.73747508590927402</v>
      </c>
      <c r="T9" s="17">
        <v>0.53947183979189395</v>
      </c>
      <c r="U9" s="17"/>
      <c r="V9" s="17">
        <v>0.81427390508813802</v>
      </c>
      <c r="W9" s="17">
        <v>0.85773630700271197</v>
      </c>
      <c r="X9" s="17">
        <v>0.77194068789749304</v>
      </c>
      <c r="Y9" s="17">
        <v>0.64604490715347895</v>
      </c>
      <c r="Z9" s="17">
        <v>0.58326096747265599</v>
      </c>
      <c r="AA9" s="17"/>
      <c r="AB9" s="17">
        <v>0.70014655572945195</v>
      </c>
      <c r="AC9" s="17">
        <v>0.82298520269085196</v>
      </c>
      <c r="AD9" s="17">
        <v>0.64632275473275702</v>
      </c>
    </row>
    <row r="10" spans="2:30">
      <c r="B10" s="18" t="s">
        <v>225</v>
      </c>
      <c r="C10" s="17">
        <v>0.24246193727814</v>
      </c>
      <c r="D10" s="17">
        <v>0.19538369331329999</v>
      </c>
      <c r="E10" s="17">
        <v>0.29230742056936199</v>
      </c>
      <c r="F10" s="17"/>
      <c r="G10" s="17">
        <v>9.7565928240829602E-2</v>
      </c>
      <c r="H10" s="17">
        <v>0.15825410728442699</v>
      </c>
      <c r="I10" s="17">
        <v>0.220249499145275</v>
      </c>
      <c r="J10" s="17">
        <v>0.34173156730946302</v>
      </c>
      <c r="K10" s="17">
        <v>0.413380410687191</v>
      </c>
      <c r="L10" s="17"/>
      <c r="M10" s="17">
        <v>0.19478194332721899</v>
      </c>
      <c r="N10" s="17">
        <v>0.35597506138233698</v>
      </c>
      <c r="O10" s="17">
        <v>0.238742103288207</v>
      </c>
      <c r="P10" s="17">
        <v>0.20761868717840501</v>
      </c>
      <c r="Q10" s="17"/>
      <c r="R10" s="17">
        <v>9.4981405897420601E-2</v>
      </c>
      <c r="S10" s="17">
        <v>0.226804606504555</v>
      </c>
      <c r="T10" s="17">
        <v>0.43211737922568999</v>
      </c>
      <c r="U10" s="17"/>
      <c r="V10" s="17">
        <v>0.13076071080451501</v>
      </c>
      <c r="W10" s="17">
        <v>8.6170643893642804E-2</v>
      </c>
      <c r="X10" s="17">
        <v>0.17971205757679801</v>
      </c>
      <c r="Y10" s="17">
        <v>0.309739721662534</v>
      </c>
      <c r="Z10" s="17">
        <v>0.39566948881127501</v>
      </c>
      <c r="AA10" s="17"/>
      <c r="AB10" s="17">
        <v>0.249920175398125</v>
      </c>
      <c r="AC10" s="17">
        <v>0.16891557188120701</v>
      </c>
      <c r="AD10" s="17">
        <v>0.338050000656548</v>
      </c>
    </row>
    <row r="11" spans="2:30">
      <c r="B11" s="18" t="s">
        <v>69</v>
      </c>
      <c r="C11" s="19">
        <v>4.1961671005448703E-2</v>
      </c>
      <c r="D11" s="19">
        <v>6.0936694965570998E-2</v>
      </c>
      <c r="E11" s="19">
        <v>2.1871303139111599E-2</v>
      </c>
      <c r="F11" s="19"/>
      <c r="G11" s="19">
        <v>4.6904783111149699E-2</v>
      </c>
      <c r="H11" s="19">
        <v>6.0051501219139998E-2</v>
      </c>
      <c r="I11" s="19">
        <v>5.2838361585094397E-2</v>
      </c>
      <c r="J11" s="19">
        <v>3.042033312372E-2</v>
      </c>
      <c r="K11" s="19">
        <v>1.7531334011822299E-2</v>
      </c>
      <c r="L11" s="19"/>
      <c r="M11" s="19">
        <v>3.3593755652751897E-2</v>
      </c>
      <c r="N11" s="19">
        <v>4.6385998084945999E-2</v>
      </c>
      <c r="O11" s="19">
        <v>5.4102983925654997E-2</v>
      </c>
      <c r="P11" s="19">
        <v>4.9791903443646798E-2</v>
      </c>
      <c r="Q11" s="19"/>
      <c r="R11" s="19">
        <v>7.1767549886539495E-2</v>
      </c>
      <c r="S11" s="19">
        <v>3.5720307586170098E-2</v>
      </c>
      <c r="T11" s="19">
        <v>2.8410780982415999E-2</v>
      </c>
      <c r="U11" s="19"/>
      <c r="V11" s="19">
        <v>5.4965384107347699E-2</v>
      </c>
      <c r="W11" s="19">
        <v>5.60930491036453E-2</v>
      </c>
      <c r="X11" s="19">
        <v>4.8347254525709198E-2</v>
      </c>
      <c r="Y11" s="19">
        <v>4.4215371183987398E-2</v>
      </c>
      <c r="Z11" s="19">
        <v>2.1069543716068399E-2</v>
      </c>
      <c r="AA11" s="19"/>
      <c r="AB11" s="19">
        <v>4.9933268872422998E-2</v>
      </c>
      <c r="AC11" s="19">
        <v>8.0992254279414894E-3</v>
      </c>
      <c r="AD11" s="19">
        <v>1.5627244610695E-2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0.48723081989532402</v>
      </c>
      <c r="D9" s="17">
        <v>0.56167698625782603</v>
      </c>
      <c r="E9" s="17">
        <v>0.40840873926952698</v>
      </c>
      <c r="F9" s="17"/>
      <c r="G9" s="17">
        <v>0.63462967972710105</v>
      </c>
      <c r="H9" s="17">
        <v>0.49469481796833198</v>
      </c>
      <c r="I9" s="17">
        <v>0.475020395565592</v>
      </c>
      <c r="J9" s="17">
        <v>0.45015245544278798</v>
      </c>
      <c r="K9" s="17">
        <v>0.368775062455171</v>
      </c>
      <c r="L9" s="17"/>
      <c r="M9" s="17">
        <v>0.59730080261729901</v>
      </c>
      <c r="N9" s="17">
        <v>0.38592176991627303</v>
      </c>
      <c r="O9" s="17">
        <v>0.243178449091734</v>
      </c>
      <c r="P9" s="17">
        <v>0.52929465914174101</v>
      </c>
      <c r="Q9" s="17"/>
      <c r="R9" s="17">
        <v>0.63620542382306</v>
      </c>
      <c r="S9" s="17">
        <v>0.50713121157678898</v>
      </c>
      <c r="T9" s="17">
        <v>0.28489393301806698</v>
      </c>
      <c r="U9" s="17"/>
      <c r="V9" s="17">
        <v>0.66848927574045802</v>
      </c>
      <c r="W9" s="17">
        <v>0.56075111180394599</v>
      </c>
      <c r="X9" s="17">
        <v>0.52422990970744998</v>
      </c>
      <c r="Y9" s="17">
        <v>0.42545090730514801</v>
      </c>
      <c r="Z9" s="17">
        <v>0.383249158099218</v>
      </c>
      <c r="AA9" s="17"/>
      <c r="AB9" s="17">
        <v>0.43988134105568599</v>
      </c>
      <c r="AC9" s="17">
        <v>0.71296531010171604</v>
      </c>
      <c r="AD9" s="17">
        <v>0.57300728499072695</v>
      </c>
    </row>
    <row r="10" spans="2:30">
      <c r="B10" s="18" t="s">
        <v>225</v>
      </c>
      <c r="C10" s="17">
        <v>0.42658145407216802</v>
      </c>
      <c r="D10" s="17">
        <v>0.35880014988933701</v>
      </c>
      <c r="E10" s="17">
        <v>0.49834691473008302</v>
      </c>
      <c r="F10" s="17"/>
      <c r="G10" s="17">
        <v>0.289243076970854</v>
      </c>
      <c r="H10" s="17">
        <v>0.38314628896993502</v>
      </c>
      <c r="I10" s="17">
        <v>0.42084846301169898</v>
      </c>
      <c r="J10" s="17">
        <v>0.449993043441409</v>
      </c>
      <c r="K10" s="17">
        <v>0.60502425008205596</v>
      </c>
      <c r="L10" s="17"/>
      <c r="M10" s="17">
        <v>0.31453159670597602</v>
      </c>
      <c r="N10" s="17">
        <v>0.55979446499885299</v>
      </c>
      <c r="O10" s="17">
        <v>0.61146129773872904</v>
      </c>
      <c r="P10" s="17">
        <v>0.39100512187755698</v>
      </c>
      <c r="Q10" s="17"/>
      <c r="R10" s="17">
        <v>0.27678179261109098</v>
      </c>
      <c r="S10" s="17">
        <v>0.39709265381894698</v>
      </c>
      <c r="T10" s="17">
        <v>0.65500842703906603</v>
      </c>
      <c r="U10" s="17"/>
      <c r="V10" s="17">
        <v>0.260490593013187</v>
      </c>
      <c r="W10" s="17">
        <v>0.31139931258682901</v>
      </c>
      <c r="X10" s="17">
        <v>0.37467432272664802</v>
      </c>
      <c r="Y10" s="17">
        <v>0.48941806902534801</v>
      </c>
      <c r="Z10" s="17">
        <v>0.56499968479497797</v>
      </c>
      <c r="AA10" s="17"/>
      <c r="AB10" s="17">
        <v>0.470281227549815</v>
      </c>
      <c r="AC10" s="17">
        <v>0.23178350231535799</v>
      </c>
      <c r="AD10" s="17">
        <v>0.30854148498995099</v>
      </c>
    </row>
    <row r="11" spans="2:30">
      <c r="B11" s="18" t="s">
        <v>69</v>
      </c>
      <c r="C11" s="19">
        <v>8.61877260325081E-2</v>
      </c>
      <c r="D11" s="19">
        <v>7.95228638528368E-2</v>
      </c>
      <c r="E11" s="19">
        <v>9.3244346000389805E-2</v>
      </c>
      <c r="F11" s="19"/>
      <c r="G11" s="19">
        <v>7.6127243302045206E-2</v>
      </c>
      <c r="H11" s="19">
        <v>0.122158893061733</v>
      </c>
      <c r="I11" s="19">
        <v>0.104131141422709</v>
      </c>
      <c r="J11" s="19">
        <v>9.9854501115803407E-2</v>
      </c>
      <c r="K11" s="19">
        <v>2.6200687462773001E-2</v>
      </c>
      <c r="L11" s="19"/>
      <c r="M11" s="19">
        <v>8.8167600676725105E-2</v>
      </c>
      <c r="N11" s="19">
        <v>5.4283765084874501E-2</v>
      </c>
      <c r="O11" s="19">
        <v>0.14536025316953599</v>
      </c>
      <c r="P11" s="19">
        <v>7.97002189807023E-2</v>
      </c>
      <c r="Q11" s="19"/>
      <c r="R11" s="19">
        <v>8.7012783565848698E-2</v>
      </c>
      <c r="S11" s="19">
        <v>9.5776134604263097E-2</v>
      </c>
      <c r="T11" s="19">
        <v>6.0097639942867202E-2</v>
      </c>
      <c r="U11" s="19"/>
      <c r="V11" s="19">
        <v>7.1020131246355395E-2</v>
      </c>
      <c r="W11" s="19">
        <v>0.127849575609225</v>
      </c>
      <c r="X11" s="19">
        <v>0.10109576756590199</v>
      </c>
      <c r="Y11" s="19">
        <v>8.5131023669504105E-2</v>
      </c>
      <c r="Z11" s="19">
        <v>5.1751157105803601E-2</v>
      </c>
      <c r="AA11" s="19"/>
      <c r="AB11" s="19">
        <v>8.9837431394499206E-2</v>
      </c>
      <c r="AC11" s="19">
        <v>5.5251187582925798E-2</v>
      </c>
      <c r="AD11" s="19">
        <v>0.11845123001932201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0.77135536480209899</v>
      </c>
      <c r="D9" s="17">
        <v>0.77888862512772405</v>
      </c>
      <c r="E9" s="17">
        <v>0.76337930261146403</v>
      </c>
      <c r="F9" s="17"/>
      <c r="G9" s="17">
        <v>0.802362313381624</v>
      </c>
      <c r="H9" s="17">
        <v>0.77956062303893103</v>
      </c>
      <c r="I9" s="17">
        <v>0.76566124973045202</v>
      </c>
      <c r="J9" s="17">
        <v>0.77521088093250701</v>
      </c>
      <c r="K9" s="17">
        <v>0.73086158251397204</v>
      </c>
      <c r="L9" s="17"/>
      <c r="M9" s="17">
        <v>0.82044009165793996</v>
      </c>
      <c r="N9" s="17">
        <v>0.82103491477424095</v>
      </c>
      <c r="O9" s="17">
        <v>0.77401833226090599</v>
      </c>
      <c r="P9" s="17">
        <v>0.53658709689745199</v>
      </c>
      <c r="Q9" s="17"/>
      <c r="R9" s="17">
        <v>0.79754460503693902</v>
      </c>
      <c r="S9" s="17">
        <v>0.74686514018142403</v>
      </c>
      <c r="T9" s="17">
        <v>0.80951891083717797</v>
      </c>
      <c r="U9" s="17"/>
      <c r="V9" s="17">
        <v>0.838644073139027</v>
      </c>
      <c r="W9" s="17">
        <v>0.79372397182087295</v>
      </c>
      <c r="X9" s="17">
        <v>0.80502025734636995</v>
      </c>
      <c r="Y9" s="17">
        <v>0.69567185054823999</v>
      </c>
      <c r="Z9" s="17">
        <v>0.75727251587383004</v>
      </c>
      <c r="AA9" s="17"/>
      <c r="AB9" s="17">
        <v>0.76795600630008798</v>
      </c>
      <c r="AC9" s="17">
        <v>0.76787788579127203</v>
      </c>
      <c r="AD9" s="17">
        <v>0.83404083938121099</v>
      </c>
    </row>
    <row r="10" spans="2:30">
      <c r="B10" s="18" t="s">
        <v>225</v>
      </c>
      <c r="C10" s="17">
        <v>0.16919688607820099</v>
      </c>
      <c r="D10" s="17">
        <v>0.180126982795208</v>
      </c>
      <c r="E10" s="17">
        <v>0.15762432288561701</v>
      </c>
      <c r="F10" s="17"/>
      <c r="G10" s="17">
        <v>0.114978805509828</v>
      </c>
      <c r="H10" s="17">
        <v>0.13848483755364699</v>
      </c>
      <c r="I10" s="17">
        <v>0.16904103801825399</v>
      </c>
      <c r="J10" s="17">
        <v>0.18225120399893799</v>
      </c>
      <c r="K10" s="17">
        <v>0.24807797482043401</v>
      </c>
      <c r="L10" s="17"/>
      <c r="M10" s="17">
        <v>0.14424962017561099</v>
      </c>
      <c r="N10" s="17">
        <v>0.118316876642875</v>
      </c>
      <c r="O10" s="17">
        <v>0.12324336644301</v>
      </c>
      <c r="P10" s="17">
        <v>0.36984420460927198</v>
      </c>
      <c r="Q10" s="17"/>
      <c r="R10" s="17">
        <v>0.110889259665577</v>
      </c>
      <c r="S10" s="17">
        <v>0.19747083198837501</v>
      </c>
      <c r="T10" s="17">
        <v>0.153385721032477</v>
      </c>
      <c r="U10" s="17"/>
      <c r="V10" s="17">
        <v>0.10116852056676</v>
      </c>
      <c r="W10" s="17">
        <v>0.12503249986791901</v>
      </c>
      <c r="X10" s="17">
        <v>0.13618958892394001</v>
      </c>
      <c r="Y10" s="17">
        <v>0.22017151423870401</v>
      </c>
      <c r="Z10" s="17">
        <v>0.215217417402918</v>
      </c>
      <c r="AA10" s="17"/>
      <c r="AB10" s="17">
        <v>0.16042366972730801</v>
      </c>
      <c r="AC10" s="17">
        <v>0.22239677901135699</v>
      </c>
      <c r="AD10" s="17">
        <v>0.152425291802813</v>
      </c>
    </row>
    <row r="11" spans="2:30">
      <c r="B11" s="18" t="s">
        <v>69</v>
      </c>
      <c r="C11" s="19">
        <v>5.9447749119700299E-2</v>
      </c>
      <c r="D11" s="19">
        <v>4.0984392077067403E-2</v>
      </c>
      <c r="E11" s="19">
        <v>7.8996374502918396E-2</v>
      </c>
      <c r="F11" s="19"/>
      <c r="G11" s="19">
        <v>8.2658881108548798E-2</v>
      </c>
      <c r="H11" s="19">
        <v>8.1954539407421798E-2</v>
      </c>
      <c r="I11" s="19">
        <v>6.5297712251294604E-2</v>
      </c>
      <c r="J11" s="19">
        <v>4.2537915068554602E-2</v>
      </c>
      <c r="K11" s="19">
        <v>2.1060442665593801E-2</v>
      </c>
      <c r="L11" s="19"/>
      <c r="M11" s="19">
        <v>3.53102881664486E-2</v>
      </c>
      <c r="N11" s="19">
        <v>6.0648208582883702E-2</v>
      </c>
      <c r="O11" s="19">
        <v>0.10273830129608399</v>
      </c>
      <c r="P11" s="19">
        <v>9.3568698493275801E-2</v>
      </c>
      <c r="Q11" s="19"/>
      <c r="R11" s="19">
        <v>9.1566135297484405E-2</v>
      </c>
      <c r="S11" s="19">
        <v>5.5664027830200601E-2</v>
      </c>
      <c r="T11" s="19">
        <v>3.7095368130344801E-2</v>
      </c>
      <c r="U11" s="19"/>
      <c r="V11" s="19">
        <v>6.0187406294213298E-2</v>
      </c>
      <c r="W11" s="19">
        <v>8.1243528311208305E-2</v>
      </c>
      <c r="X11" s="19">
        <v>5.8790153729690001E-2</v>
      </c>
      <c r="Y11" s="19">
        <v>8.4156635213056302E-2</v>
      </c>
      <c r="Z11" s="19">
        <v>2.7510066723251601E-2</v>
      </c>
      <c r="AA11" s="19"/>
      <c r="AB11" s="19">
        <v>7.1620323972604497E-2</v>
      </c>
      <c r="AC11" s="19">
        <v>9.7253351973708105E-3</v>
      </c>
      <c r="AD11" s="19">
        <v>1.3533868815977E-2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D1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224</v>
      </c>
      <c r="C9" s="17">
        <v>0.69539555349193105</v>
      </c>
      <c r="D9" s="17">
        <v>0.71926382249045595</v>
      </c>
      <c r="E9" s="17">
        <v>0.67012431770741698</v>
      </c>
      <c r="F9" s="17"/>
      <c r="G9" s="17">
        <v>0.79191834294324304</v>
      </c>
      <c r="H9" s="17">
        <v>0.71761201952223697</v>
      </c>
      <c r="I9" s="17">
        <v>0.716533448181779</v>
      </c>
      <c r="J9" s="17">
        <v>0.72450924223689395</v>
      </c>
      <c r="K9" s="17">
        <v>0.51500638313728397</v>
      </c>
      <c r="L9" s="17"/>
      <c r="M9" s="17">
        <v>0.811975469017163</v>
      </c>
      <c r="N9" s="17">
        <v>0.58565106062819094</v>
      </c>
      <c r="O9" s="17">
        <v>0.70880840906791698</v>
      </c>
      <c r="P9" s="17">
        <v>0.50303055168936095</v>
      </c>
      <c r="Q9" s="17"/>
      <c r="R9" s="17">
        <v>0.81111551195725795</v>
      </c>
      <c r="S9" s="17">
        <v>0.69423102500854905</v>
      </c>
      <c r="T9" s="17">
        <v>0.58201607026315205</v>
      </c>
      <c r="U9" s="17"/>
      <c r="V9" s="17">
        <v>0.80711837004398501</v>
      </c>
      <c r="W9" s="17">
        <v>0.78047631331877498</v>
      </c>
      <c r="X9" s="17">
        <v>0.72196557478767198</v>
      </c>
      <c r="Y9" s="17">
        <v>0.68963335330027298</v>
      </c>
      <c r="Z9" s="17">
        <v>0.57849163346538601</v>
      </c>
      <c r="AA9" s="17"/>
      <c r="AB9" s="17">
        <v>0.68878418107474004</v>
      </c>
      <c r="AC9" s="17">
        <v>0.72732775853619902</v>
      </c>
      <c r="AD9" s="17">
        <v>0.70618621494170597</v>
      </c>
    </row>
    <row r="10" spans="2:30">
      <c r="B10" s="18" t="s">
        <v>225</v>
      </c>
      <c r="C10" s="17">
        <v>0.22900957927882801</v>
      </c>
      <c r="D10" s="17">
        <v>0.19404938366183599</v>
      </c>
      <c r="E10" s="17">
        <v>0.26602472045074799</v>
      </c>
      <c r="F10" s="17"/>
      <c r="G10" s="17">
        <v>0.109892720839847</v>
      </c>
      <c r="H10" s="17">
        <v>0.17805553170418301</v>
      </c>
      <c r="I10" s="17">
        <v>0.19461939452555799</v>
      </c>
      <c r="J10" s="17">
        <v>0.22619066151070399</v>
      </c>
      <c r="K10" s="17">
        <v>0.452036995819798</v>
      </c>
      <c r="L10" s="17"/>
      <c r="M10" s="17">
        <v>0.12340077979363299</v>
      </c>
      <c r="N10" s="17">
        <v>0.36159022708565502</v>
      </c>
      <c r="O10" s="17">
        <v>0.215663745044026</v>
      </c>
      <c r="P10" s="17">
        <v>0.35023005801630602</v>
      </c>
      <c r="Q10" s="17"/>
      <c r="R10" s="17">
        <v>0.102344741054474</v>
      </c>
      <c r="S10" s="17">
        <v>0.22235778543079901</v>
      </c>
      <c r="T10" s="17">
        <v>0.373994170832811</v>
      </c>
      <c r="U10" s="17"/>
      <c r="V10" s="17">
        <v>0.11993854528855399</v>
      </c>
      <c r="W10" s="17">
        <v>0.12583079570802</v>
      </c>
      <c r="X10" s="17">
        <v>0.173482782468418</v>
      </c>
      <c r="Y10" s="17">
        <v>0.23118376426633599</v>
      </c>
      <c r="Z10" s="17">
        <v>0.38056182037311198</v>
      </c>
      <c r="AA10" s="17"/>
      <c r="AB10" s="17">
        <v>0.22578553606767801</v>
      </c>
      <c r="AC10" s="17">
        <v>0.24674845541054699</v>
      </c>
      <c r="AD10" s="17">
        <v>0.228048189515935</v>
      </c>
    </row>
    <row r="11" spans="2:30">
      <c r="B11" s="18" t="s">
        <v>69</v>
      </c>
      <c r="C11" s="19">
        <v>7.5594867229240706E-2</v>
      </c>
      <c r="D11" s="19">
        <v>8.6686793847708707E-2</v>
      </c>
      <c r="E11" s="19">
        <v>6.3850961841834697E-2</v>
      </c>
      <c r="F11" s="19"/>
      <c r="G11" s="19">
        <v>9.8188936216908995E-2</v>
      </c>
      <c r="H11" s="19">
        <v>0.10433244877358</v>
      </c>
      <c r="I11" s="19">
        <v>8.8847157292662904E-2</v>
      </c>
      <c r="J11" s="19">
        <v>4.9300096252401199E-2</v>
      </c>
      <c r="K11" s="19">
        <v>3.2956621042918702E-2</v>
      </c>
      <c r="L11" s="19"/>
      <c r="M11" s="19">
        <v>6.4623751189203604E-2</v>
      </c>
      <c r="N11" s="19">
        <v>5.27587122861541E-2</v>
      </c>
      <c r="O11" s="19">
        <v>7.5527845888056805E-2</v>
      </c>
      <c r="P11" s="19">
        <v>0.146739390294332</v>
      </c>
      <c r="Q11" s="19"/>
      <c r="R11" s="19">
        <v>8.6539746988268301E-2</v>
      </c>
      <c r="S11" s="19">
        <v>8.3411189560652202E-2</v>
      </c>
      <c r="T11" s="19">
        <v>4.3989758904037501E-2</v>
      </c>
      <c r="U11" s="19"/>
      <c r="V11" s="19">
        <v>7.2943084667460897E-2</v>
      </c>
      <c r="W11" s="19">
        <v>9.36928909732056E-2</v>
      </c>
      <c r="X11" s="19">
        <v>0.10455164274391</v>
      </c>
      <c r="Y11" s="19">
        <v>7.9182882433391E-2</v>
      </c>
      <c r="Z11" s="19">
        <v>4.0946546161502201E-2</v>
      </c>
      <c r="AA11" s="19"/>
      <c r="AB11" s="19">
        <v>8.5430282857582501E-2</v>
      </c>
      <c r="AC11" s="19">
        <v>2.5923786053253801E-2</v>
      </c>
      <c r="AD11" s="19">
        <v>6.5765595542358696E-2</v>
      </c>
    </row>
    <row r="12" spans="2:30">
      <c r="B12" s="16"/>
    </row>
    <row r="13" spans="2:30">
      <c r="B13" t="s">
        <v>368</v>
      </c>
    </row>
    <row r="14" spans="2:30">
      <c r="B14" t="s">
        <v>369</v>
      </c>
    </row>
    <row r="16" spans="2:30">
      <c r="B1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D20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237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238</v>
      </c>
      <c r="C9" s="17">
        <v>0.22886290011962099</v>
      </c>
      <c r="D9" s="17">
        <v>0.211330185850132</v>
      </c>
      <c r="E9" s="17">
        <v>0.24742617993996199</v>
      </c>
      <c r="F9" s="17"/>
      <c r="G9" s="17">
        <v>0.295114575871116</v>
      </c>
      <c r="H9" s="17">
        <v>0.28413394385994301</v>
      </c>
      <c r="I9" s="17">
        <v>0.21746951147350499</v>
      </c>
      <c r="J9" s="17">
        <v>0.207239491569437</v>
      </c>
      <c r="K9" s="17">
        <v>0.131359383794627</v>
      </c>
      <c r="L9" s="17"/>
      <c r="M9" s="17">
        <v>0.20771610668919599</v>
      </c>
      <c r="N9" s="17">
        <v>0.26400906668718799</v>
      </c>
      <c r="O9" s="17">
        <v>0.132744571128767</v>
      </c>
      <c r="P9" s="17">
        <v>0.321902038062093</v>
      </c>
      <c r="Q9" s="17"/>
      <c r="R9" s="17">
        <v>0.319241877305112</v>
      </c>
      <c r="S9" s="17">
        <v>0.22837712681808001</v>
      </c>
      <c r="T9" s="17">
        <v>0.139195560290541</v>
      </c>
      <c r="U9" s="17"/>
      <c r="V9" s="17">
        <v>0.31756707261766398</v>
      </c>
      <c r="W9" s="17">
        <v>0.30696413102924203</v>
      </c>
      <c r="X9" s="17">
        <v>0.226568665767334</v>
      </c>
      <c r="Y9" s="17">
        <v>0.24230382045327001</v>
      </c>
      <c r="Z9" s="17">
        <v>0.13273105431377699</v>
      </c>
      <c r="AA9" s="17"/>
      <c r="AB9" s="17">
        <v>0.228018686010212</v>
      </c>
      <c r="AC9" s="17">
        <v>0.22686088186084499</v>
      </c>
      <c r="AD9" s="17">
        <v>0.24769979301710601</v>
      </c>
    </row>
    <row r="10" spans="2:30" ht="28.9">
      <c r="B10" s="18" t="s">
        <v>239</v>
      </c>
      <c r="C10" s="17">
        <v>0.17184125435784101</v>
      </c>
      <c r="D10" s="17">
        <v>0.18600025862892999</v>
      </c>
      <c r="E10" s="17">
        <v>0.156849989786844</v>
      </c>
      <c r="F10" s="17"/>
      <c r="G10" s="17">
        <v>0.19075764634783901</v>
      </c>
      <c r="H10" s="17">
        <v>0.14891658105387001</v>
      </c>
      <c r="I10" s="17">
        <v>0.16017181141727599</v>
      </c>
      <c r="J10" s="17">
        <v>0.21194745152900801</v>
      </c>
      <c r="K10" s="17">
        <v>0.14744229552105201</v>
      </c>
      <c r="L10" s="17"/>
      <c r="M10" s="17">
        <v>0.176649767481982</v>
      </c>
      <c r="N10" s="17">
        <v>8.8799599077547697E-2</v>
      </c>
      <c r="O10" s="17">
        <v>0.207687814018574</v>
      </c>
      <c r="P10" s="17">
        <v>0.26071851689297798</v>
      </c>
      <c r="Q10" s="17"/>
      <c r="R10" s="17">
        <v>0.177438790251472</v>
      </c>
      <c r="S10" s="17">
        <v>0.196942030582022</v>
      </c>
      <c r="T10" s="17">
        <v>0.100082685561423</v>
      </c>
      <c r="U10" s="17"/>
      <c r="V10" s="17">
        <v>0.20219505007823499</v>
      </c>
      <c r="W10" s="17">
        <v>0.18477526784798401</v>
      </c>
      <c r="X10" s="17">
        <v>0.13095518833033001</v>
      </c>
      <c r="Y10" s="17">
        <v>0.197064096612663</v>
      </c>
      <c r="Z10" s="17">
        <v>0.16319803260773599</v>
      </c>
      <c r="AA10" s="17"/>
      <c r="AB10" s="17">
        <v>0.142566330405412</v>
      </c>
      <c r="AC10" s="17">
        <v>0.32863367924416897</v>
      </c>
      <c r="AD10" s="17">
        <v>0.17540275014632101</v>
      </c>
    </row>
    <row r="11" spans="2:30" ht="43.15">
      <c r="B11" s="18" t="s">
        <v>240</v>
      </c>
      <c r="C11" s="17">
        <v>0.19866642430884299</v>
      </c>
      <c r="D11" s="17">
        <v>0.25661951128262001</v>
      </c>
      <c r="E11" s="17">
        <v>0.137306879322765</v>
      </c>
      <c r="F11" s="17"/>
      <c r="G11" s="17">
        <v>0.209710282777054</v>
      </c>
      <c r="H11" s="17">
        <v>0.185730677544241</v>
      </c>
      <c r="I11" s="17">
        <v>0.19803226553865999</v>
      </c>
      <c r="J11" s="17">
        <v>0.17956479778775</v>
      </c>
      <c r="K11" s="17">
        <v>0.22037408687896101</v>
      </c>
      <c r="L11" s="17"/>
      <c r="M11" s="17">
        <v>0.19278708471835301</v>
      </c>
      <c r="N11" s="17">
        <v>0.15452836427751401</v>
      </c>
      <c r="O11" s="17">
        <v>0.36340251935587198</v>
      </c>
      <c r="P11" s="17">
        <v>0.142843122385646</v>
      </c>
      <c r="Q11" s="17"/>
      <c r="R11" s="17">
        <v>0.20643079574234099</v>
      </c>
      <c r="S11" s="17">
        <v>0.19147264562341301</v>
      </c>
      <c r="T11" s="17">
        <v>0.209804643579316</v>
      </c>
      <c r="U11" s="17"/>
      <c r="V11" s="17">
        <v>0.192846931491892</v>
      </c>
      <c r="W11" s="17">
        <v>0.19699132374543701</v>
      </c>
      <c r="X11" s="17">
        <v>0.21670842901634199</v>
      </c>
      <c r="Y11" s="17">
        <v>0.18765588397132299</v>
      </c>
      <c r="Z11" s="17">
        <v>0.19672958541377</v>
      </c>
      <c r="AA11" s="17"/>
      <c r="AB11" s="17">
        <v>0.21220114144667701</v>
      </c>
      <c r="AC11" s="17">
        <v>0.14935533817226099</v>
      </c>
      <c r="AD11" s="17">
        <v>0.130454558922039</v>
      </c>
    </row>
    <row r="12" spans="2:30" ht="28.9">
      <c r="B12" s="18" t="s">
        <v>241</v>
      </c>
      <c r="C12" s="17">
        <v>0.15006833634445599</v>
      </c>
      <c r="D12" s="17">
        <v>0.13419779743916399</v>
      </c>
      <c r="E12" s="17">
        <v>0.16687173883366499</v>
      </c>
      <c r="F12" s="17"/>
      <c r="G12" s="17">
        <v>0.17592244172775201</v>
      </c>
      <c r="H12" s="17">
        <v>0.191876856408562</v>
      </c>
      <c r="I12" s="17">
        <v>0.123599562414967</v>
      </c>
      <c r="J12" s="17">
        <v>0.13189620280268</v>
      </c>
      <c r="K12" s="17">
        <v>0.12324677581900299</v>
      </c>
      <c r="L12" s="17"/>
      <c r="M12" s="17">
        <v>0.21728542024954101</v>
      </c>
      <c r="N12" s="17">
        <v>7.8528192394041393E-2</v>
      </c>
      <c r="O12" s="17">
        <v>0.13610757030364201</v>
      </c>
      <c r="P12" s="17">
        <v>7.1857974827119794E-2</v>
      </c>
      <c r="Q12" s="17"/>
      <c r="R12" s="17">
        <v>0.17842997451831299</v>
      </c>
      <c r="S12" s="17">
        <v>0.15696232882834099</v>
      </c>
      <c r="T12" s="17">
        <v>0.103366793028219</v>
      </c>
      <c r="U12" s="17"/>
      <c r="V12" s="17">
        <v>0.15561722848998599</v>
      </c>
      <c r="W12" s="17">
        <v>0.186593047098878</v>
      </c>
      <c r="X12" s="17">
        <v>0.165044902036697</v>
      </c>
      <c r="Y12" s="17">
        <v>0.115142618747713</v>
      </c>
      <c r="Z12" s="17">
        <v>0.134143283822165</v>
      </c>
      <c r="AA12" s="17"/>
      <c r="AB12" s="17">
        <v>0.140233358462552</v>
      </c>
      <c r="AC12" s="17">
        <v>0.17122581880632001</v>
      </c>
      <c r="AD12" s="17">
        <v>0.24177603246483201</v>
      </c>
    </row>
    <row r="13" spans="2:30">
      <c r="B13" s="18" t="s">
        <v>242</v>
      </c>
      <c r="C13" s="17">
        <v>0.20802511435892099</v>
      </c>
      <c r="D13" s="17">
        <v>0.165198335724624</v>
      </c>
      <c r="E13" s="17">
        <v>0.25336923298040098</v>
      </c>
      <c r="F13" s="17"/>
      <c r="G13" s="17">
        <v>0.1071233163658</v>
      </c>
      <c r="H13" s="17">
        <v>0.15290925102735101</v>
      </c>
      <c r="I13" s="17">
        <v>0.22314149376780501</v>
      </c>
      <c r="J13" s="17">
        <v>0.22130533862942001</v>
      </c>
      <c r="K13" s="17">
        <v>0.34765358257061202</v>
      </c>
      <c r="L13" s="17"/>
      <c r="M13" s="17">
        <v>0.16557867070125301</v>
      </c>
      <c r="N13" s="17">
        <v>0.386373745479209</v>
      </c>
      <c r="O13" s="17">
        <v>0.104828929081656</v>
      </c>
      <c r="P13" s="17">
        <v>0.13941274920021601</v>
      </c>
      <c r="Q13" s="17"/>
      <c r="R13" s="17">
        <v>0.103313173171812</v>
      </c>
      <c r="S13" s="17">
        <v>0.174919429591854</v>
      </c>
      <c r="T13" s="17">
        <v>0.400609334288964</v>
      </c>
      <c r="U13" s="17"/>
      <c r="V13" s="17">
        <v>0.105621990290405</v>
      </c>
      <c r="W13" s="17">
        <v>0.115843009669022</v>
      </c>
      <c r="X13" s="17">
        <v>0.20265530154401101</v>
      </c>
      <c r="Y13" s="17">
        <v>0.189761152573235</v>
      </c>
      <c r="Z13" s="17">
        <v>0.32784439758378597</v>
      </c>
      <c r="AA13" s="17"/>
      <c r="AB13" s="17">
        <v>0.230183340500794</v>
      </c>
      <c r="AC13" s="17">
        <v>0.100314097491677</v>
      </c>
      <c r="AD13" s="17">
        <v>0.17383913777829599</v>
      </c>
    </row>
    <row r="14" spans="2:30" ht="28.9">
      <c r="B14" s="18" t="s">
        <v>243</v>
      </c>
      <c r="C14" s="17">
        <v>3.8137461988213502E-2</v>
      </c>
      <c r="D14" s="17">
        <v>4.1450241475035898E-2</v>
      </c>
      <c r="E14" s="17">
        <v>3.4629958720223501E-2</v>
      </c>
      <c r="F14" s="17"/>
      <c r="G14" s="17">
        <v>1.1335585577916999E-2</v>
      </c>
      <c r="H14" s="17">
        <v>3.6432690106032999E-2</v>
      </c>
      <c r="I14" s="17">
        <v>7.7585355387787602E-2</v>
      </c>
      <c r="J14" s="17">
        <v>3.9148089424976197E-2</v>
      </c>
      <c r="K14" s="17">
        <v>2.6915159083678399E-2</v>
      </c>
      <c r="L14" s="17"/>
      <c r="M14" s="17">
        <v>3.7776861570191902E-2</v>
      </c>
      <c r="N14" s="17">
        <v>2.5425008960173801E-2</v>
      </c>
      <c r="O14" s="17">
        <v>3.8416696808821003E-2</v>
      </c>
      <c r="P14" s="17">
        <v>5.9739882602188703E-2</v>
      </c>
      <c r="Q14" s="17"/>
      <c r="R14" s="17">
        <v>5.4662017362128897E-3</v>
      </c>
      <c r="S14" s="17">
        <v>5.1326438556290502E-2</v>
      </c>
      <c r="T14" s="17">
        <v>3.62688513856112E-2</v>
      </c>
      <c r="U14" s="17"/>
      <c r="V14" s="17">
        <v>1.1271735113410701E-2</v>
      </c>
      <c r="W14" s="17">
        <v>6.3040277557504902E-3</v>
      </c>
      <c r="X14" s="17">
        <v>5.8067513305286499E-2</v>
      </c>
      <c r="Y14" s="17">
        <v>6.8072427641796093E-2</v>
      </c>
      <c r="Z14" s="17">
        <v>3.7439152495573703E-2</v>
      </c>
      <c r="AA14" s="17"/>
      <c r="AB14" s="17">
        <v>4.1300100714114003E-2</v>
      </c>
      <c r="AC14" s="17">
        <v>2.3610184424727301E-2</v>
      </c>
      <c r="AD14" s="17">
        <v>3.0827727671406902E-2</v>
      </c>
    </row>
    <row r="15" spans="2:30">
      <c r="B15" s="18" t="s">
        <v>69</v>
      </c>
      <c r="C15" s="19">
        <v>4.3985085221046596E-3</v>
      </c>
      <c r="D15" s="19">
        <v>5.2036695994941099E-3</v>
      </c>
      <c r="E15" s="19">
        <v>3.5460204161393899E-3</v>
      </c>
      <c r="F15" s="19"/>
      <c r="G15" s="19">
        <v>1.0036151332523099E-2</v>
      </c>
      <c r="H15" s="19">
        <v>0</v>
      </c>
      <c r="I15" s="19">
        <v>0</v>
      </c>
      <c r="J15" s="19">
        <v>8.8986282567291592E-3</v>
      </c>
      <c r="K15" s="19">
        <v>3.00871633206734E-3</v>
      </c>
      <c r="L15" s="19"/>
      <c r="M15" s="19">
        <v>2.2060885894836001E-3</v>
      </c>
      <c r="N15" s="19">
        <v>2.3360231243258599E-3</v>
      </c>
      <c r="O15" s="19">
        <v>1.6811899302668399E-2</v>
      </c>
      <c r="P15" s="19">
        <v>3.5257160297583298E-3</v>
      </c>
      <c r="Q15" s="19"/>
      <c r="R15" s="19">
        <v>9.6791872747369508E-3</v>
      </c>
      <c r="S15" s="19">
        <v>0</v>
      </c>
      <c r="T15" s="19">
        <v>1.06721318659261E-2</v>
      </c>
      <c r="U15" s="19"/>
      <c r="V15" s="19">
        <v>1.48799919184078E-2</v>
      </c>
      <c r="W15" s="19">
        <v>2.5291928536858E-3</v>
      </c>
      <c r="X15" s="19">
        <v>0</v>
      </c>
      <c r="Y15" s="19">
        <v>0</v>
      </c>
      <c r="Z15" s="19">
        <v>7.9144937631931301E-3</v>
      </c>
      <c r="AA15" s="19"/>
      <c r="AB15" s="19">
        <v>5.4970424602383498E-3</v>
      </c>
      <c r="AC15" s="19">
        <v>0</v>
      </c>
      <c r="AD15" s="19">
        <v>0</v>
      </c>
    </row>
    <row r="16" spans="2:30">
      <c r="B16" s="16"/>
    </row>
    <row r="17" spans="2:2">
      <c r="B17" t="s">
        <v>368</v>
      </c>
    </row>
    <row r="18" spans="2:2">
      <c r="B18" t="s">
        <v>369</v>
      </c>
    </row>
    <row r="20" spans="2:2">
      <c r="B20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244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245</v>
      </c>
      <c r="C9" s="17">
        <v>0.37761452699165499</v>
      </c>
      <c r="D9" s="17">
        <v>0.378890800160472</v>
      </c>
      <c r="E9" s="17">
        <v>0.376263235024206</v>
      </c>
      <c r="F9" s="17"/>
      <c r="G9" s="17">
        <v>0.37009702232637198</v>
      </c>
      <c r="H9" s="17">
        <v>0.43080766427943701</v>
      </c>
      <c r="I9" s="17">
        <v>0.38712488978217702</v>
      </c>
      <c r="J9" s="17">
        <v>0.50254953160798999</v>
      </c>
      <c r="K9" s="17">
        <v>0.193037187143662</v>
      </c>
      <c r="L9" s="17"/>
      <c r="M9" s="17">
        <v>0.49119295225855703</v>
      </c>
      <c r="N9" s="17">
        <v>0.296349268089523</v>
      </c>
      <c r="O9" s="17">
        <v>0.30484454643858</v>
      </c>
      <c r="P9" s="17">
        <v>0.22440537668427901</v>
      </c>
      <c r="Q9" s="17"/>
      <c r="R9" s="17">
        <v>0.36876001486090298</v>
      </c>
      <c r="S9" s="17">
        <v>0.42700827262740199</v>
      </c>
      <c r="T9" s="17">
        <v>0.25640109601686101</v>
      </c>
      <c r="U9" s="17"/>
      <c r="V9" s="17">
        <v>0.389998084646206</v>
      </c>
      <c r="W9" s="17">
        <v>0.407181452105704</v>
      </c>
      <c r="X9" s="17">
        <v>0.40661069772269698</v>
      </c>
      <c r="Y9" s="17">
        <v>0.42124783381417302</v>
      </c>
      <c r="Z9" s="17">
        <v>0.30276869094803599</v>
      </c>
      <c r="AA9" s="17"/>
      <c r="AB9" s="17">
        <v>0.32271604557032602</v>
      </c>
      <c r="AC9" s="17">
        <v>0.64513045214602005</v>
      </c>
      <c r="AD9" s="17">
        <v>0.46043238202564102</v>
      </c>
    </row>
    <row r="10" spans="2:30">
      <c r="B10" s="18" t="s">
        <v>246</v>
      </c>
      <c r="C10" s="17">
        <v>0.43734292156690402</v>
      </c>
      <c r="D10" s="17">
        <v>0.47193940233199</v>
      </c>
      <c r="E10" s="17">
        <v>0.40071287425250002</v>
      </c>
      <c r="F10" s="17"/>
      <c r="G10" s="17">
        <v>0.498975197936811</v>
      </c>
      <c r="H10" s="17">
        <v>0.448703505569435</v>
      </c>
      <c r="I10" s="17">
        <v>0.46393049193158797</v>
      </c>
      <c r="J10" s="17">
        <v>0.37545388422933101</v>
      </c>
      <c r="K10" s="17">
        <v>0.39267798816245297</v>
      </c>
      <c r="L10" s="17"/>
      <c r="M10" s="17">
        <v>0.40626617125344899</v>
      </c>
      <c r="N10" s="17">
        <v>0.39281233119713599</v>
      </c>
      <c r="O10" s="17">
        <v>0.55038112193290101</v>
      </c>
      <c r="P10" s="17">
        <v>0.50566768749176305</v>
      </c>
      <c r="Q10" s="17"/>
      <c r="R10" s="17">
        <v>0.50104599710083297</v>
      </c>
      <c r="S10" s="17">
        <v>0.40971919638452198</v>
      </c>
      <c r="T10" s="17">
        <v>0.44601177266083297</v>
      </c>
      <c r="U10" s="17"/>
      <c r="V10" s="17">
        <v>0.51200296529699896</v>
      </c>
      <c r="W10" s="17">
        <v>0.48482496847450801</v>
      </c>
      <c r="X10" s="17">
        <v>0.41864575451359898</v>
      </c>
      <c r="Y10" s="17">
        <v>0.42915124517604503</v>
      </c>
      <c r="Z10" s="17">
        <v>0.39418515937704701</v>
      </c>
      <c r="AA10" s="17"/>
      <c r="AB10" s="17">
        <v>0.48776523974708802</v>
      </c>
      <c r="AC10" s="17">
        <v>0.18562909701785801</v>
      </c>
      <c r="AD10" s="17">
        <v>0.378536804948017</v>
      </c>
    </row>
    <row r="11" spans="2:30">
      <c r="B11" s="18" t="s">
        <v>247</v>
      </c>
      <c r="C11" s="17">
        <v>0.14394456156424901</v>
      </c>
      <c r="D11" s="17">
        <v>0.114499770656216</v>
      </c>
      <c r="E11" s="17">
        <v>0.17512010486437701</v>
      </c>
      <c r="F11" s="17"/>
      <c r="G11" s="17">
        <v>6.9608600895586001E-2</v>
      </c>
      <c r="H11" s="17">
        <v>6.0403072041169403E-2</v>
      </c>
      <c r="I11" s="17">
        <v>0.104776342772343</v>
      </c>
      <c r="J11" s="17">
        <v>0.105800680464248</v>
      </c>
      <c r="K11" s="17">
        <v>0.39358982034602802</v>
      </c>
      <c r="L11" s="17"/>
      <c r="M11" s="17">
        <v>6.7603140130595096E-2</v>
      </c>
      <c r="N11" s="17">
        <v>0.26713063563851303</v>
      </c>
      <c r="O11" s="17">
        <v>9.5917582093036705E-2</v>
      </c>
      <c r="P11" s="17">
        <v>0.220963644365334</v>
      </c>
      <c r="Q11" s="17"/>
      <c r="R11" s="17">
        <v>5.8975951985157503E-2</v>
      </c>
      <c r="S11" s="17">
        <v>0.12870752037952901</v>
      </c>
      <c r="T11" s="17">
        <v>0.26958793648879298</v>
      </c>
      <c r="U11" s="17"/>
      <c r="V11" s="17">
        <v>8.3567820377141305E-2</v>
      </c>
      <c r="W11" s="17">
        <v>3.8993999909503099E-2</v>
      </c>
      <c r="X11" s="17">
        <v>9.5061372650534007E-2</v>
      </c>
      <c r="Y11" s="17">
        <v>0.13442187861052299</v>
      </c>
      <c r="Z11" s="17">
        <v>0.282262111521559</v>
      </c>
      <c r="AA11" s="17"/>
      <c r="AB11" s="17">
        <v>0.143979846517127</v>
      </c>
      <c r="AC11" s="17">
        <v>0.15529064567678699</v>
      </c>
      <c r="AD11" s="17">
        <v>0.110813925547829</v>
      </c>
    </row>
    <row r="12" spans="2:30">
      <c r="B12" s="18" t="s">
        <v>248</v>
      </c>
      <c r="C12" s="17">
        <v>1.2016651309201201E-2</v>
      </c>
      <c r="D12" s="17">
        <v>1.5255805406243699E-2</v>
      </c>
      <c r="E12" s="17">
        <v>8.5871011003531006E-3</v>
      </c>
      <c r="F12" s="17"/>
      <c r="G12" s="17">
        <v>1.23940247066689E-2</v>
      </c>
      <c r="H12" s="17">
        <v>1.6641454660004201E-2</v>
      </c>
      <c r="I12" s="17">
        <v>1.36045590174364E-2</v>
      </c>
      <c r="J12" s="17">
        <v>1.19544520514944E-2</v>
      </c>
      <c r="K12" s="17">
        <v>5.0699879845834102E-3</v>
      </c>
      <c r="L12" s="17"/>
      <c r="M12" s="17">
        <v>8.9411416738957999E-3</v>
      </c>
      <c r="N12" s="17">
        <v>1.55494139573902E-2</v>
      </c>
      <c r="O12" s="17">
        <v>2.0388749758955601E-2</v>
      </c>
      <c r="P12" s="17">
        <v>8.3201826822368007E-3</v>
      </c>
      <c r="Q12" s="17"/>
      <c r="R12" s="17">
        <v>1.9542537859951602E-2</v>
      </c>
      <c r="S12" s="17">
        <v>9.8025039460086297E-3</v>
      </c>
      <c r="T12" s="17">
        <v>1.02764415575782E-2</v>
      </c>
      <c r="U12" s="17"/>
      <c r="V12" s="17">
        <v>0</v>
      </c>
      <c r="W12" s="17">
        <v>2.00663581108203E-2</v>
      </c>
      <c r="X12" s="17">
        <v>1.79914278382119E-2</v>
      </c>
      <c r="Y12" s="17">
        <v>4.5193751683546297E-3</v>
      </c>
      <c r="Z12" s="17">
        <v>1.1311238687076799E-2</v>
      </c>
      <c r="AA12" s="17"/>
      <c r="AB12" s="17">
        <v>1.04385325150831E-2</v>
      </c>
      <c r="AC12" s="17">
        <v>7.2338223080468597E-3</v>
      </c>
      <c r="AD12" s="17">
        <v>5.0216887478512898E-2</v>
      </c>
    </row>
    <row r="13" spans="2:30">
      <c r="B13" s="18" t="s">
        <v>69</v>
      </c>
      <c r="C13" s="19">
        <v>2.9081338567989699E-2</v>
      </c>
      <c r="D13" s="19">
        <v>1.9414221445077501E-2</v>
      </c>
      <c r="E13" s="19">
        <v>3.9316684758562898E-2</v>
      </c>
      <c r="F13" s="19"/>
      <c r="G13" s="19">
        <v>4.89251541345627E-2</v>
      </c>
      <c r="H13" s="19">
        <v>4.34443034499538E-2</v>
      </c>
      <c r="I13" s="19">
        <v>3.0563716496455201E-2</v>
      </c>
      <c r="J13" s="19">
        <v>4.2414516469363502E-3</v>
      </c>
      <c r="K13" s="19">
        <v>1.5625016363273701E-2</v>
      </c>
      <c r="L13" s="19"/>
      <c r="M13" s="19">
        <v>2.59965946835032E-2</v>
      </c>
      <c r="N13" s="19">
        <v>2.8158351117438401E-2</v>
      </c>
      <c r="O13" s="19">
        <v>2.8467999776526701E-2</v>
      </c>
      <c r="P13" s="19">
        <v>4.0643108776387403E-2</v>
      </c>
      <c r="Q13" s="19"/>
      <c r="R13" s="19">
        <v>5.1675498193154701E-2</v>
      </c>
      <c r="S13" s="19">
        <v>2.4762506662538E-2</v>
      </c>
      <c r="T13" s="19">
        <v>1.7722753275934401E-2</v>
      </c>
      <c r="U13" s="19"/>
      <c r="V13" s="19">
        <v>1.4431129679654099E-2</v>
      </c>
      <c r="W13" s="19">
        <v>4.8933221399464197E-2</v>
      </c>
      <c r="X13" s="19">
        <v>6.1690747274958997E-2</v>
      </c>
      <c r="Y13" s="19">
        <v>1.06596672309037E-2</v>
      </c>
      <c r="Z13" s="19">
        <v>9.4727994662815208E-3</v>
      </c>
      <c r="AA13" s="19"/>
      <c r="AB13" s="19">
        <v>3.5100335650375902E-2</v>
      </c>
      <c r="AC13" s="19">
        <v>6.7159828512890997E-3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249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250</v>
      </c>
      <c r="C9" s="17">
        <v>0.76833804341934597</v>
      </c>
      <c r="D9" s="17">
        <v>0.74374159046522503</v>
      </c>
      <c r="E9" s="17">
        <v>0.79438026550527496</v>
      </c>
      <c r="F9" s="17"/>
      <c r="G9" s="17">
        <v>0.68036093870213599</v>
      </c>
      <c r="H9" s="17">
        <v>0.75093969927837001</v>
      </c>
      <c r="I9" s="17">
        <v>0.74393352275806401</v>
      </c>
      <c r="J9" s="17">
        <v>0.85679164654534001</v>
      </c>
      <c r="K9" s="17">
        <v>0.81908413961106896</v>
      </c>
      <c r="L9" s="17"/>
      <c r="M9" s="17">
        <v>0.81164367653455605</v>
      </c>
      <c r="N9" s="17">
        <v>0.82632949933313704</v>
      </c>
      <c r="O9" s="17">
        <v>0.76436513543703999</v>
      </c>
      <c r="P9" s="17">
        <v>0.54371143903589803</v>
      </c>
      <c r="Q9" s="17"/>
      <c r="R9" s="17">
        <v>0.68256157054038002</v>
      </c>
      <c r="S9" s="17">
        <v>0.74957272465254399</v>
      </c>
      <c r="T9" s="17">
        <v>0.90408930519868902</v>
      </c>
      <c r="U9" s="17"/>
      <c r="V9" s="17">
        <v>0.69804851919471</v>
      </c>
      <c r="W9" s="17">
        <v>0.679257562044698</v>
      </c>
      <c r="X9" s="17">
        <v>0.80861604503892104</v>
      </c>
      <c r="Y9" s="17">
        <v>0.77777497688239605</v>
      </c>
      <c r="Z9" s="17">
        <v>0.82435399109912399</v>
      </c>
      <c r="AA9" s="17"/>
      <c r="AB9" s="17">
        <v>0.77524413194086905</v>
      </c>
      <c r="AC9" s="17">
        <v>0.69922858849000002</v>
      </c>
      <c r="AD9" s="17">
        <v>0.85974395934748904</v>
      </c>
    </row>
    <row r="10" spans="2:30">
      <c r="B10" s="18" t="s">
        <v>251</v>
      </c>
      <c r="C10" s="17">
        <v>8.2811917168991001E-2</v>
      </c>
      <c r="D10" s="17">
        <v>9.5605152981241795E-2</v>
      </c>
      <c r="E10" s="17">
        <v>6.9266700350869001E-2</v>
      </c>
      <c r="F10" s="17"/>
      <c r="G10" s="17">
        <v>9.2394856039776194E-2</v>
      </c>
      <c r="H10" s="17">
        <v>9.86736130568905E-2</v>
      </c>
      <c r="I10" s="17">
        <v>0.106771272286511</v>
      </c>
      <c r="J10" s="17">
        <v>8.5307437323898005E-2</v>
      </c>
      <c r="K10" s="17">
        <v>2.7868285494246602E-2</v>
      </c>
      <c r="L10" s="17"/>
      <c r="M10" s="17">
        <v>6.6909855441243005E-2</v>
      </c>
      <c r="N10" s="17">
        <v>6.3375004440665697E-2</v>
      </c>
      <c r="O10" s="17">
        <v>0.136106765540733</v>
      </c>
      <c r="P10" s="17">
        <v>0.116338583076577</v>
      </c>
      <c r="Q10" s="17"/>
      <c r="R10" s="17">
        <v>9.7909202852507093E-2</v>
      </c>
      <c r="S10" s="17">
        <v>8.8861007844399306E-2</v>
      </c>
      <c r="T10" s="17">
        <v>5.16839230290322E-2</v>
      </c>
      <c r="U10" s="17"/>
      <c r="V10" s="17">
        <v>8.1936087189462006E-2</v>
      </c>
      <c r="W10" s="17">
        <v>0.114670027769224</v>
      </c>
      <c r="X10" s="17">
        <v>7.55773822848156E-2</v>
      </c>
      <c r="Y10" s="17">
        <v>9.5763998164260095E-2</v>
      </c>
      <c r="Z10" s="17">
        <v>5.6457523304359901E-2</v>
      </c>
      <c r="AA10" s="17"/>
      <c r="AB10" s="17">
        <v>8.5713681353764795E-2</v>
      </c>
      <c r="AC10" s="17">
        <v>8.2864085768527898E-2</v>
      </c>
      <c r="AD10" s="17">
        <v>3.7677233601284402E-2</v>
      </c>
    </row>
    <row r="11" spans="2:30">
      <c r="B11" s="18" t="s">
        <v>252</v>
      </c>
      <c r="C11" s="17">
        <v>1.83693233408075E-2</v>
      </c>
      <c r="D11" s="17">
        <v>1.84588847440742E-2</v>
      </c>
      <c r="E11" s="17">
        <v>1.8274497556026701E-2</v>
      </c>
      <c r="F11" s="17"/>
      <c r="G11" s="17">
        <v>2.8851998868652799E-2</v>
      </c>
      <c r="H11" s="17">
        <v>1.2653729625231799E-2</v>
      </c>
      <c r="I11" s="17">
        <v>4.1470068216199002E-2</v>
      </c>
      <c r="J11" s="17">
        <v>3.7565722574037E-3</v>
      </c>
      <c r="K11" s="17">
        <v>3.6406572694254501E-3</v>
      </c>
      <c r="L11" s="17"/>
      <c r="M11" s="17">
        <v>2.24246136178241E-2</v>
      </c>
      <c r="N11" s="17">
        <v>6.9404125641997303E-3</v>
      </c>
      <c r="O11" s="17">
        <v>1.6876701769660399E-2</v>
      </c>
      <c r="P11" s="17">
        <v>2.5830116447529101E-2</v>
      </c>
      <c r="Q11" s="17"/>
      <c r="R11" s="17">
        <v>1.40898513591763E-2</v>
      </c>
      <c r="S11" s="17">
        <v>2.3984727561059498E-2</v>
      </c>
      <c r="T11" s="17">
        <v>7.8823923210191906E-3</v>
      </c>
      <c r="U11" s="17"/>
      <c r="V11" s="17">
        <v>0</v>
      </c>
      <c r="W11" s="17">
        <v>2.9233196974971801E-2</v>
      </c>
      <c r="X11" s="17">
        <v>3.1389564287020499E-2</v>
      </c>
      <c r="Y11" s="17">
        <v>2.1746929551946698E-2</v>
      </c>
      <c r="Z11" s="17">
        <v>5.8620678783105097E-3</v>
      </c>
      <c r="AA11" s="17"/>
      <c r="AB11" s="17">
        <v>1.37852310687595E-2</v>
      </c>
      <c r="AC11" s="17">
        <v>4.1006710176380502E-2</v>
      </c>
      <c r="AD11" s="17">
        <v>2.4424700559770501E-2</v>
      </c>
    </row>
    <row r="12" spans="2:30">
      <c r="B12" s="18" t="s">
        <v>69</v>
      </c>
      <c r="C12" s="17">
        <v>0.121620120002782</v>
      </c>
      <c r="D12" s="17">
        <v>0.135580160400774</v>
      </c>
      <c r="E12" s="17">
        <v>0.10683951431743501</v>
      </c>
      <c r="F12" s="17"/>
      <c r="G12" s="17">
        <v>0.190772281216468</v>
      </c>
      <c r="H12" s="17">
        <v>0.134215700710864</v>
      </c>
      <c r="I12" s="17">
        <v>8.6345633723461199E-2</v>
      </c>
      <c r="J12" s="17">
        <v>4.2579757783447102E-2</v>
      </c>
      <c r="K12" s="17">
        <v>0.14940691762525901</v>
      </c>
      <c r="L12" s="17"/>
      <c r="M12" s="17">
        <v>9.23864895190709E-2</v>
      </c>
      <c r="N12" s="17">
        <v>9.8954941644627703E-2</v>
      </c>
      <c r="O12" s="17">
        <v>8.2651397252567094E-2</v>
      </c>
      <c r="P12" s="17">
        <v>0.28327030678686599</v>
      </c>
      <c r="Q12" s="17"/>
      <c r="R12" s="17">
        <v>0.19809047422751999</v>
      </c>
      <c r="S12" s="17">
        <v>0.124780108776297</v>
      </c>
      <c r="T12" s="17">
        <v>3.6344379451259103E-2</v>
      </c>
      <c r="U12" s="17"/>
      <c r="V12" s="17">
        <v>0.20486138546277299</v>
      </c>
      <c r="W12" s="17">
        <v>0.17683921321110699</v>
      </c>
      <c r="X12" s="17">
        <v>6.7253610109648101E-2</v>
      </c>
      <c r="Y12" s="17">
        <v>8.48347018157318E-2</v>
      </c>
      <c r="Z12" s="17">
        <v>0.11332641771820599</v>
      </c>
      <c r="AA12" s="17"/>
      <c r="AB12" s="17">
        <v>0.11617492885101199</v>
      </c>
      <c r="AC12" s="17">
        <v>0.17690061556509201</v>
      </c>
      <c r="AD12" s="17">
        <v>4.72804448632268E-2</v>
      </c>
    </row>
    <row r="13" spans="2:30">
      <c r="B13" s="18" t="s">
        <v>253</v>
      </c>
      <c r="C13" s="19">
        <v>8.8605960680734498E-3</v>
      </c>
      <c r="D13" s="19">
        <v>6.6142114086843399E-3</v>
      </c>
      <c r="E13" s="19">
        <v>1.1239022270394399E-2</v>
      </c>
      <c r="F13" s="19"/>
      <c r="G13" s="19">
        <v>7.6199251729678402E-3</v>
      </c>
      <c r="H13" s="19">
        <v>3.5172573286442401E-3</v>
      </c>
      <c r="I13" s="19">
        <v>2.1479503015764699E-2</v>
      </c>
      <c r="J13" s="19">
        <v>1.15645860899112E-2</v>
      </c>
      <c r="K13" s="19">
        <v>0</v>
      </c>
      <c r="L13" s="19"/>
      <c r="M13" s="19">
        <v>6.6353648873059903E-3</v>
      </c>
      <c r="N13" s="19">
        <v>4.4001420173697403E-3</v>
      </c>
      <c r="O13" s="19">
        <v>0</v>
      </c>
      <c r="P13" s="19">
        <v>3.0849554653130402E-2</v>
      </c>
      <c r="Q13" s="19"/>
      <c r="R13" s="19">
        <v>7.3489010204169499E-3</v>
      </c>
      <c r="S13" s="19">
        <v>1.2801431165700801E-2</v>
      </c>
      <c r="T13" s="19">
        <v>0</v>
      </c>
      <c r="U13" s="19"/>
      <c r="V13" s="19">
        <v>1.5154008153054999E-2</v>
      </c>
      <c r="W13" s="19">
        <v>0</v>
      </c>
      <c r="X13" s="19">
        <v>1.71633982795944E-2</v>
      </c>
      <c r="Y13" s="19">
        <v>1.98793935856654E-2</v>
      </c>
      <c r="Z13" s="19">
        <v>0</v>
      </c>
      <c r="AA13" s="19"/>
      <c r="AB13" s="19">
        <v>9.0820267855945408E-3</v>
      </c>
      <c r="AC13" s="19">
        <v>0</v>
      </c>
      <c r="AD13" s="19">
        <v>3.0873661628229701E-2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254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255</v>
      </c>
      <c r="C9" s="17">
        <v>9.8797291736108905E-2</v>
      </c>
      <c r="D9" s="17">
        <v>0.10426853952642499</v>
      </c>
      <c r="E9" s="17">
        <v>9.3004446308016603E-2</v>
      </c>
      <c r="F9" s="17"/>
      <c r="G9" s="17">
        <v>8.8952730943875E-2</v>
      </c>
      <c r="H9" s="17">
        <v>0.126661309457095</v>
      </c>
      <c r="I9" s="17">
        <v>0.116783711146327</v>
      </c>
      <c r="J9" s="17">
        <v>9.6633579137771597E-2</v>
      </c>
      <c r="K9" s="17">
        <v>6.3155974768811796E-2</v>
      </c>
      <c r="L9" s="17"/>
      <c r="M9" s="17">
        <v>0.110222013900971</v>
      </c>
      <c r="N9" s="17">
        <v>9.2251669922610705E-2</v>
      </c>
      <c r="O9" s="17">
        <v>6.2818918415803907E-2</v>
      </c>
      <c r="P9" s="17">
        <v>0.106120642953447</v>
      </c>
      <c r="Q9" s="17"/>
      <c r="R9" s="17">
        <v>9.3108405269066205E-2</v>
      </c>
      <c r="S9" s="17">
        <v>0.110546921797798</v>
      </c>
      <c r="T9" s="17">
        <v>7.3568540815905595E-2</v>
      </c>
      <c r="U9" s="17"/>
      <c r="V9" s="17">
        <v>6.6157646037602505E-2</v>
      </c>
      <c r="W9" s="17">
        <v>0.13640432067333</v>
      </c>
      <c r="X9" s="17">
        <v>0.131697764802189</v>
      </c>
      <c r="Y9" s="17">
        <v>7.5667139641754894E-2</v>
      </c>
      <c r="Z9" s="17">
        <v>7.5696337832634297E-2</v>
      </c>
      <c r="AA9" s="17"/>
      <c r="AB9" s="17">
        <v>9.5908084145501699E-2</v>
      </c>
      <c r="AC9" s="17">
        <v>0.117099613816062</v>
      </c>
      <c r="AD9" s="17">
        <v>9.1026980717967498E-2</v>
      </c>
    </row>
    <row r="10" spans="2:30">
      <c r="B10" s="18" t="s">
        <v>256</v>
      </c>
      <c r="C10" s="17">
        <v>0.141094849897858</v>
      </c>
      <c r="D10" s="17">
        <v>0.16504951332665399</v>
      </c>
      <c r="E10" s="17">
        <v>0.11573214145489601</v>
      </c>
      <c r="F10" s="17"/>
      <c r="G10" s="17">
        <v>0.135126319534664</v>
      </c>
      <c r="H10" s="17">
        <v>0.12854941293125099</v>
      </c>
      <c r="I10" s="17">
        <v>0.13323853862228299</v>
      </c>
      <c r="J10" s="17">
        <v>0.160053999555412</v>
      </c>
      <c r="K10" s="17">
        <v>0.15008252655801699</v>
      </c>
      <c r="L10" s="17"/>
      <c r="M10" s="17">
        <v>0.105527572824353</v>
      </c>
      <c r="N10" s="17">
        <v>8.9987417037130396E-2</v>
      </c>
      <c r="O10" s="17">
        <v>0.13913544046145401</v>
      </c>
      <c r="P10" s="17">
        <v>0.33588417524032499</v>
      </c>
      <c r="Q10" s="17"/>
      <c r="R10" s="17">
        <v>0.13278367454000101</v>
      </c>
      <c r="S10" s="17">
        <v>0.162661413073385</v>
      </c>
      <c r="T10" s="17">
        <v>9.2642999768601894E-2</v>
      </c>
      <c r="U10" s="17"/>
      <c r="V10" s="17">
        <v>0.15662026963060499</v>
      </c>
      <c r="W10" s="17">
        <v>0.119760097671673</v>
      </c>
      <c r="X10" s="17">
        <v>0.124734760996914</v>
      </c>
      <c r="Y10" s="17">
        <v>0.146464862794559</v>
      </c>
      <c r="Z10" s="17">
        <v>0.15879305075081601</v>
      </c>
      <c r="AA10" s="17"/>
      <c r="AB10" s="17">
        <v>0.117250460426611</v>
      </c>
      <c r="AC10" s="17">
        <v>0.260504050079927</v>
      </c>
      <c r="AD10" s="17">
        <v>0.167825943982542</v>
      </c>
    </row>
    <row r="11" spans="2:30">
      <c r="B11" s="18" t="s">
        <v>257</v>
      </c>
      <c r="C11" s="17">
        <v>0.51847412746884003</v>
      </c>
      <c r="D11" s="17">
        <v>0.50288366516716498</v>
      </c>
      <c r="E11" s="17">
        <v>0.53498099056978599</v>
      </c>
      <c r="F11" s="17"/>
      <c r="G11" s="17">
        <v>0.39800873147718502</v>
      </c>
      <c r="H11" s="17">
        <v>0.39868061887183098</v>
      </c>
      <c r="I11" s="17">
        <v>0.45900270418624201</v>
      </c>
      <c r="J11" s="17">
        <v>0.63964308713711404</v>
      </c>
      <c r="K11" s="17">
        <v>0.71761818201051897</v>
      </c>
      <c r="L11" s="17"/>
      <c r="M11" s="17">
        <v>0.58376784839010099</v>
      </c>
      <c r="N11" s="17">
        <v>0.57624940279741399</v>
      </c>
      <c r="O11" s="17">
        <v>0.51574616446543198</v>
      </c>
      <c r="P11" s="17">
        <v>0.22529064612587801</v>
      </c>
      <c r="Q11" s="17"/>
      <c r="R11" s="17">
        <v>0.36957008239100603</v>
      </c>
      <c r="S11" s="17">
        <v>0.47816906241891499</v>
      </c>
      <c r="T11" s="17">
        <v>0.77449437928749099</v>
      </c>
      <c r="U11" s="17"/>
      <c r="V11" s="17">
        <v>0.36944453298547603</v>
      </c>
      <c r="W11" s="17">
        <v>0.32721900922217101</v>
      </c>
      <c r="X11" s="17">
        <v>0.54184919031156198</v>
      </c>
      <c r="Y11" s="17">
        <v>0.50970304804947997</v>
      </c>
      <c r="Z11" s="17">
        <v>0.70097277330236896</v>
      </c>
      <c r="AA11" s="17"/>
      <c r="AB11" s="17">
        <v>0.51364036596075102</v>
      </c>
      <c r="AC11" s="17">
        <v>0.52895934256056099</v>
      </c>
      <c r="AD11" s="17">
        <v>0.56329857120404903</v>
      </c>
    </row>
    <row r="12" spans="2:30">
      <c r="B12" s="18" t="s">
        <v>69</v>
      </c>
      <c r="C12" s="17">
        <v>0.225109697243737</v>
      </c>
      <c r="D12" s="17">
        <v>0.21725969093407599</v>
      </c>
      <c r="E12" s="17">
        <v>0.23342112361376799</v>
      </c>
      <c r="F12" s="17"/>
      <c r="G12" s="17">
        <v>0.37791221804427599</v>
      </c>
      <c r="H12" s="17">
        <v>0.32074931182296801</v>
      </c>
      <c r="I12" s="17">
        <v>0.257272206776677</v>
      </c>
      <c r="J12" s="17">
        <v>8.9886864450773096E-2</v>
      </c>
      <c r="K12" s="17">
        <v>5.9234981677076103E-2</v>
      </c>
      <c r="L12" s="17"/>
      <c r="M12" s="17">
        <v>0.190818094863413</v>
      </c>
      <c r="N12" s="17">
        <v>0.21685148085204001</v>
      </c>
      <c r="O12" s="17">
        <v>0.27342687771950502</v>
      </c>
      <c r="P12" s="17">
        <v>0.30152015468209398</v>
      </c>
      <c r="Q12" s="17"/>
      <c r="R12" s="17">
        <v>0.39694849616518701</v>
      </c>
      <c r="S12" s="17">
        <v>0.225762341563994</v>
      </c>
      <c r="T12" s="17">
        <v>5.0471443637443401E-2</v>
      </c>
      <c r="U12" s="17"/>
      <c r="V12" s="17">
        <v>0.40777755134631699</v>
      </c>
      <c r="W12" s="17">
        <v>0.40225914881714298</v>
      </c>
      <c r="X12" s="17">
        <v>0.17114319255909399</v>
      </c>
      <c r="Y12" s="17">
        <v>0.234256563078693</v>
      </c>
      <c r="Z12" s="17">
        <v>6.1665399257614502E-2</v>
      </c>
      <c r="AA12" s="17"/>
      <c r="AB12" s="17">
        <v>0.25255015423511901</v>
      </c>
      <c r="AC12" s="17">
        <v>9.3436993543450295E-2</v>
      </c>
      <c r="AD12" s="17">
        <v>0.17784850409544201</v>
      </c>
    </row>
    <row r="13" spans="2:30">
      <c r="B13" s="18" t="s">
        <v>253</v>
      </c>
      <c r="C13" s="19">
        <v>1.6524033653456598E-2</v>
      </c>
      <c r="D13" s="19">
        <v>1.05385910456798E-2</v>
      </c>
      <c r="E13" s="19">
        <v>2.28612980535331E-2</v>
      </c>
      <c r="F13" s="19"/>
      <c r="G13" s="19">
        <v>0</v>
      </c>
      <c r="H13" s="19">
        <v>2.5359346916854701E-2</v>
      </c>
      <c r="I13" s="19">
        <v>3.3702839268472097E-2</v>
      </c>
      <c r="J13" s="19">
        <v>1.3782469718929E-2</v>
      </c>
      <c r="K13" s="19">
        <v>9.9083349855755495E-3</v>
      </c>
      <c r="L13" s="19"/>
      <c r="M13" s="19">
        <v>9.6644700211623302E-3</v>
      </c>
      <c r="N13" s="19">
        <v>2.4660029390805301E-2</v>
      </c>
      <c r="O13" s="19">
        <v>8.8725989378052299E-3</v>
      </c>
      <c r="P13" s="19">
        <v>3.1184380998256E-2</v>
      </c>
      <c r="Q13" s="19"/>
      <c r="R13" s="19">
        <v>7.5893416347402199E-3</v>
      </c>
      <c r="S13" s="19">
        <v>2.2860261145907598E-2</v>
      </c>
      <c r="T13" s="19">
        <v>8.8226364905580404E-3</v>
      </c>
      <c r="U13" s="19"/>
      <c r="V13" s="19">
        <v>0</v>
      </c>
      <c r="W13" s="19">
        <v>1.43574236156829E-2</v>
      </c>
      <c r="X13" s="19">
        <v>3.0575091330241499E-2</v>
      </c>
      <c r="Y13" s="19">
        <v>3.3908386435512798E-2</v>
      </c>
      <c r="Z13" s="19">
        <v>2.8724388565657499E-3</v>
      </c>
      <c r="AA13" s="19"/>
      <c r="AB13" s="19">
        <v>2.0650935232017002E-2</v>
      </c>
      <c r="AC13" s="19">
        <v>0</v>
      </c>
      <c r="AD13" s="19">
        <v>0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D17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258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259</v>
      </c>
      <c r="C9" s="17">
        <v>0.11232151493086499</v>
      </c>
      <c r="D9" s="17">
        <v>0.13844350591919499</v>
      </c>
      <c r="E9" s="17">
        <v>8.4664084328425898E-2</v>
      </c>
      <c r="F9" s="17"/>
      <c r="G9" s="17">
        <v>0.113221252931474</v>
      </c>
      <c r="H9" s="17">
        <v>0.10263841418130699</v>
      </c>
      <c r="I9" s="17">
        <v>0.13471305384059201</v>
      </c>
      <c r="J9" s="17">
        <v>0.137023111669416</v>
      </c>
      <c r="K9" s="17">
        <v>7.3355930683213E-2</v>
      </c>
      <c r="L9" s="17"/>
      <c r="M9" s="17">
        <v>0.16094052556622601</v>
      </c>
      <c r="N9" s="17">
        <v>4.3715894805661702E-2</v>
      </c>
      <c r="O9" s="17">
        <v>0.15387705826412901</v>
      </c>
      <c r="P9" s="17">
        <v>3.7489023310816903E-2</v>
      </c>
      <c r="Q9" s="17"/>
      <c r="R9" s="17">
        <v>0.11764702897932899</v>
      </c>
      <c r="S9" s="17">
        <v>0.12390956556858899</v>
      </c>
      <c r="T9" s="17">
        <v>7.6434797974429494E-2</v>
      </c>
      <c r="U9" s="17"/>
      <c r="V9" s="17">
        <v>0.135429431027555</v>
      </c>
      <c r="W9" s="17">
        <v>0.11016390271843</v>
      </c>
      <c r="X9" s="17">
        <v>0.13095291630515499</v>
      </c>
      <c r="Y9" s="17">
        <v>0.12237822241886399</v>
      </c>
      <c r="Z9" s="17">
        <v>8.5972397233259196E-2</v>
      </c>
      <c r="AA9" s="17"/>
      <c r="AB9" s="17">
        <v>8.0511393369968098E-2</v>
      </c>
      <c r="AC9" s="17">
        <v>0.29536740272484002</v>
      </c>
      <c r="AD9" s="17">
        <v>7.97905808177089E-2</v>
      </c>
    </row>
    <row r="10" spans="2:30">
      <c r="B10" s="18" t="s">
        <v>260</v>
      </c>
      <c r="C10" s="17">
        <v>0.30645256460881698</v>
      </c>
      <c r="D10" s="17">
        <v>0.27762505331298498</v>
      </c>
      <c r="E10" s="17">
        <v>0.336974544861459</v>
      </c>
      <c r="F10" s="17"/>
      <c r="G10" s="17">
        <v>0.200522674910837</v>
      </c>
      <c r="H10" s="17">
        <v>0.17043733365243899</v>
      </c>
      <c r="I10" s="17">
        <v>0.26154845826336498</v>
      </c>
      <c r="J10" s="17">
        <v>0.39460989620422199</v>
      </c>
      <c r="K10" s="17">
        <v>0.52514922716272405</v>
      </c>
      <c r="L10" s="17"/>
      <c r="M10" s="17">
        <v>0.29571644344260101</v>
      </c>
      <c r="N10" s="17">
        <v>0.37468257551064699</v>
      </c>
      <c r="O10" s="17">
        <v>0.166880203154331</v>
      </c>
      <c r="P10" s="17">
        <v>0.351918103222576</v>
      </c>
      <c r="Q10" s="17"/>
      <c r="R10" s="17">
        <v>0.18633345730244</v>
      </c>
      <c r="S10" s="17">
        <v>0.30594539521046499</v>
      </c>
      <c r="T10" s="17">
        <v>0.42866279333275698</v>
      </c>
      <c r="U10" s="17"/>
      <c r="V10" s="17">
        <v>0.23568055418595499</v>
      </c>
      <c r="W10" s="17">
        <v>0.17061375360501399</v>
      </c>
      <c r="X10" s="17">
        <v>0.23969913775656501</v>
      </c>
      <c r="Y10" s="17">
        <v>0.33848018008406</v>
      </c>
      <c r="Z10" s="17">
        <v>0.45599396647382401</v>
      </c>
      <c r="AA10" s="17"/>
      <c r="AB10" s="17">
        <v>0.29099923469940903</v>
      </c>
      <c r="AC10" s="17">
        <v>0.397205971432256</v>
      </c>
      <c r="AD10" s="17">
        <v>0.28539405092619202</v>
      </c>
    </row>
    <row r="11" spans="2:30">
      <c r="B11" s="18" t="s">
        <v>69</v>
      </c>
      <c r="C11" s="17">
        <v>0.57152769420389904</v>
      </c>
      <c r="D11" s="17">
        <v>0.57351383427584801</v>
      </c>
      <c r="E11" s="17">
        <v>0.56942480965611697</v>
      </c>
      <c r="F11" s="17"/>
      <c r="G11" s="17">
        <v>0.67006653350892698</v>
      </c>
      <c r="H11" s="17">
        <v>0.72034851923787602</v>
      </c>
      <c r="I11" s="17">
        <v>0.59507264251706704</v>
      </c>
      <c r="J11" s="17">
        <v>0.45600557256707402</v>
      </c>
      <c r="K11" s="17">
        <v>0.39714492355776299</v>
      </c>
      <c r="L11" s="17"/>
      <c r="M11" s="17">
        <v>0.52951782757197496</v>
      </c>
      <c r="N11" s="17">
        <v>0.57860158479289003</v>
      </c>
      <c r="O11" s="17">
        <v>0.66920537449455297</v>
      </c>
      <c r="P11" s="17">
        <v>0.60299493085425204</v>
      </c>
      <c r="Q11" s="17"/>
      <c r="R11" s="17">
        <v>0.68040580172037002</v>
      </c>
      <c r="S11" s="17">
        <v>0.56049529495189099</v>
      </c>
      <c r="T11" s="17">
        <v>0.491029129217044</v>
      </c>
      <c r="U11" s="17"/>
      <c r="V11" s="17">
        <v>0.59669332057905999</v>
      </c>
      <c r="W11" s="17">
        <v>0.71284281923398396</v>
      </c>
      <c r="X11" s="17">
        <v>0.62934794593828003</v>
      </c>
      <c r="Y11" s="17">
        <v>0.51757235496536602</v>
      </c>
      <c r="Z11" s="17">
        <v>0.45516119743635097</v>
      </c>
      <c r="AA11" s="17"/>
      <c r="AB11" s="17">
        <v>0.61636899947877499</v>
      </c>
      <c r="AC11" s="17">
        <v>0.30742662584290398</v>
      </c>
      <c r="AD11" s="17">
        <v>0.63481536825609897</v>
      </c>
    </row>
    <row r="12" spans="2:30">
      <c r="B12" s="18" t="s">
        <v>253</v>
      </c>
      <c r="C12" s="19">
        <v>9.6982262564195201E-3</v>
      </c>
      <c r="D12" s="19">
        <v>1.0417606491972599E-2</v>
      </c>
      <c r="E12" s="19">
        <v>8.9365611539982404E-3</v>
      </c>
      <c r="F12" s="19"/>
      <c r="G12" s="19">
        <v>1.6189538648762498E-2</v>
      </c>
      <c r="H12" s="19">
        <v>6.5757329283781104E-3</v>
      </c>
      <c r="I12" s="19">
        <v>8.6658453789752593E-3</v>
      </c>
      <c r="J12" s="19">
        <v>1.2361419559287601E-2</v>
      </c>
      <c r="K12" s="19">
        <v>4.3499185963003202E-3</v>
      </c>
      <c r="L12" s="19"/>
      <c r="M12" s="19">
        <v>1.3825203419198601E-2</v>
      </c>
      <c r="N12" s="19">
        <v>2.9999448908009001E-3</v>
      </c>
      <c r="O12" s="19">
        <v>1.0037364086986999E-2</v>
      </c>
      <c r="P12" s="19">
        <v>7.5979426123554301E-3</v>
      </c>
      <c r="Q12" s="19"/>
      <c r="R12" s="19">
        <v>1.56137119978609E-2</v>
      </c>
      <c r="S12" s="19">
        <v>9.6497442690551393E-3</v>
      </c>
      <c r="T12" s="19">
        <v>3.8732794757692598E-3</v>
      </c>
      <c r="U12" s="19"/>
      <c r="V12" s="19">
        <v>3.2196694207430099E-2</v>
      </c>
      <c r="W12" s="19">
        <v>6.3795244425714796E-3</v>
      </c>
      <c r="X12" s="19">
        <v>0</v>
      </c>
      <c r="Y12" s="19">
        <v>2.15692425317103E-2</v>
      </c>
      <c r="Z12" s="19">
        <v>2.8724388565657499E-3</v>
      </c>
      <c r="AA12" s="19"/>
      <c r="AB12" s="19">
        <v>1.21203724518481E-2</v>
      </c>
      <c r="AC12" s="19">
        <v>0</v>
      </c>
      <c r="AD12" s="19">
        <v>0</v>
      </c>
    </row>
    <row r="13" spans="2:30">
      <c r="B13" s="16"/>
    </row>
    <row r="14" spans="2:30">
      <c r="B14" t="s">
        <v>368</v>
      </c>
    </row>
    <row r="15" spans="2:30">
      <c r="B15" t="s">
        <v>369</v>
      </c>
    </row>
    <row r="17" spans="2:2">
      <c r="B17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261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262</v>
      </c>
      <c r="C9" s="17">
        <v>3.8442357195457501E-2</v>
      </c>
      <c r="D9" s="17">
        <v>4.50674295761056E-2</v>
      </c>
      <c r="E9" s="17">
        <v>3.1427865854205303E-2</v>
      </c>
      <c r="F9" s="17"/>
      <c r="G9" s="17">
        <v>5.0792044543780702E-2</v>
      </c>
      <c r="H9" s="17">
        <v>3.0593293822052999E-2</v>
      </c>
      <c r="I9" s="17">
        <v>6.1897212211517103E-2</v>
      </c>
      <c r="J9" s="17">
        <v>3.5106164404410001E-2</v>
      </c>
      <c r="K9" s="17">
        <v>1.22112040406383E-2</v>
      </c>
      <c r="L9" s="17"/>
      <c r="M9" s="17">
        <v>5.04638867435626E-2</v>
      </c>
      <c r="N9" s="17">
        <v>2.14528354996158E-2</v>
      </c>
      <c r="O9" s="17">
        <v>6.3922152884412298E-3</v>
      </c>
      <c r="P9" s="17">
        <v>5.7481989194434598E-2</v>
      </c>
      <c r="Q9" s="17"/>
      <c r="R9" s="17">
        <v>4.0417118405435597E-2</v>
      </c>
      <c r="S9" s="17">
        <v>4.0393391551187402E-2</v>
      </c>
      <c r="T9" s="17">
        <v>3.13153501340196E-2</v>
      </c>
      <c r="U9" s="17"/>
      <c r="V9" s="17">
        <v>3.1960921205607E-2</v>
      </c>
      <c r="W9" s="17">
        <v>5.0386020635783201E-2</v>
      </c>
      <c r="X9" s="17">
        <v>3.1431049074936698E-2</v>
      </c>
      <c r="Y9" s="17">
        <v>6.5241891589360002E-2</v>
      </c>
      <c r="Z9" s="17">
        <v>1.9308541466617299E-2</v>
      </c>
      <c r="AA9" s="17"/>
      <c r="AB9" s="17">
        <v>3.9065966648304098E-2</v>
      </c>
      <c r="AC9" s="17">
        <v>3.2440568008965699E-2</v>
      </c>
      <c r="AD9" s="17">
        <v>4.6010702587084999E-2</v>
      </c>
    </row>
    <row r="10" spans="2:30">
      <c r="B10" s="18" t="s">
        <v>263</v>
      </c>
      <c r="C10" s="17">
        <v>0.82356602967954795</v>
      </c>
      <c r="D10" s="17">
        <v>0.80607325408347796</v>
      </c>
      <c r="E10" s="17">
        <v>0.84208702324808804</v>
      </c>
      <c r="F10" s="17"/>
      <c r="G10" s="17">
        <v>0.78190224218014803</v>
      </c>
      <c r="H10" s="17">
        <v>0.88637529854459995</v>
      </c>
      <c r="I10" s="17">
        <v>0.793625666790857</v>
      </c>
      <c r="J10" s="17">
        <v>0.82741000305810797</v>
      </c>
      <c r="K10" s="17">
        <v>0.82932916629235198</v>
      </c>
      <c r="L10" s="17"/>
      <c r="M10" s="17">
        <v>0.81474489366344205</v>
      </c>
      <c r="N10" s="17">
        <v>0.87995776167742601</v>
      </c>
      <c r="O10" s="17">
        <v>0.90934102024992203</v>
      </c>
      <c r="P10" s="17">
        <v>0.68278005055381397</v>
      </c>
      <c r="Q10" s="17"/>
      <c r="R10" s="17">
        <v>0.79822786837502802</v>
      </c>
      <c r="S10" s="17">
        <v>0.79674370056514598</v>
      </c>
      <c r="T10" s="17">
        <v>0.91972459049311595</v>
      </c>
      <c r="U10" s="17"/>
      <c r="V10" s="17">
        <v>0.76205657839565699</v>
      </c>
      <c r="W10" s="17">
        <v>0.80854374255710104</v>
      </c>
      <c r="X10" s="17">
        <v>0.89186054209389198</v>
      </c>
      <c r="Y10" s="17">
        <v>0.80330114904198202</v>
      </c>
      <c r="Z10" s="17">
        <v>0.822718848942396</v>
      </c>
      <c r="AA10" s="17"/>
      <c r="AB10" s="17">
        <v>0.84748426179897995</v>
      </c>
      <c r="AC10" s="17">
        <v>0.690740234429158</v>
      </c>
      <c r="AD10" s="17">
        <v>0.83421989398398699</v>
      </c>
    </row>
    <row r="11" spans="2:30">
      <c r="B11" s="18" t="s">
        <v>264</v>
      </c>
      <c r="C11" s="17">
        <v>7.2908963131018897E-2</v>
      </c>
      <c r="D11" s="17">
        <v>9.4166570732242896E-2</v>
      </c>
      <c r="E11" s="17">
        <v>5.0401842319769102E-2</v>
      </c>
      <c r="F11" s="17"/>
      <c r="G11" s="17">
        <v>7.3526461428520998E-2</v>
      </c>
      <c r="H11" s="17">
        <v>3.9601011259949102E-2</v>
      </c>
      <c r="I11" s="17">
        <v>8.6916833796723103E-2</v>
      </c>
      <c r="J11" s="17">
        <v>4.0314940940449601E-2</v>
      </c>
      <c r="K11" s="17">
        <v>0.12603889484696601</v>
      </c>
      <c r="L11" s="17"/>
      <c r="M11" s="17">
        <v>6.5017246539362597E-2</v>
      </c>
      <c r="N11" s="17">
        <v>3.5016678668456702E-2</v>
      </c>
      <c r="O11" s="17">
        <v>2.9660333731302699E-2</v>
      </c>
      <c r="P11" s="17">
        <v>0.197377259901343</v>
      </c>
      <c r="Q11" s="17"/>
      <c r="R11" s="17">
        <v>7.0911285236315805E-2</v>
      </c>
      <c r="S11" s="17">
        <v>9.2623545656194795E-2</v>
      </c>
      <c r="T11" s="17">
        <v>2.2982815756463201E-2</v>
      </c>
      <c r="U11" s="17"/>
      <c r="V11" s="17">
        <v>9.4230931862883394E-2</v>
      </c>
      <c r="W11" s="17">
        <v>5.58338887465019E-2</v>
      </c>
      <c r="X11" s="17">
        <v>5.2187802876718897E-2</v>
      </c>
      <c r="Y11" s="17">
        <v>4.3278175019991497E-2</v>
      </c>
      <c r="Z11" s="17">
        <v>0.111507881227181</v>
      </c>
      <c r="AA11" s="17"/>
      <c r="AB11" s="17">
        <v>4.7942630375336498E-2</v>
      </c>
      <c r="AC11" s="17">
        <v>0.20707443611113099</v>
      </c>
      <c r="AD11" s="17">
        <v>7.4656095470053002E-2</v>
      </c>
    </row>
    <row r="12" spans="2:30">
      <c r="B12" s="18" t="s">
        <v>265</v>
      </c>
      <c r="C12" s="17">
        <v>1.7115342224044101E-2</v>
      </c>
      <c r="D12" s="17">
        <v>1.4965885186046799E-2</v>
      </c>
      <c r="E12" s="17">
        <v>1.93911434402642E-2</v>
      </c>
      <c r="F12" s="17"/>
      <c r="G12" s="17">
        <v>1.4717645925082901E-2</v>
      </c>
      <c r="H12" s="17">
        <v>3.5172573286442401E-3</v>
      </c>
      <c r="I12" s="17">
        <v>1.07432541088479E-2</v>
      </c>
      <c r="J12" s="17">
        <v>3.3750529947145197E-2</v>
      </c>
      <c r="K12" s="17">
        <v>2.4127970025819401E-2</v>
      </c>
      <c r="L12" s="17"/>
      <c r="M12" s="17">
        <v>1.9990492257890399E-2</v>
      </c>
      <c r="N12" s="17">
        <v>2.02759431552679E-2</v>
      </c>
      <c r="O12" s="17">
        <v>1.23314926014398E-2</v>
      </c>
      <c r="P12" s="17">
        <v>7.3316101433761501E-3</v>
      </c>
      <c r="Q12" s="17"/>
      <c r="R12" s="17">
        <v>1.41941712945786E-2</v>
      </c>
      <c r="S12" s="17">
        <v>1.9059997118186602E-2</v>
      </c>
      <c r="T12" s="17">
        <v>1.49318475776765E-2</v>
      </c>
      <c r="U12" s="17"/>
      <c r="V12" s="17">
        <v>2.11104788861377E-2</v>
      </c>
      <c r="W12" s="17">
        <v>1.6767490505450001E-2</v>
      </c>
      <c r="X12" s="17">
        <v>3.5746069593815301E-3</v>
      </c>
      <c r="Y12" s="17">
        <v>2.8897556710438099E-2</v>
      </c>
      <c r="Z12" s="17">
        <v>1.7551143539941201E-2</v>
      </c>
      <c r="AA12" s="17"/>
      <c r="AB12" s="17">
        <v>1.6414825912127302E-2</v>
      </c>
      <c r="AC12" s="17">
        <v>1.81004983384301E-2</v>
      </c>
      <c r="AD12" s="17">
        <v>2.5145994332433801E-2</v>
      </c>
    </row>
    <row r="13" spans="2:30">
      <c r="B13" s="18" t="s">
        <v>69</v>
      </c>
      <c r="C13" s="19">
        <v>4.7967307769931501E-2</v>
      </c>
      <c r="D13" s="19">
        <v>3.9726860422126198E-2</v>
      </c>
      <c r="E13" s="19">
        <v>5.6692125137673299E-2</v>
      </c>
      <c r="F13" s="19"/>
      <c r="G13" s="19">
        <v>7.9061605922467595E-2</v>
      </c>
      <c r="H13" s="19">
        <v>3.9913139044753097E-2</v>
      </c>
      <c r="I13" s="19">
        <v>4.6817033092055503E-2</v>
      </c>
      <c r="J13" s="19">
        <v>6.3418361649887595E-2</v>
      </c>
      <c r="K13" s="19">
        <v>8.2927647942236601E-3</v>
      </c>
      <c r="L13" s="19"/>
      <c r="M13" s="19">
        <v>4.9783480795742102E-2</v>
      </c>
      <c r="N13" s="19">
        <v>4.32967809992333E-2</v>
      </c>
      <c r="O13" s="19">
        <v>4.2274938128894102E-2</v>
      </c>
      <c r="P13" s="19">
        <v>5.5029090207032699E-2</v>
      </c>
      <c r="Q13" s="19"/>
      <c r="R13" s="19">
        <v>7.62495566886425E-2</v>
      </c>
      <c r="S13" s="19">
        <v>5.1179365109285398E-2</v>
      </c>
      <c r="T13" s="19">
        <v>1.1045396038724301E-2</v>
      </c>
      <c r="U13" s="19"/>
      <c r="V13" s="19">
        <v>9.0641089649715401E-2</v>
      </c>
      <c r="W13" s="19">
        <v>6.8468857555163604E-2</v>
      </c>
      <c r="X13" s="19">
        <v>2.0945998995070901E-2</v>
      </c>
      <c r="Y13" s="19">
        <v>5.9281227638227997E-2</v>
      </c>
      <c r="Z13" s="19">
        <v>2.89135848238639E-2</v>
      </c>
      <c r="AA13" s="19"/>
      <c r="AB13" s="19">
        <v>4.9092315265251797E-2</v>
      </c>
      <c r="AC13" s="19">
        <v>5.1644263112315798E-2</v>
      </c>
      <c r="AD13" s="19">
        <v>1.9967313626441701E-2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266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267</v>
      </c>
      <c r="C9" s="17">
        <v>0.26046659808235101</v>
      </c>
      <c r="D9" s="17">
        <v>0.23662356670481899</v>
      </c>
      <c r="E9" s="17">
        <v>0.28571111278915301</v>
      </c>
      <c r="F9" s="17"/>
      <c r="G9" s="17">
        <v>0.13093057079804599</v>
      </c>
      <c r="H9" s="17">
        <v>0.26490797611787398</v>
      </c>
      <c r="I9" s="17">
        <v>0.29514311521297698</v>
      </c>
      <c r="J9" s="17">
        <v>0.25413169380306799</v>
      </c>
      <c r="K9" s="17">
        <v>0.36705128377387602</v>
      </c>
      <c r="L9" s="17"/>
      <c r="M9" s="17">
        <v>0.23120481240648799</v>
      </c>
      <c r="N9" s="17">
        <v>0.32681664425762402</v>
      </c>
      <c r="O9" s="17">
        <v>0.22955500045066299</v>
      </c>
      <c r="P9" s="17">
        <v>0.26985456479953501</v>
      </c>
      <c r="Q9" s="17"/>
      <c r="R9" s="17">
        <v>0.12453767182876301</v>
      </c>
      <c r="S9" s="17">
        <v>0.26305208580389899</v>
      </c>
      <c r="T9" s="17">
        <v>0.39043868003962301</v>
      </c>
      <c r="U9" s="17"/>
      <c r="V9" s="17">
        <v>0.102564721729499</v>
      </c>
      <c r="W9" s="17">
        <v>0.21910484417882001</v>
      </c>
      <c r="X9" s="17">
        <v>0.28273062254616999</v>
      </c>
      <c r="Y9" s="17">
        <v>0.25713015063130801</v>
      </c>
      <c r="Z9" s="17">
        <v>0.334424856548728</v>
      </c>
      <c r="AA9" s="17"/>
      <c r="AB9" s="17">
        <v>0.28892634466181999</v>
      </c>
      <c r="AC9" s="17">
        <v>0.109560339072556</v>
      </c>
      <c r="AD9" s="17">
        <v>0.25263860264041699</v>
      </c>
    </row>
    <row r="10" spans="2:30">
      <c r="B10" s="18" t="s">
        <v>268</v>
      </c>
      <c r="C10" s="17">
        <v>2.1853340360960399E-2</v>
      </c>
      <c r="D10" s="17">
        <v>2.21060274215833E-2</v>
      </c>
      <c r="E10" s="17">
        <v>2.1585800461477601E-2</v>
      </c>
      <c r="F10" s="17"/>
      <c r="G10" s="17">
        <v>3.3608985796266498E-2</v>
      </c>
      <c r="H10" s="17">
        <v>3.99386346226469E-2</v>
      </c>
      <c r="I10" s="17">
        <v>1.5780769769053699E-2</v>
      </c>
      <c r="J10" s="17">
        <v>2.42953548326075E-3</v>
      </c>
      <c r="K10" s="17">
        <v>1.5671493101505202E-2</v>
      </c>
      <c r="L10" s="17"/>
      <c r="M10" s="17">
        <v>2.8840736879942101E-2</v>
      </c>
      <c r="N10" s="17">
        <v>6.2830560042298903E-3</v>
      </c>
      <c r="O10" s="17">
        <v>3.4121368677878003E-2</v>
      </c>
      <c r="P10" s="17">
        <v>1.48360252964173E-2</v>
      </c>
      <c r="Q10" s="17"/>
      <c r="R10" s="17">
        <v>3.2069011994297202E-2</v>
      </c>
      <c r="S10" s="17">
        <v>2.42985866407712E-2</v>
      </c>
      <c r="T10" s="17">
        <v>5.1316643178170801E-3</v>
      </c>
      <c r="U10" s="17"/>
      <c r="V10" s="17">
        <v>2.2395950870493599E-2</v>
      </c>
      <c r="W10" s="17">
        <v>2.5957011188628601E-2</v>
      </c>
      <c r="X10" s="17">
        <v>4.0990164202573301E-2</v>
      </c>
      <c r="Y10" s="17">
        <v>1.43415661111691E-2</v>
      </c>
      <c r="Z10" s="17">
        <v>1.03485627899915E-2</v>
      </c>
      <c r="AA10" s="17"/>
      <c r="AB10" s="17">
        <v>2.01656491310418E-2</v>
      </c>
      <c r="AC10" s="17">
        <v>3.1827144286133598E-2</v>
      </c>
      <c r="AD10" s="17">
        <v>1.9374208418302001E-2</v>
      </c>
    </row>
    <row r="11" spans="2:30">
      <c r="B11" s="18" t="s">
        <v>269</v>
      </c>
      <c r="C11" s="17">
        <v>0.54569048789732999</v>
      </c>
      <c r="D11" s="17">
        <v>0.58849524900747197</v>
      </c>
      <c r="E11" s="17">
        <v>0.50036968098078904</v>
      </c>
      <c r="F11" s="17"/>
      <c r="G11" s="17">
        <v>0.52709315244365595</v>
      </c>
      <c r="H11" s="17">
        <v>0.47475525734385798</v>
      </c>
      <c r="I11" s="17">
        <v>0.53016277572299997</v>
      </c>
      <c r="J11" s="17">
        <v>0.626031496486676</v>
      </c>
      <c r="K11" s="17">
        <v>0.57688828097154898</v>
      </c>
      <c r="L11" s="17"/>
      <c r="M11" s="17">
        <v>0.59549396157982004</v>
      </c>
      <c r="N11" s="17">
        <v>0.48469622444069999</v>
      </c>
      <c r="O11" s="17">
        <v>0.55525097541060997</v>
      </c>
      <c r="P11" s="17">
        <v>0.48313660983763201</v>
      </c>
      <c r="Q11" s="17"/>
      <c r="R11" s="17">
        <v>0.53745273438939201</v>
      </c>
      <c r="S11" s="17">
        <v>0.55248114896290401</v>
      </c>
      <c r="T11" s="17">
        <v>0.53609060511783102</v>
      </c>
      <c r="U11" s="17"/>
      <c r="V11" s="17">
        <v>0.51460129610274097</v>
      </c>
      <c r="W11" s="17">
        <v>0.48631350751435598</v>
      </c>
      <c r="X11" s="17">
        <v>0.52468601570720796</v>
      </c>
      <c r="Y11" s="17">
        <v>0.58467275323061196</v>
      </c>
      <c r="Z11" s="17">
        <v>0.588975684970514</v>
      </c>
      <c r="AA11" s="17"/>
      <c r="AB11" s="17">
        <v>0.50863705632393497</v>
      </c>
      <c r="AC11" s="17">
        <v>0.70833451068443298</v>
      </c>
      <c r="AD11" s="17">
        <v>0.65303442350544505</v>
      </c>
    </row>
    <row r="12" spans="2:30">
      <c r="B12" s="18" t="s">
        <v>270</v>
      </c>
      <c r="C12" s="17">
        <v>3.1769263006111999E-2</v>
      </c>
      <c r="D12" s="17">
        <v>2.84792882477936E-2</v>
      </c>
      <c r="E12" s="17">
        <v>3.5252621093273699E-2</v>
      </c>
      <c r="F12" s="17"/>
      <c r="G12" s="17">
        <v>2.3375879823075301E-2</v>
      </c>
      <c r="H12" s="17">
        <v>3.5656923686647503E-2</v>
      </c>
      <c r="I12" s="17">
        <v>3.1193932548277199E-2</v>
      </c>
      <c r="J12" s="17">
        <v>5.1244044137265597E-2</v>
      </c>
      <c r="K12" s="17">
        <v>1.7721974324666202E-2</v>
      </c>
      <c r="L12" s="17"/>
      <c r="M12" s="17">
        <v>3.3224673396087499E-2</v>
      </c>
      <c r="N12" s="17">
        <v>2.7684190430646901E-2</v>
      </c>
      <c r="O12" s="17">
        <v>2.85420833935205E-2</v>
      </c>
      <c r="P12" s="17">
        <v>3.68043488954252E-2</v>
      </c>
      <c r="Q12" s="17"/>
      <c r="R12" s="17">
        <v>1.0455152352567E-2</v>
      </c>
      <c r="S12" s="17">
        <v>4.41290862217621E-2</v>
      </c>
      <c r="T12" s="17">
        <v>2.0656449316617299E-2</v>
      </c>
      <c r="U12" s="17"/>
      <c r="V12" s="17">
        <v>9.8007433369364794E-3</v>
      </c>
      <c r="W12" s="17">
        <v>4.3891234635531698E-2</v>
      </c>
      <c r="X12" s="17">
        <v>1.64871070405649E-2</v>
      </c>
      <c r="Y12" s="17">
        <v>4.7886699569216998E-2</v>
      </c>
      <c r="Z12" s="17">
        <v>3.0889296469965102E-2</v>
      </c>
      <c r="AA12" s="17"/>
      <c r="AB12" s="17">
        <v>2.8441793145276398E-2</v>
      </c>
      <c r="AC12" s="17">
        <v>6.0794200372219699E-2</v>
      </c>
      <c r="AD12" s="17">
        <v>0</v>
      </c>
    </row>
    <row r="13" spans="2:30">
      <c r="B13" s="18" t="s">
        <v>69</v>
      </c>
      <c r="C13" s="19">
        <v>0.140220310653247</v>
      </c>
      <c r="D13" s="19">
        <v>0.124295868618332</v>
      </c>
      <c r="E13" s="19">
        <v>0.15708078467530701</v>
      </c>
      <c r="F13" s="19"/>
      <c r="G13" s="19">
        <v>0.28499141113895599</v>
      </c>
      <c r="H13" s="19">
        <v>0.184741208228974</v>
      </c>
      <c r="I13" s="19">
        <v>0.12771940674669199</v>
      </c>
      <c r="J13" s="19">
        <v>6.6163230089730296E-2</v>
      </c>
      <c r="K13" s="19">
        <v>2.2666967828403502E-2</v>
      </c>
      <c r="L13" s="19"/>
      <c r="M13" s="19">
        <v>0.111235815737662</v>
      </c>
      <c r="N13" s="19">
        <v>0.15451988486679899</v>
      </c>
      <c r="O13" s="19">
        <v>0.15253057206732901</v>
      </c>
      <c r="P13" s="19">
        <v>0.195368451170991</v>
      </c>
      <c r="Q13" s="19"/>
      <c r="R13" s="19">
        <v>0.29548542943498102</v>
      </c>
      <c r="S13" s="19">
        <v>0.116039092370664</v>
      </c>
      <c r="T13" s="19">
        <v>4.7682601208110797E-2</v>
      </c>
      <c r="U13" s="19"/>
      <c r="V13" s="19">
        <v>0.35063728796033</v>
      </c>
      <c r="W13" s="19">
        <v>0.22473340248266299</v>
      </c>
      <c r="X13" s="19">
        <v>0.13510609050348399</v>
      </c>
      <c r="Y13" s="19">
        <v>9.5968830457694707E-2</v>
      </c>
      <c r="Z13" s="19">
        <v>3.5361599220800899E-2</v>
      </c>
      <c r="AA13" s="19"/>
      <c r="AB13" s="19">
        <v>0.15382915673792599</v>
      </c>
      <c r="AC13" s="19">
        <v>8.9483805584657794E-2</v>
      </c>
      <c r="AD13" s="19">
        <v>7.49527654358354E-2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271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272</v>
      </c>
      <c r="C9" s="17">
        <v>9.3057656470327793E-2</v>
      </c>
      <c r="D9" s="17">
        <v>0.10537189747176801</v>
      </c>
      <c r="E9" s="17">
        <v>8.0019589575994102E-2</v>
      </c>
      <c r="F9" s="17"/>
      <c r="G9" s="17">
        <v>0.15244722053160101</v>
      </c>
      <c r="H9" s="17">
        <v>0.12241446222437601</v>
      </c>
      <c r="I9" s="17">
        <v>6.1913135242700798E-2</v>
      </c>
      <c r="J9" s="17">
        <v>9.0215075505179307E-2</v>
      </c>
      <c r="K9" s="17">
        <v>3.2404232938794797E-2</v>
      </c>
      <c r="L9" s="17"/>
      <c r="M9" s="17">
        <v>0.11295759236710699</v>
      </c>
      <c r="N9" s="17">
        <v>5.33392366105543E-2</v>
      </c>
      <c r="O9" s="17">
        <v>9.2490141763320294E-2</v>
      </c>
      <c r="P9" s="17">
        <v>9.6985983642638607E-2</v>
      </c>
      <c r="Q9" s="17"/>
      <c r="R9" s="17">
        <v>0.160767583582024</v>
      </c>
      <c r="S9" s="17">
        <v>9.1206392037314593E-2</v>
      </c>
      <c r="T9" s="17">
        <v>2.9799126123398901E-2</v>
      </c>
      <c r="U9" s="17"/>
      <c r="V9" s="17">
        <v>0.106897154823881</v>
      </c>
      <c r="W9" s="17">
        <v>0.15062157370555099</v>
      </c>
      <c r="X9" s="17">
        <v>0.121072264273551</v>
      </c>
      <c r="Y9" s="17">
        <v>8.4253691281150594E-2</v>
      </c>
      <c r="Z9" s="17">
        <v>3.2579050560757897E-2</v>
      </c>
      <c r="AA9" s="17"/>
      <c r="AB9" s="17">
        <v>8.2909252212329407E-2</v>
      </c>
      <c r="AC9" s="17">
        <v>0.128151089361489</v>
      </c>
      <c r="AD9" s="17">
        <v>0.14960308083275201</v>
      </c>
    </row>
    <row r="10" spans="2:30">
      <c r="B10" s="18" t="s">
        <v>273</v>
      </c>
      <c r="C10" s="17">
        <v>0.11471509147372699</v>
      </c>
      <c r="D10" s="17">
        <v>9.3378554782224302E-2</v>
      </c>
      <c r="E10" s="17">
        <v>0.13730578079389599</v>
      </c>
      <c r="F10" s="17"/>
      <c r="G10" s="17">
        <v>0.12337236438129399</v>
      </c>
      <c r="H10" s="17">
        <v>0.13382302776470001</v>
      </c>
      <c r="I10" s="17">
        <v>0.13122023499423</v>
      </c>
      <c r="J10" s="17">
        <v>0.123119813334712</v>
      </c>
      <c r="K10" s="17">
        <v>5.9144975598143301E-2</v>
      </c>
      <c r="L10" s="17"/>
      <c r="M10" s="17">
        <v>0.12039123822447299</v>
      </c>
      <c r="N10" s="17">
        <v>0.10263944124334901</v>
      </c>
      <c r="O10" s="17">
        <v>0.14460603942003999</v>
      </c>
      <c r="P10" s="17">
        <v>9.0426677661635896E-2</v>
      </c>
      <c r="Q10" s="17"/>
      <c r="R10" s="17">
        <v>0.12890927682688799</v>
      </c>
      <c r="S10" s="17">
        <v>0.12596939578308899</v>
      </c>
      <c r="T10" s="17">
        <v>7.0783183989291204E-2</v>
      </c>
      <c r="U10" s="17"/>
      <c r="V10" s="17">
        <v>0.15174463552109399</v>
      </c>
      <c r="W10" s="17">
        <v>0.13218715264452899</v>
      </c>
      <c r="X10" s="17">
        <v>9.5272814941773504E-2</v>
      </c>
      <c r="Y10" s="17">
        <v>0.12934310188611201</v>
      </c>
      <c r="Z10" s="17">
        <v>9.2463287383272003E-2</v>
      </c>
      <c r="AA10" s="17"/>
      <c r="AB10" s="17">
        <v>0.11364553766376601</v>
      </c>
      <c r="AC10" s="17">
        <v>0.133819655525311</v>
      </c>
      <c r="AD10" s="17">
        <v>7.64315559393801E-2</v>
      </c>
    </row>
    <row r="11" spans="2:30">
      <c r="B11" s="18" t="s">
        <v>274</v>
      </c>
      <c r="C11" s="17">
        <v>0.45562757000307103</v>
      </c>
      <c r="D11" s="17">
        <v>0.43668781777293098</v>
      </c>
      <c r="E11" s="17">
        <v>0.47568059288201198</v>
      </c>
      <c r="F11" s="17"/>
      <c r="G11" s="17">
        <v>0.310062432739724</v>
      </c>
      <c r="H11" s="17">
        <v>0.39720070813189501</v>
      </c>
      <c r="I11" s="17">
        <v>0.44110550016248501</v>
      </c>
      <c r="J11" s="17">
        <v>0.42284857272313497</v>
      </c>
      <c r="K11" s="17">
        <v>0.72491556140410396</v>
      </c>
      <c r="L11" s="17"/>
      <c r="M11" s="17">
        <v>0.43010373865393497</v>
      </c>
      <c r="N11" s="17">
        <v>0.51981465386301495</v>
      </c>
      <c r="O11" s="17">
        <v>0.47355180149262999</v>
      </c>
      <c r="P11" s="17">
        <v>0.41374835778593999</v>
      </c>
      <c r="Q11" s="17"/>
      <c r="R11" s="17">
        <v>0.31771026548583697</v>
      </c>
      <c r="S11" s="17">
        <v>0.44091431790101898</v>
      </c>
      <c r="T11" s="17">
        <v>0.63317257942618299</v>
      </c>
      <c r="U11" s="17"/>
      <c r="V11" s="17">
        <v>0.31624625118843402</v>
      </c>
      <c r="W11" s="17">
        <v>0.33565416963948602</v>
      </c>
      <c r="X11" s="17">
        <v>0.441707635035055</v>
      </c>
      <c r="Y11" s="17">
        <v>0.44706746695650001</v>
      </c>
      <c r="Z11" s="17">
        <v>0.60856376313061</v>
      </c>
      <c r="AA11" s="17"/>
      <c r="AB11" s="17">
        <v>0.44230532308749898</v>
      </c>
      <c r="AC11" s="17">
        <v>0.565319666255787</v>
      </c>
      <c r="AD11" s="17">
        <v>0.34714371240306702</v>
      </c>
    </row>
    <row r="12" spans="2:30">
      <c r="B12" s="18" t="s">
        <v>275</v>
      </c>
      <c r="C12" s="17">
        <v>0.130507239143036</v>
      </c>
      <c r="D12" s="17">
        <v>0.138081679724328</v>
      </c>
      <c r="E12" s="17">
        <v>0.122487576138675</v>
      </c>
      <c r="F12" s="17"/>
      <c r="G12" s="17">
        <v>0.109752946722649</v>
      </c>
      <c r="H12" s="17">
        <v>0.10467253040967001</v>
      </c>
      <c r="I12" s="17">
        <v>0.124590120657998</v>
      </c>
      <c r="J12" s="17">
        <v>0.19870093350356099</v>
      </c>
      <c r="K12" s="17">
        <v>0.118106598662453</v>
      </c>
      <c r="L12" s="17"/>
      <c r="M12" s="17">
        <v>0.14464136944734299</v>
      </c>
      <c r="N12" s="17">
        <v>0.117087903711233</v>
      </c>
      <c r="O12" s="17">
        <v>8.9908617251570094E-2</v>
      </c>
      <c r="P12" s="17">
        <v>0.144781984887076</v>
      </c>
      <c r="Q12" s="17"/>
      <c r="R12" s="17">
        <v>0.10497396565372</v>
      </c>
      <c r="S12" s="17">
        <v>0.13739653621008399</v>
      </c>
      <c r="T12" s="17">
        <v>0.13805174186639699</v>
      </c>
      <c r="U12" s="17"/>
      <c r="V12" s="17">
        <v>0.112459921627864</v>
      </c>
      <c r="W12" s="17">
        <v>0.10669275169669799</v>
      </c>
      <c r="X12" s="17">
        <v>0.123943683617115</v>
      </c>
      <c r="Y12" s="17">
        <v>0.111655589981798</v>
      </c>
      <c r="Z12" s="17">
        <v>0.171325207030252</v>
      </c>
      <c r="AA12" s="17"/>
      <c r="AB12" s="17">
        <v>0.134373551645387</v>
      </c>
      <c r="AC12" s="17">
        <v>8.7471900114610604E-2</v>
      </c>
      <c r="AD12" s="17">
        <v>0.19415804620895499</v>
      </c>
    </row>
    <row r="13" spans="2:30">
      <c r="B13" s="18" t="s">
        <v>69</v>
      </c>
      <c r="C13" s="19">
        <v>0.206092442909838</v>
      </c>
      <c r="D13" s="19">
        <v>0.22648005024874801</v>
      </c>
      <c r="E13" s="19">
        <v>0.184506460609423</v>
      </c>
      <c r="F13" s="19"/>
      <c r="G13" s="19">
        <v>0.30436503562473199</v>
      </c>
      <c r="H13" s="19">
        <v>0.24188927146936001</v>
      </c>
      <c r="I13" s="19">
        <v>0.241171008942587</v>
      </c>
      <c r="J13" s="19">
        <v>0.16511560493341201</v>
      </c>
      <c r="K13" s="19">
        <v>6.5428631396505205E-2</v>
      </c>
      <c r="L13" s="19"/>
      <c r="M13" s="19">
        <v>0.19190606130714299</v>
      </c>
      <c r="N13" s="19">
        <v>0.207118764571849</v>
      </c>
      <c r="O13" s="19">
        <v>0.19944340007243999</v>
      </c>
      <c r="P13" s="19">
        <v>0.25405699602270898</v>
      </c>
      <c r="Q13" s="19"/>
      <c r="R13" s="19">
        <v>0.28763890845153101</v>
      </c>
      <c r="S13" s="19">
        <v>0.20451335806849399</v>
      </c>
      <c r="T13" s="19">
        <v>0.12819336859472899</v>
      </c>
      <c r="U13" s="19"/>
      <c r="V13" s="19">
        <v>0.312652036838727</v>
      </c>
      <c r="W13" s="19">
        <v>0.274844352313735</v>
      </c>
      <c r="X13" s="19">
        <v>0.218003602132505</v>
      </c>
      <c r="Y13" s="19">
        <v>0.22768014989443999</v>
      </c>
      <c r="Z13" s="19">
        <v>9.5068691895108498E-2</v>
      </c>
      <c r="AA13" s="19"/>
      <c r="AB13" s="19">
        <v>0.22676633539101801</v>
      </c>
      <c r="AC13" s="19">
        <v>8.5237688742802104E-2</v>
      </c>
      <c r="AD13" s="19">
        <v>0.23266360461584601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D18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276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277</v>
      </c>
      <c r="C9" s="17">
        <v>7.6188079258490304E-2</v>
      </c>
      <c r="D9" s="17">
        <v>7.5265771692391695E-2</v>
      </c>
      <c r="E9" s="17">
        <v>7.7164599674368103E-2</v>
      </c>
      <c r="F9" s="17"/>
      <c r="G9" s="17">
        <v>0.101929430525614</v>
      </c>
      <c r="H9" s="17">
        <v>0.11429171026706</v>
      </c>
      <c r="I9" s="17">
        <v>5.1523790347309299E-2</v>
      </c>
      <c r="J9" s="17">
        <v>9.6607404942475397E-2</v>
      </c>
      <c r="K9" s="17">
        <v>1.26290845004235E-2</v>
      </c>
      <c r="L9" s="17"/>
      <c r="M9" s="17">
        <v>8.0406053521626095E-2</v>
      </c>
      <c r="N9" s="17">
        <v>7.3718652605113205E-2</v>
      </c>
      <c r="O9" s="17">
        <v>9.7198438023110498E-2</v>
      </c>
      <c r="P9" s="17">
        <v>4.8593940712499298E-2</v>
      </c>
      <c r="Q9" s="17"/>
      <c r="R9" s="17">
        <v>9.2636184169153299E-2</v>
      </c>
      <c r="S9" s="17">
        <v>8.2467741535862296E-2</v>
      </c>
      <c r="T9" s="17">
        <v>4.3093353940246201E-2</v>
      </c>
      <c r="U9" s="17"/>
      <c r="V9" s="17">
        <v>0.123664578214596</v>
      </c>
      <c r="W9" s="17">
        <v>9.8696621570827106E-2</v>
      </c>
      <c r="X9" s="17">
        <v>8.5914544989406594E-2</v>
      </c>
      <c r="Y9" s="17">
        <v>4.6539876816821701E-2</v>
      </c>
      <c r="Z9" s="17">
        <v>5.5440261071059802E-2</v>
      </c>
      <c r="AA9" s="17"/>
      <c r="AB9" s="17">
        <v>8.0517970382061099E-2</v>
      </c>
      <c r="AC9" s="17">
        <v>3.8672044032844903E-2</v>
      </c>
      <c r="AD9" s="17">
        <v>0.116801906985219</v>
      </c>
    </row>
    <row r="10" spans="2:30">
      <c r="B10" s="18" t="s">
        <v>278</v>
      </c>
      <c r="C10" s="17">
        <v>8.3117169788443801E-2</v>
      </c>
      <c r="D10" s="17">
        <v>6.8462853007234106E-2</v>
      </c>
      <c r="E10" s="17">
        <v>9.8632861130023702E-2</v>
      </c>
      <c r="F10" s="17"/>
      <c r="G10" s="17">
        <v>9.3084403909731397E-2</v>
      </c>
      <c r="H10" s="17">
        <v>8.3628191110414599E-2</v>
      </c>
      <c r="I10" s="17">
        <v>0.131662370665727</v>
      </c>
      <c r="J10" s="17">
        <v>5.0064438405792E-2</v>
      </c>
      <c r="K10" s="17">
        <v>5.4306239536545398E-2</v>
      </c>
      <c r="L10" s="17"/>
      <c r="M10" s="17">
        <v>5.8913477122436199E-2</v>
      </c>
      <c r="N10" s="17">
        <v>0.115658543638089</v>
      </c>
      <c r="O10" s="17">
        <v>5.4196783227565298E-2</v>
      </c>
      <c r="P10" s="17">
        <v>0.130294902611967</v>
      </c>
      <c r="Q10" s="17"/>
      <c r="R10" s="17">
        <v>8.2958741170055694E-2</v>
      </c>
      <c r="S10" s="17">
        <v>9.4037103572875397E-2</v>
      </c>
      <c r="T10" s="17">
        <v>5.4508962381488599E-2</v>
      </c>
      <c r="U10" s="17"/>
      <c r="V10" s="17">
        <v>0.11116128377568101</v>
      </c>
      <c r="W10" s="17">
        <v>8.1152171116874103E-2</v>
      </c>
      <c r="X10" s="17">
        <v>0.12517810027930201</v>
      </c>
      <c r="Y10" s="17">
        <v>6.7976548257990196E-2</v>
      </c>
      <c r="Z10" s="17">
        <v>5.5193898081054897E-2</v>
      </c>
      <c r="AA10" s="17"/>
      <c r="AB10" s="17">
        <v>7.8752406754334606E-2</v>
      </c>
      <c r="AC10" s="17">
        <v>5.9594236467108902E-2</v>
      </c>
      <c r="AD10" s="17">
        <v>0.218335352635361</v>
      </c>
    </row>
    <row r="11" spans="2:30">
      <c r="B11" s="18" t="s">
        <v>279</v>
      </c>
      <c r="C11" s="17">
        <v>0.55101599396554501</v>
      </c>
      <c r="D11" s="17">
        <v>0.56855897514831</v>
      </c>
      <c r="E11" s="17">
        <v>0.53244184374709602</v>
      </c>
      <c r="F11" s="17"/>
      <c r="G11" s="17">
        <v>0.49059673882957999</v>
      </c>
      <c r="H11" s="17">
        <v>0.48945024893517802</v>
      </c>
      <c r="I11" s="17">
        <v>0.44447190376736301</v>
      </c>
      <c r="J11" s="17">
        <v>0.53763095232553704</v>
      </c>
      <c r="K11" s="17">
        <v>0.80748018862308402</v>
      </c>
      <c r="L11" s="17"/>
      <c r="M11" s="17">
        <v>0.59305769880760295</v>
      </c>
      <c r="N11" s="17">
        <v>0.54683089180728595</v>
      </c>
      <c r="O11" s="17">
        <v>0.49302129541269102</v>
      </c>
      <c r="P11" s="17">
        <v>0.479578952798067</v>
      </c>
      <c r="Q11" s="17"/>
      <c r="R11" s="17">
        <v>0.50199435733429898</v>
      </c>
      <c r="S11" s="17">
        <v>0.51563938630716899</v>
      </c>
      <c r="T11" s="17">
        <v>0.69354241160436403</v>
      </c>
      <c r="U11" s="17"/>
      <c r="V11" s="17">
        <v>0.38199847261581599</v>
      </c>
      <c r="W11" s="17">
        <v>0.50820019976596398</v>
      </c>
      <c r="X11" s="17">
        <v>0.52653425266418896</v>
      </c>
      <c r="Y11" s="17">
        <v>0.50084667936618699</v>
      </c>
      <c r="Z11" s="17">
        <v>0.69335244688299402</v>
      </c>
      <c r="AA11" s="17"/>
      <c r="AB11" s="17">
        <v>0.530032549091353</v>
      </c>
      <c r="AC11" s="17">
        <v>0.69397576447248099</v>
      </c>
      <c r="AD11" s="17">
        <v>0.46576262096600102</v>
      </c>
    </row>
    <row r="12" spans="2:30">
      <c r="B12" s="18" t="s">
        <v>280</v>
      </c>
      <c r="C12" s="17">
        <v>0.142017436882312</v>
      </c>
      <c r="D12" s="17">
        <v>0.147520972842767</v>
      </c>
      <c r="E12" s="17">
        <v>0.136190405399057</v>
      </c>
      <c r="F12" s="17"/>
      <c r="G12" s="17">
        <v>0.141688370195273</v>
      </c>
      <c r="H12" s="17">
        <v>0.111458082678944</v>
      </c>
      <c r="I12" s="17">
        <v>0.21330865820946401</v>
      </c>
      <c r="J12" s="17">
        <v>0.17892592730069901</v>
      </c>
      <c r="K12" s="17">
        <v>6.3253244638919306E-2</v>
      </c>
      <c r="L12" s="17"/>
      <c r="M12" s="17">
        <v>0.150247922064703</v>
      </c>
      <c r="N12" s="17">
        <v>0.10264640358228699</v>
      </c>
      <c r="O12" s="17">
        <v>0.165914640561834</v>
      </c>
      <c r="P12" s="17">
        <v>0.15968938146942799</v>
      </c>
      <c r="Q12" s="17"/>
      <c r="R12" s="17">
        <v>0.148329971408139</v>
      </c>
      <c r="S12" s="17">
        <v>0.15476162836378601</v>
      </c>
      <c r="T12" s="17">
        <v>0.10209174118276999</v>
      </c>
      <c r="U12" s="17"/>
      <c r="V12" s="17">
        <v>0.171279404331692</v>
      </c>
      <c r="W12" s="17">
        <v>0.117941280341299</v>
      </c>
      <c r="X12" s="17">
        <v>0.12204536389215501</v>
      </c>
      <c r="Y12" s="17">
        <v>0.206158005392615</v>
      </c>
      <c r="Z12" s="17">
        <v>0.12050761365104801</v>
      </c>
      <c r="AA12" s="17"/>
      <c r="AB12" s="17">
        <v>0.145728414606</v>
      </c>
      <c r="AC12" s="17">
        <v>0.120601411441203</v>
      </c>
      <c r="AD12" s="17">
        <v>0.14599009865398099</v>
      </c>
    </row>
    <row r="13" spans="2:30">
      <c r="B13" s="18" t="s">
        <v>69</v>
      </c>
      <c r="C13" s="19">
        <v>0.14766132010520799</v>
      </c>
      <c r="D13" s="19">
        <v>0.14019142730929701</v>
      </c>
      <c r="E13" s="19">
        <v>0.155570290049455</v>
      </c>
      <c r="F13" s="19"/>
      <c r="G13" s="19">
        <v>0.172701056539802</v>
      </c>
      <c r="H13" s="19">
        <v>0.201171767008404</v>
      </c>
      <c r="I13" s="19">
        <v>0.159033277010137</v>
      </c>
      <c r="J13" s="19">
        <v>0.13677127702549699</v>
      </c>
      <c r="K13" s="19">
        <v>6.23312427010278E-2</v>
      </c>
      <c r="L13" s="19"/>
      <c r="M13" s="19">
        <v>0.117374848483632</v>
      </c>
      <c r="N13" s="19">
        <v>0.16114550836722499</v>
      </c>
      <c r="O13" s="19">
        <v>0.18966884277480001</v>
      </c>
      <c r="P13" s="19">
        <v>0.18184282240803901</v>
      </c>
      <c r="Q13" s="19"/>
      <c r="R13" s="19">
        <v>0.17408074591835301</v>
      </c>
      <c r="S13" s="19">
        <v>0.15309414022030801</v>
      </c>
      <c r="T13" s="19">
        <v>0.106763530891132</v>
      </c>
      <c r="U13" s="19"/>
      <c r="V13" s="19">
        <v>0.21189626106221601</v>
      </c>
      <c r="W13" s="19">
        <v>0.19400972720503501</v>
      </c>
      <c r="X13" s="19">
        <v>0.14032773817494701</v>
      </c>
      <c r="Y13" s="19">
        <v>0.17847889016638699</v>
      </c>
      <c r="Z13" s="19">
        <v>7.5505780313842502E-2</v>
      </c>
      <c r="AA13" s="19"/>
      <c r="AB13" s="19">
        <v>0.164968659166251</v>
      </c>
      <c r="AC13" s="19">
        <v>8.7156543586362295E-2</v>
      </c>
      <c r="AD13" s="19">
        <v>5.31100207594387E-2</v>
      </c>
    </row>
    <row r="14" spans="2:30">
      <c r="B14" s="16"/>
    </row>
    <row r="15" spans="2:30">
      <c r="B15" t="s">
        <v>368</v>
      </c>
    </row>
    <row r="16" spans="2:30">
      <c r="B16" t="s">
        <v>369</v>
      </c>
    </row>
    <row r="18" spans="2:2">
      <c r="B18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D24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281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282</v>
      </c>
      <c r="C9" s="17">
        <v>0.63830961637610795</v>
      </c>
      <c r="D9" s="17">
        <v>0.68725665157499205</v>
      </c>
      <c r="E9" s="17">
        <v>0.58648549509021297</v>
      </c>
      <c r="F9" s="17"/>
      <c r="G9" s="17">
        <v>0.67664819650899699</v>
      </c>
      <c r="H9" s="17">
        <v>0.74006766241145905</v>
      </c>
      <c r="I9" s="17">
        <v>0.78826789352910398</v>
      </c>
      <c r="J9" s="17">
        <v>0.58972608961531503</v>
      </c>
      <c r="K9" s="17">
        <v>0.38012651925888202</v>
      </c>
      <c r="L9" s="17"/>
      <c r="M9" s="17">
        <v>0.70622798352169702</v>
      </c>
      <c r="N9" s="17">
        <v>0.55230272335501995</v>
      </c>
      <c r="O9" s="17">
        <v>0.49133069894088699</v>
      </c>
      <c r="P9" s="17">
        <v>0.699390399920506</v>
      </c>
      <c r="Q9" s="17"/>
      <c r="R9" s="17">
        <v>0.643169099932826</v>
      </c>
      <c r="S9" s="17">
        <v>0.75866434746803801</v>
      </c>
      <c r="T9" s="17">
        <v>0.31635533959109302</v>
      </c>
      <c r="U9" s="17"/>
      <c r="V9" s="17">
        <v>0.61920377915269498</v>
      </c>
      <c r="W9" s="17">
        <v>0.745873427159082</v>
      </c>
      <c r="X9" s="17">
        <v>0.79523684774981396</v>
      </c>
      <c r="Y9" s="17">
        <v>0.72011047782639703</v>
      </c>
      <c r="Z9" s="17">
        <v>0.40426017502911898</v>
      </c>
      <c r="AA9" s="17"/>
      <c r="AB9" s="17">
        <v>0.62577507115465103</v>
      </c>
      <c r="AC9" s="17">
        <v>0.66478544650559201</v>
      </c>
      <c r="AD9" s="17">
        <v>0.75659439904020998</v>
      </c>
    </row>
    <row r="10" spans="2:30" ht="28.9">
      <c r="B10" s="18" t="s">
        <v>283</v>
      </c>
      <c r="C10" s="17">
        <v>0.45779825983736</v>
      </c>
      <c r="D10" s="17">
        <v>0.41428321226627701</v>
      </c>
      <c r="E10" s="17">
        <v>0.50387110355347298</v>
      </c>
      <c r="F10" s="17"/>
      <c r="G10" s="17">
        <v>0.54434908466779597</v>
      </c>
      <c r="H10" s="17">
        <v>0.45935735405546302</v>
      </c>
      <c r="I10" s="17">
        <v>0.37239778338345098</v>
      </c>
      <c r="J10" s="17">
        <v>0.41543939833173199</v>
      </c>
      <c r="K10" s="17">
        <v>0.49379993852716603</v>
      </c>
      <c r="L10" s="17"/>
      <c r="M10" s="17">
        <v>0.55557116435950704</v>
      </c>
      <c r="N10" s="17">
        <v>0.44529862557794497</v>
      </c>
      <c r="O10" s="17">
        <v>0.22113992223155901</v>
      </c>
      <c r="P10" s="17">
        <v>0.38635782116053202</v>
      </c>
      <c r="Q10" s="17"/>
      <c r="R10" s="17">
        <v>0.51282520928360797</v>
      </c>
      <c r="S10" s="17">
        <v>0.46691508986118802</v>
      </c>
      <c r="T10" s="17">
        <v>0.37840792092377201</v>
      </c>
      <c r="U10" s="17"/>
      <c r="V10" s="17">
        <v>0.55913648431031304</v>
      </c>
      <c r="W10" s="17">
        <v>0.49075698047897498</v>
      </c>
      <c r="X10" s="17">
        <v>0.46582949461940298</v>
      </c>
      <c r="Y10" s="17">
        <v>0.381278976015544</v>
      </c>
      <c r="Z10" s="17">
        <v>0.44203129877004599</v>
      </c>
      <c r="AA10" s="17"/>
      <c r="AB10" s="17">
        <v>0.42055214960214299</v>
      </c>
      <c r="AC10" s="17">
        <v>0.70349378807777596</v>
      </c>
      <c r="AD10" s="17">
        <v>0.32962231479123499</v>
      </c>
    </row>
    <row r="11" spans="2:30" ht="28.9">
      <c r="B11" s="18" t="s">
        <v>284</v>
      </c>
      <c r="C11" s="17">
        <v>0.40984636953030701</v>
      </c>
      <c r="D11" s="17">
        <v>0.35749591197869501</v>
      </c>
      <c r="E11" s="17">
        <v>0.46527396489952799</v>
      </c>
      <c r="F11" s="17"/>
      <c r="G11" s="17">
        <v>0.38814996938088497</v>
      </c>
      <c r="H11" s="17">
        <v>0.36640118969157098</v>
      </c>
      <c r="I11" s="17">
        <v>0.38248624319852897</v>
      </c>
      <c r="J11" s="17">
        <v>0.36767442081249302</v>
      </c>
      <c r="K11" s="17">
        <v>0.55102511776267704</v>
      </c>
      <c r="L11" s="17"/>
      <c r="M11" s="17">
        <v>0.43813149507261501</v>
      </c>
      <c r="N11" s="17">
        <v>0.44127526000512202</v>
      </c>
      <c r="O11" s="17">
        <v>0.263116770433447</v>
      </c>
      <c r="P11" s="17">
        <v>0.40135375724639999</v>
      </c>
      <c r="Q11" s="17"/>
      <c r="R11" s="17">
        <v>0.365905154602648</v>
      </c>
      <c r="S11" s="17">
        <v>0.39351406680194101</v>
      </c>
      <c r="T11" s="17">
        <v>0.497089838732518</v>
      </c>
      <c r="U11" s="17"/>
      <c r="V11" s="17">
        <v>0.46255993544074198</v>
      </c>
      <c r="W11" s="17">
        <v>0.33827025882710399</v>
      </c>
      <c r="X11" s="17">
        <v>0.38554359983647202</v>
      </c>
      <c r="Y11" s="17">
        <v>0.35248597041491198</v>
      </c>
      <c r="Z11" s="17">
        <v>0.497456387990656</v>
      </c>
      <c r="AA11" s="17"/>
      <c r="AB11" s="17">
        <v>0.37952187109875701</v>
      </c>
      <c r="AC11" s="17">
        <v>0.58274583281402703</v>
      </c>
      <c r="AD11" s="17">
        <v>0.38342287760140598</v>
      </c>
    </row>
    <row r="12" spans="2:30" ht="28.9">
      <c r="B12" s="18" t="s">
        <v>285</v>
      </c>
      <c r="C12" s="17">
        <v>0.39941954469325303</v>
      </c>
      <c r="D12" s="17">
        <v>0.38951793830287301</v>
      </c>
      <c r="E12" s="17">
        <v>0.40990316333154703</v>
      </c>
      <c r="F12" s="17"/>
      <c r="G12" s="17">
        <v>0.28648386199200598</v>
      </c>
      <c r="H12" s="17">
        <v>0.33912703092965302</v>
      </c>
      <c r="I12" s="17">
        <v>0.30251698523658199</v>
      </c>
      <c r="J12" s="17">
        <v>0.37734291116365498</v>
      </c>
      <c r="K12" s="17">
        <v>0.71045252324755803</v>
      </c>
      <c r="L12" s="17"/>
      <c r="M12" s="17">
        <v>0.34896704651755001</v>
      </c>
      <c r="N12" s="17">
        <v>0.456111063338697</v>
      </c>
      <c r="O12" s="17">
        <v>0.53436607926662805</v>
      </c>
      <c r="P12" s="17">
        <v>0.34296062919739301</v>
      </c>
      <c r="Q12" s="17"/>
      <c r="R12" s="17">
        <v>0.34024329495224098</v>
      </c>
      <c r="S12" s="17">
        <v>0.33360197622526799</v>
      </c>
      <c r="T12" s="17">
        <v>0.632358512230773</v>
      </c>
      <c r="U12" s="17"/>
      <c r="V12" s="17">
        <v>0.29032488989813698</v>
      </c>
      <c r="W12" s="17">
        <v>0.35105676442796502</v>
      </c>
      <c r="X12" s="17">
        <v>0.28962069777605798</v>
      </c>
      <c r="Y12" s="17">
        <v>0.30360354393204497</v>
      </c>
      <c r="Z12" s="17">
        <v>0.61337853224723204</v>
      </c>
      <c r="AA12" s="17"/>
      <c r="AB12" s="17">
        <v>0.39422813492918701</v>
      </c>
      <c r="AC12" s="17">
        <v>0.436519759580623</v>
      </c>
      <c r="AD12" s="17">
        <v>0.37335563966764501</v>
      </c>
    </row>
    <row r="13" spans="2:30" ht="43.15">
      <c r="B13" s="18" t="s">
        <v>286</v>
      </c>
      <c r="C13" s="17">
        <v>0.36920708094019</v>
      </c>
      <c r="D13" s="17">
        <v>0.31510109132238401</v>
      </c>
      <c r="E13" s="17">
        <v>0.42649339781011297</v>
      </c>
      <c r="F13" s="17"/>
      <c r="G13" s="17">
        <v>0.290007309745554</v>
      </c>
      <c r="H13" s="17">
        <v>0.32393797899500798</v>
      </c>
      <c r="I13" s="17">
        <v>0.39589346705731898</v>
      </c>
      <c r="J13" s="17">
        <v>0.401580501640668</v>
      </c>
      <c r="K13" s="17">
        <v>0.44331299376557498</v>
      </c>
      <c r="L13" s="17"/>
      <c r="M13" s="17">
        <v>0.36986150912082699</v>
      </c>
      <c r="N13" s="17">
        <v>0.45702105224025302</v>
      </c>
      <c r="O13" s="17">
        <v>0.28955762600495</v>
      </c>
      <c r="P13" s="17">
        <v>0.294507606096853</v>
      </c>
      <c r="Q13" s="17"/>
      <c r="R13" s="17">
        <v>0.31787724267815698</v>
      </c>
      <c r="S13" s="17">
        <v>0.35233541443169603</v>
      </c>
      <c r="T13" s="17">
        <v>0.46530652355847202</v>
      </c>
      <c r="U13" s="17"/>
      <c r="V13" s="17">
        <v>0.39569890660970702</v>
      </c>
      <c r="W13" s="17">
        <v>0.28469175007831599</v>
      </c>
      <c r="X13" s="17">
        <v>0.35946070071548403</v>
      </c>
      <c r="Y13" s="17">
        <v>0.378533292801359</v>
      </c>
      <c r="Z13" s="17">
        <v>0.42165921397346001</v>
      </c>
      <c r="AA13" s="17"/>
      <c r="AB13" s="17">
        <v>0.39207828851757398</v>
      </c>
      <c r="AC13" s="17">
        <v>0.23629798024339299</v>
      </c>
      <c r="AD13" s="17">
        <v>0.39633177562999999</v>
      </c>
    </row>
    <row r="14" spans="2:30" ht="43.15">
      <c r="B14" s="18" t="s">
        <v>287</v>
      </c>
      <c r="C14" s="17">
        <v>0.35997986490679701</v>
      </c>
      <c r="D14" s="17">
        <v>0.27447738331183202</v>
      </c>
      <c r="E14" s="17">
        <v>0.45050814631174302</v>
      </c>
      <c r="F14" s="17"/>
      <c r="G14" s="17">
        <v>0.39069573193650597</v>
      </c>
      <c r="H14" s="17">
        <v>0.38182461533883899</v>
      </c>
      <c r="I14" s="17">
        <v>0.29265658323734101</v>
      </c>
      <c r="J14" s="17">
        <v>0.28166190860604001</v>
      </c>
      <c r="K14" s="17">
        <v>0.45255518018173801</v>
      </c>
      <c r="L14" s="17"/>
      <c r="M14" s="17">
        <v>0.40114227522163698</v>
      </c>
      <c r="N14" s="17">
        <v>0.42690884731353801</v>
      </c>
      <c r="O14" s="17">
        <v>0.269398100888041</v>
      </c>
      <c r="P14" s="17">
        <v>0.20411821808722899</v>
      </c>
      <c r="Q14" s="17"/>
      <c r="R14" s="17">
        <v>0.41446621652763899</v>
      </c>
      <c r="S14" s="17">
        <v>0.32078799352832599</v>
      </c>
      <c r="T14" s="17">
        <v>0.40839866506638101</v>
      </c>
      <c r="U14" s="17"/>
      <c r="V14" s="17">
        <v>0.42084840934043299</v>
      </c>
      <c r="W14" s="17">
        <v>0.390090107448747</v>
      </c>
      <c r="X14" s="17">
        <v>0.364163334341847</v>
      </c>
      <c r="Y14" s="17">
        <v>0.27942029725252698</v>
      </c>
      <c r="Z14" s="17">
        <v>0.36626153499198899</v>
      </c>
      <c r="AA14" s="17"/>
      <c r="AB14" s="17">
        <v>0.37496650997288899</v>
      </c>
      <c r="AC14" s="17">
        <v>0.27718780725772302</v>
      </c>
      <c r="AD14" s="17">
        <v>0.36540984040776903</v>
      </c>
    </row>
    <row r="15" spans="2:30" ht="28.9">
      <c r="B15" s="18" t="s">
        <v>288</v>
      </c>
      <c r="C15" s="17">
        <v>0.35731659510543601</v>
      </c>
      <c r="D15" s="17">
        <v>0.37086532977881198</v>
      </c>
      <c r="E15" s="17">
        <v>0.34297147152174101</v>
      </c>
      <c r="F15" s="17"/>
      <c r="G15" s="17">
        <v>0.414073739198561</v>
      </c>
      <c r="H15" s="17">
        <v>0.41672560696421002</v>
      </c>
      <c r="I15" s="17">
        <v>0.323594099637664</v>
      </c>
      <c r="J15" s="17">
        <v>0.33344638694358403</v>
      </c>
      <c r="K15" s="17">
        <v>0.29135018498356002</v>
      </c>
      <c r="L15" s="17"/>
      <c r="M15" s="17">
        <v>0.45353698771870099</v>
      </c>
      <c r="N15" s="17">
        <v>0.235745981869035</v>
      </c>
      <c r="O15" s="17">
        <v>0.39943152731099202</v>
      </c>
      <c r="P15" s="17">
        <v>0.221597840090969</v>
      </c>
      <c r="Q15" s="17"/>
      <c r="R15" s="17">
        <v>0.41508006442530898</v>
      </c>
      <c r="S15" s="17">
        <v>0.35448249988102398</v>
      </c>
      <c r="T15" s="17">
        <v>0.30665622621414701</v>
      </c>
      <c r="U15" s="17"/>
      <c r="V15" s="17">
        <v>0.457492604197969</v>
      </c>
      <c r="W15" s="17">
        <v>0.38353387618699197</v>
      </c>
      <c r="X15" s="17">
        <v>0.36289451855023303</v>
      </c>
      <c r="Y15" s="17">
        <v>0.39171316427004998</v>
      </c>
      <c r="Z15" s="17">
        <v>0.275468277752561</v>
      </c>
      <c r="AA15" s="17"/>
      <c r="AB15" s="17">
        <v>0.36019430787734102</v>
      </c>
      <c r="AC15" s="17">
        <v>0.38392917955059302</v>
      </c>
      <c r="AD15" s="17">
        <v>0.23627870096349701</v>
      </c>
    </row>
    <row r="16" spans="2:30" ht="28.9">
      <c r="B16" s="18" t="s">
        <v>289</v>
      </c>
      <c r="C16" s="17">
        <v>0.29613870218239802</v>
      </c>
      <c r="D16" s="17">
        <v>0.27216608882542298</v>
      </c>
      <c r="E16" s="17">
        <v>0.32152041564274803</v>
      </c>
      <c r="F16" s="17"/>
      <c r="G16" s="17">
        <v>0.13312808070315699</v>
      </c>
      <c r="H16" s="17">
        <v>0.212134777974685</v>
      </c>
      <c r="I16" s="17">
        <v>0.204542487364544</v>
      </c>
      <c r="J16" s="17">
        <v>0.291720274727437</v>
      </c>
      <c r="K16" s="17">
        <v>0.66370801629486798</v>
      </c>
      <c r="L16" s="17"/>
      <c r="M16" s="17">
        <v>0.23924632211411001</v>
      </c>
      <c r="N16" s="17">
        <v>0.36467914294135501</v>
      </c>
      <c r="O16" s="17">
        <v>0.35494910194676199</v>
      </c>
      <c r="P16" s="17">
        <v>0.30766651884599</v>
      </c>
      <c r="Q16" s="17"/>
      <c r="R16" s="17">
        <v>0.16790686041405101</v>
      </c>
      <c r="S16" s="17">
        <v>0.25690047815538097</v>
      </c>
      <c r="T16" s="17">
        <v>0.52854631094376903</v>
      </c>
      <c r="U16" s="17"/>
      <c r="V16" s="17">
        <v>0.16775903178975299</v>
      </c>
      <c r="W16" s="17">
        <v>0.162188982181101</v>
      </c>
      <c r="X16" s="17">
        <v>0.22894074688999699</v>
      </c>
      <c r="Y16" s="17">
        <v>0.23043254995593601</v>
      </c>
      <c r="Z16" s="17">
        <v>0.52987915830593202</v>
      </c>
      <c r="AA16" s="17"/>
      <c r="AB16" s="17">
        <v>0.28196749814720601</v>
      </c>
      <c r="AC16" s="17">
        <v>0.39002878615171399</v>
      </c>
      <c r="AD16" s="17">
        <v>0.246196020474306</v>
      </c>
    </row>
    <row r="17" spans="2:30" ht="43.15">
      <c r="B17" s="18" t="s">
        <v>290</v>
      </c>
      <c r="C17" s="17">
        <v>0.28152689449449397</v>
      </c>
      <c r="D17" s="17">
        <v>0.299771539488626</v>
      </c>
      <c r="E17" s="17">
        <v>0.26220983696175398</v>
      </c>
      <c r="F17" s="17"/>
      <c r="G17" s="17">
        <v>0.232512762157112</v>
      </c>
      <c r="H17" s="17">
        <v>0.196045077370708</v>
      </c>
      <c r="I17" s="17">
        <v>0.232291728159224</v>
      </c>
      <c r="J17" s="17">
        <v>0.26478342898926499</v>
      </c>
      <c r="K17" s="17">
        <v>0.49458001261381401</v>
      </c>
      <c r="L17" s="17"/>
      <c r="M17" s="17">
        <v>0.29732571861968898</v>
      </c>
      <c r="N17" s="17">
        <v>0.37045879370329399</v>
      </c>
      <c r="O17" s="17">
        <v>0.101452956090746</v>
      </c>
      <c r="P17" s="17">
        <v>0.24727785340264199</v>
      </c>
      <c r="Q17" s="17"/>
      <c r="R17" s="17">
        <v>0.24644670270170099</v>
      </c>
      <c r="S17" s="17">
        <v>0.26891578075795802</v>
      </c>
      <c r="T17" s="17">
        <v>0.350050489026068</v>
      </c>
      <c r="U17" s="17"/>
      <c r="V17" s="17">
        <v>0.228979454196135</v>
      </c>
      <c r="W17" s="17">
        <v>0.206272537571588</v>
      </c>
      <c r="X17" s="17">
        <v>0.22938846733768001</v>
      </c>
      <c r="Y17" s="17">
        <v>0.25404559852006597</v>
      </c>
      <c r="Z17" s="17">
        <v>0.40952307715291902</v>
      </c>
      <c r="AA17" s="17"/>
      <c r="AB17" s="17">
        <v>0.27492521339137099</v>
      </c>
      <c r="AC17" s="17">
        <v>0.36108191276933299</v>
      </c>
      <c r="AD17" s="17">
        <v>0.155404357836227</v>
      </c>
    </row>
    <row r="18" spans="2:30">
      <c r="B18" s="18" t="s">
        <v>69</v>
      </c>
      <c r="C18" s="17">
        <v>9.8494228401930003E-3</v>
      </c>
      <c r="D18" s="17">
        <v>1.3022081699394601E-2</v>
      </c>
      <c r="E18" s="17">
        <v>6.49027643122358E-3</v>
      </c>
      <c r="F18" s="17"/>
      <c r="G18" s="17">
        <v>2.6111243729952101E-2</v>
      </c>
      <c r="H18" s="17">
        <v>3.5172573286442401E-3</v>
      </c>
      <c r="I18" s="17">
        <v>1.8289539868384899E-2</v>
      </c>
      <c r="J18" s="17">
        <v>0</v>
      </c>
      <c r="K18" s="17">
        <v>0</v>
      </c>
      <c r="L18" s="17"/>
      <c r="M18" s="17">
        <v>9.2358858405193599E-3</v>
      </c>
      <c r="N18" s="17">
        <v>3.2992443033871702E-3</v>
      </c>
      <c r="O18" s="17">
        <v>3.9793608045832901E-3</v>
      </c>
      <c r="P18" s="17">
        <v>2.76276150121493E-2</v>
      </c>
      <c r="Q18" s="17"/>
      <c r="R18" s="17">
        <v>2.51825236253157E-2</v>
      </c>
      <c r="S18" s="17">
        <v>7.7312836855153704E-3</v>
      </c>
      <c r="T18" s="17">
        <v>0</v>
      </c>
      <c r="U18" s="17"/>
      <c r="V18" s="17">
        <v>2.46233797521133E-2</v>
      </c>
      <c r="W18" s="17">
        <v>1.35963987030052E-2</v>
      </c>
      <c r="X18" s="17">
        <v>7.6190862485568797E-3</v>
      </c>
      <c r="Y18" s="17">
        <v>9.6504842436561204E-3</v>
      </c>
      <c r="Z18" s="17">
        <v>3.4579848655776901E-3</v>
      </c>
      <c r="AA18" s="17"/>
      <c r="AB18" s="17">
        <v>1.1053615044365001E-2</v>
      </c>
      <c r="AC18" s="17">
        <v>6.7786335027118401E-3</v>
      </c>
      <c r="AD18" s="17">
        <v>0</v>
      </c>
    </row>
    <row r="19" spans="2:30">
      <c r="B19" s="18" t="s">
        <v>197</v>
      </c>
      <c r="C19" s="19">
        <v>2.9344033940145699E-2</v>
      </c>
      <c r="D19" s="19">
        <v>2.1877899686069201E-2</v>
      </c>
      <c r="E19" s="19">
        <v>3.7249024417053099E-2</v>
      </c>
      <c r="F19" s="19"/>
      <c r="G19" s="19">
        <v>3.5541229771369802E-2</v>
      </c>
      <c r="H19" s="19">
        <v>2.6778829415743499E-2</v>
      </c>
      <c r="I19" s="19">
        <v>1.98214125323487E-2</v>
      </c>
      <c r="J19" s="19">
        <v>3.8643090830262801E-2</v>
      </c>
      <c r="K19" s="19">
        <v>2.59020283259393E-2</v>
      </c>
      <c r="L19" s="19"/>
      <c r="M19" s="19">
        <v>1.7252162354309E-2</v>
      </c>
      <c r="N19" s="19">
        <v>4.35946853986178E-2</v>
      </c>
      <c r="O19" s="19">
        <v>4.0941459284310401E-2</v>
      </c>
      <c r="P19" s="19">
        <v>3.3110356239766103E-2</v>
      </c>
      <c r="Q19" s="19"/>
      <c r="R19" s="19">
        <v>4.1866447223687001E-2</v>
      </c>
      <c r="S19" s="19">
        <v>1.6403448727509502E-2</v>
      </c>
      <c r="T19" s="19">
        <v>5.0833774380159097E-2</v>
      </c>
      <c r="U19" s="19"/>
      <c r="V19" s="19">
        <v>2.0233256734526299E-2</v>
      </c>
      <c r="W19" s="19">
        <v>7.7927671502759999E-3</v>
      </c>
      <c r="X19" s="19">
        <v>4.9045236332696897E-2</v>
      </c>
      <c r="Y19" s="19">
        <v>2.46973353530319E-2</v>
      </c>
      <c r="Z19" s="19">
        <v>3.7698521283818703E-2</v>
      </c>
      <c r="AA19" s="19"/>
      <c r="AB19" s="19">
        <v>2.7346126978571399E-2</v>
      </c>
      <c r="AC19" s="19">
        <v>2.79765502599373E-2</v>
      </c>
      <c r="AD19" s="19">
        <v>6.4243903101903393E-2</v>
      </c>
    </row>
    <row r="20" spans="2:30">
      <c r="B20" s="16"/>
    </row>
    <row r="21" spans="2:30">
      <c r="B21" t="s">
        <v>368</v>
      </c>
    </row>
    <row r="22" spans="2:30">
      <c r="B22" t="s">
        <v>369</v>
      </c>
    </row>
    <row r="24" spans="2:30">
      <c r="B24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291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708</v>
      </c>
      <c r="D7" s="10">
        <v>384</v>
      </c>
      <c r="E7" s="10">
        <v>324</v>
      </c>
      <c r="F7" s="10"/>
      <c r="G7" s="10">
        <v>152</v>
      </c>
      <c r="H7" s="10">
        <v>144</v>
      </c>
      <c r="I7" s="10">
        <v>158</v>
      </c>
      <c r="J7" s="10">
        <v>159</v>
      </c>
      <c r="K7" s="10">
        <v>95</v>
      </c>
      <c r="L7" s="10"/>
      <c r="M7" s="10">
        <v>375</v>
      </c>
      <c r="N7" s="10">
        <v>155</v>
      </c>
      <c r="O7" s="10">
        <v>84</v>
      </c>
      <c r="P7" s="10">
        <v>94</v>
      </c>
      <c r="Q7" s="10"/>
      <c r="R7" s="10">
        <v>151</v>
      </c>
      <c r="S7" s="10">
        <v>432</v>
      </c>
      <c r="T7" s="10">
        <v>125</v>
      </c>
      <c r="U7" s="10"/>
      <c r="V7" s="10">
        <v>75</v>
      </c>
      <c r="W7" s="10">
        <v>153</v>
      </c>
      <c r="X7" s="10">
        <v>153</v>
      </c>
      <c r="Y7" s="10">
        <v>161</v>
      </c>
      <c r="Z7" s="10">
        <v>166</v>
      </c>
      <c r="AA7" s="10"/>
      <c r="AB7" s="10">
        <v>560</v>
      </c>
      <c r="AC7" s="10">
        <v>106</v>
      </c>
      <c r="AD7" s="10">
        <v>42</v>
      </c>
    </row>
    <row r="8" spans="2:30" ht="30" customHeight="1">
      <c r="B8" s="11" t="s">
        <v>61</v>
      </c>
      <c r="C8" s="11">
        <v>708</v>
      </c>
      <c r="D8" s="11">
        <v>364</v>
      </c>
      <c r="E8" s="11">
        <v>344</v>
      </c>
      <c r="F8" s="11"/>
      <c r="G8" s="11">
        <v>148</v>
      </c>
      <c r="H8" s="11">
        <v>145</v>
      </c>
      <c r="I8" s="11">
        <v>142</v>
      </c>
      <c r="J8" s="11">
        <v>137</v>
      </c>
      <c r="K8" s="11">
        <v>136</v>
      </c>
      <c r="L8" s="11"/>
      <c r="M8" s="11">
        <v>331</v>
      </c>
      <c r="N8" s="11">
        <v>175</v>
      </c>
      <c r="O8" s="11">
        <v>95</v>
      </c>
      <c r="P8" s="11">
        <v>107</v>
      </c>
      <c r="Q8" s="11"/>
      <c r="R8" s="11">
        <v>154</v>
      </c>
      <c r="S8" s="11">
        <v>402</v>
      </c>
      <c r="T8" s="11">
        <v>153</v>
      </c>
      <c r="U8" s="11"/>
      <c r="V8" s="11">
        <v>74</v>
      </c>
      <c r="W8" s="11">
        <v>150</v>
      </c>
      <c r="X8" s="11">
        <v>143</v>
      </c>
      <c r="Y8" s="11">
        <v>136</v>
      </c>
      <c r="Z8" s="11">
        <v>206</v>
      </c>
      <c r="AA8" s="11"/>
      <c r="AB8" s="11">
        <v>567</v>
      </c>
      <c r="AC8" s="11">
        <v>105</v>
      </c>
      <c r="AD8" s="11">
        <v>37</v>
      </c>
    </row>
    <row r="9" spans="2:30">
      <c r="B9" s="18" t="s">
        <v>292</v>
      </c>
      <c r="C9" s="17">
        <v>0.39517708921286898</v>
      </c>
      <c r="D9" s="17">
        <v>0.379951134814422</v>
      </c>
      <c r="E9" s="17">
        <v>0.41129801878975603</v>
      </c>
      <c r="F9" s="17"/>
      <c r="G9" s="17">
        <v>0.52218591806701897</v>
      </c>
      <c r="H9" s="17">
        <v>0.46889653408231602</v>
      </c>
      <c r="I9" s="17">
        <v>0.32268759482977899</v>
      </c>
      <c r="J9" s="17">
        <v>0.35567396721248201</v>
      </c>
      <c r="K9" s="17">
        <v>0.29365492348123401</v>
      </c>
      <c r="L9" s="17"/>
      <c r="M9" s="17">
        <v>0.49636058135194999</v>
      </c>
      <c r="N9" s="17">
        <v>0.30470204837527798</v>
      </c>
      <c r="O9" s="17">
        <v>0.19187910061392699</v>
      </c>
      <c r="P9" s="17">
        <v>0.41086303197271501</v>
      </c>
      <c r="Q9" s="17"/>
      <c r="R9" s="17">
        <v>0.53147600018181396</v>
      </c>
      <c r="S9" s="17">
        <v>0.41929108020066302</v>
      </c>
      <c r="T9" s="17">
        <v>0.194495203208088</v>
      </c>
      <c r="U9" s="17"/>
      <c r="V9" s="17">
        <v>0.59334361155567705</v>
      </c>
      <c r="W9" s="17">
        <v>0.50336705257302505</v>
      </c>
      <c r="X9" s="17">
        <v>0.38317370144118801</v>
      </c>
      <c r="Y9" s="17">
        <v>0.35543720419707803</v>
      </c>
      <c r="Z9" s="17">
        <v>0.279349888659566</v>
      </c>
      <c r="AA9" s="17"/>
      <c r="AB9" s="17">
        <v>0.345740931251248</v>
      </c>
      <c r="AC9" s="17">
        <v>0.70319323895774599</v>
      </c>
      <c r="AD9" s="17">
        <v>0.277006429569914</v>
      </c>
    </row>
    <row r="10" spans="2:30">
      <c r="B10" s="18" t="s">
        <v>293</v>
      </c>
      <c r="C10" s="17">
        <v>0.47721017030396701</v>
      </c>
      <c r="D10" s="17">
        <v>0.50289140779178898</v>
      </c>
      <c r="E10" s="17">
        <v>0.45001940050692102</v>
      </c>
      <c r="F10" s="17"/>
      <c r="G10" s="17">
        <v>0.392424468302914</v>
      </c>
      <c r="H10" s="17">
        <v>0.45191673085652301</v>
      </c>
      <c r="I10" s="17">
        <v>0.46137566590866202</v>
      </c>
      <c r="J10" s="17">
        <v>0.48472353658478701</v>
      </c>
      <c r="K10" s="17">
        <v>0.60560025372193904</v>
      </c>
      <c r="L10" s="17"/>
      <c r="M10" s="17">
        <v>0.40498825627540702</v>
      </c>
      <c r="N10" s="17">
        <v>0.586853956659939</v>
      </c>
      <c r="O10" s="17">
        <v>0.65039788095564</v>
      </c>
      <c r="P10" s="17">
        <v>0.36762075362466001</v>
      </c>
      <c r="Q10" s="17"/>
      <c r="R10" s="17">
        <v>0.38617150888229501</v>
      </c>
      <c r="S10" s="17">
        <v>0.43581217543864798</v>
      </c>
      <c r="T10" s="17">
        <v>0.67788054690416499</v>
      </c>
      <c r="U10" s="17"/>
      <c r="V10" s="17">
        <v>0.32312990665309699</v>
      </c>
      <c r="W10" s="17">
        <v>0.41160370908893201</v>
      </c>
      <c r="X10" s="17">
        <v>0.49173813313857601</v>
      </c>
      <c r="Y10" s="17">
        <v>0.42033799877116501</v>
      </c>
      <c r="Z10" s="17">
        <v>0.60805813653455998</v>
      </c>
      <c r="AA10" s="17"/>
      <c r="AB10" s="17">
        <v>0.51741563012130398</v>
      </c>
      <c r="AC10" s="17">
        <v>0.24928815769553</v>
      </c>
      <c r="AD10" s="17">
        <v>0.50846663280475402</v>
      </c>
    </row>
    <row r="11" spans="2:30">
      <c r="B11" s="18" t="s">
        <v>294</v>
      </c>
      <c r="C11" s="17">
        <v>8.9539155891556907E-2</v>
      </c>
      <c r="D11" s="17">
        <v>7.7372944288968307E-2</v>
      </c>
      <c r="E11" s="17">
        <v>0.102420492281402</v>
      </c>
      <c r="F11" s="17"/>
      <c r="G11" s="17">
        <v>4.38654852100804E-2</v>
      </c>
      <c r="H11" s="17">
        <v>7.3867237879286701E-2</v>
      </c>
      <c r="I11" s="17">
        <v>0.13847578540733499</v>
      </c>
      <c r="J11" s="17">
        <v>0.112219729766334</v>
      </c>
      <c r="K11" s="17">
        <v>8.2020701166347507E-2</v>
      </c>
      <c r="L11" s="17"/>
      <c r="M11" s="17">
        <v>6.52012067846552E-2</v>
      </c>
      <c r="N11" s="17">
        <v>8.1019134997808606E-2</v>
      </c>
      <c r="O11" s="17">
        <v>0.120922839837487</v>
      </c>
      <c r="P11" s="17">
        <v>0.15068486742378101</v>
      </c>
      <c r="Q11" s="17"/>
      <c r="R11" s="17">
        <v>4.23052853806292E-2</v>
      </c>
      <c r="S11" s="17">
        <v>0.109050577524576</v>
      </c>
      <c r="T11" s="17">
        <v>8.5668750133108998E-2</v>
      </c>
      <c r="U11" s="17"/>
      <c r="V11" s="17">
        <v>3.9863862194136603E-2</v>
      </c>
      <c r="W11" s="17">
        <v>6.0489468948351201E-2</v>
      </c>
      <c r="X11" s="17">
        <v>9.2216008406605293E-2</v>
      </c>
      <c r="Y11" s="17">
        <v>0.15826218147193899</v>
      </c>
      <c r="Z11" s="17">
        <v>8.1477615902577197E-2</v>
      </c>
      <c r="AA11" s="17"/>
      <c r="AB11" s="17">
        <v>9.3122455325589895E-2</v>
      </c>
      <c r="AC11" s="17">
        <v>3.9419377918782299E-2</v>
      </c>
      <c r="AD11" s="17">
        <v>0.177922455509646</v>
      </c>
    </row>
    <row r="12" spans="2:30">
      <c r="B12" s="18" t="s">
        <v>248</v>
      </c>
      <c r="C12" s="17">
        <v>1.3862170817203199E-2</v>
      </c>
      <c r="D12" s="17">
        <v>1.31775047982909E-2</v>
      </c>
      <c r="E12" s="17">
        <v>1.45870812159693E-2</v>
      </c>
      <c r="F12" s="17"/>
      <c r="G12" s="17">
        <v>4.9281305719677797E-3</v>
      </c>
      <c r="H12" s="17">
        <v>0</v>
      </c>
      <c r="I12" s="17">
        <v>3.7521596041455899E-2</v>
      </c>
      <c r="J12" s="17">
        <v>1.7775695083413E-2</v>
      </c>
      <c r="K12" s="17">
        <v>9.7220955093816307E-3</v>
      </c>
      <c r="L12" s="17"/>
      <c r="M12" s="17">
        <v>1.1297788768757601E-2</v>
      </c>
      <c r="N12" s="17">
        <v>0</v>
      </c>
      <c r="O12" s="17">
        <v>1.96476129465444E-2</v>
      </c>
      <c r="P12" s="17">
        <v>3.9257607921928402E-2</v>
      </c>
      <c r="Q12" s="17"/>
      <c r="R12" s="17">
        <v>4.7528476943004298E-3</v>
      </c>
      <c r="S12" s="17">
        <v>1.32567719378914E-2</v>
      </c>
      <c r="T12" s="17">
        <v>2.4623623565748199E-2</v>
      </c>
      <c r="U12" s="17"/>
      <c r="V12" s="17">
        <v>9.8007433369364794E-3</v>
      </c>
      <c r="W12" s="17">
        <v>0</v>
      </c>
      <c r="X12" s="17">
        <v>9.8994679704554004E-3</v>
      </c>
      <c r="Y12" s="17">
        <v>2.8875438769902E-2</v>
      </c>
      <c r="Z12" s="17">
        <v>1.8260973307549801E-2</v>
      </c>
      <c r="AA12" s="17"/>
      <c r="AB12" s="17">
        <v>1.6208721972228099E-2</v>
      </c>
      <c r="AC12" s="17">
        <v>0</v>
      </c>
      <c r="AD12" s="17">
        <v>1.7293858855429899E-2</v>
      </c>
    </row>
    <row r="13" spans="2:30" ht="43.15">
      <c r="B13" s="18" t="s">
        <v>295</v>
      </c>
      <c r="C13" s="17">
        <v>1.77051236215378E-2</v>
      </c>
      <c r="D13" s="17">
        <v>2.2536944871429099E-2</v>
      </c>
      <c r="E13" s="17">
        <v>1.25892899562571E-2</v>
      </c>
      <c r="F13" s="17"/>
      <c r="G13" s="17">
        <v>2.54201958214396E-2</v>
      </c>
      <c r="H13" s="17">
        <v>5.3194971818745903E-3</v>
      </c>
      <c r="I13" s="17">
        <v>2.3602995165396899E-2</v>
      </c>
      <c r="J13" s="17">
        <v>2.9607071352983599E-2</v>
      </c>
      <c r="K13" s="17">
        <v>4.3499185963003202E-3</v>
      </c>
      <c r="L13" s="17"/>
      <c r="M13" s="17">
        <v>1.76716494977887E-2</v>
      </c>
      <c r="N13" s="17">
        <v>2.4125615663587001E-2</v>
      </c>
      <c r="O13" s="17">
        <v>1.71525656464016E-2</v>
      </c>
      <c r="P13" s="17">
        <v>7.8241764574219098E-3</v>
      </c>
      <c r="Q13" s="17"/>
      <c r="R13" s="17">
        <v>2.4516054786744901E-2</v>
      </c>
      <c r="S13" s="17">
        <v>1.68175872791749E-2</v>
      </c>
      <c r="T13" s="17">
        <v>1.31895199134885E-2</v>
      </c>
      <c r="U13" s="17"/>
      <c r="V13" s="17">
        <v>3.3861876260152503E-2</v>
      </c>
      <c r="W13" s="17">
        <v>1.34725635403719E-2</v>
      </c>
      <c r="X13" s="17">
        <v>6.7193616295924104E-3</v>
      </c>
      <c r="Y13" s="17">
        <v>3.7087176789915702E-2</v>
      </c>
      <c r="Z13" s="17">
        <v>9.7813983566025896E-3</v>
      </c>
      <c r="AA13" s="17"/>
      <c r="AB13" s="17">
        <v>2.0881365783065299E-2</v>
      </c>
      <c r="AC13" s="17">
        <v>0</v>
      </c>
      <c r="AD13" s="17">
        <v>1.9310623260256801E-2</v>
      </c>
    </row>
    <row r="14" spans="2:30">
      <c r="B14" s="18" t="s">
        <v>69</v>
      </c>
      <c r="C14" s="19">
        <v>6.5062901528666001E-3</v>
      </c>
      <c r="D14" s="19">
        <v>4.0700634351006496E-3</v>
      </c>
      <c r="E14" s="19">
        <v>9.0857172496955005E-3</v>
      </c>
      <c r="F14" s="19"/>
      <c r="G14" s="19">
        <v>1.1175802026579199E-2</v>
      </c>
      <c r="H14" s="19">
        <v>0</v>
      </c>
      <c r="I14" s="19">
        <v>1.6336362647371001E-2</v>
      </c>
      <c r="J14" s="19">
        <v>0</v>
      </c>
      <c r="K14" s="19">
        <v>4.65210752479821E-3</v>
      </c>
      <c r="L14" s="19"/>
      <c r="M14" s="19">
        <v>4.4805173214419302E-3</v>
      </c>
      <c r="N14" s="19">
        <v>3.2992443033871702E-3</v>
      </c>
      <c r="O14" s="19">
        <v>0</v>
      </c>
      <c r="P14" s="19">
        <v>2.3749562599492902E-2</v>
      </c>
      <c r="Q14" s="19"/>
      <c r="R14" s="19">
        <v>1.0778303074217401E-2</v>
      </c>
      <c r="S14" s="19">
        <v>5.7718076190471602E-3</v>
      </c>
      <c r="T14" s="19">
        <v>4.14235627540203E-3</v>
      </c>
      <c r="U14" s="19"/>
      <c r="V14" s="19">
        <v>0</v>
      </c>
      <c r="W14" s="19">
        <v>1.10672058493194E-2</v>
      </c>
      <c r="X14" s="19">
        <v>1.62533274135825E-2</v>
      </c>
      <c r="Y14" s="19">
        <v>0</v>
      </c>
      <c r="Z14" s="19">
        <v>3.07198723914458E-3</v>
      </c>
      <c r="AA14" s="19"/>
      <c r="AB14" s="19">
        <v>6.6308955465637703E-3</v>
      </c>
      <c r="AC14" s="19">
        <v>8.0992254279414894E-3</v>
      </c>
      <c r="AD14" s="19">
        <v>0</v>
      </c>
    </row>
    <row r="15" spans="2:30">
      <c r="B15" s="16"/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296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687</v>
      </c>
      <c r="D7" s="10">
        <v>370</v>
      </c>
      <c r="E7" s="10">
        <v>317</v>
      </c>
      <c r="F7" s="10"/>
      <c r="G7" s="10">
        <v>147</v>
      </c>
      <c r="H7" s="10">
        <v>143</v>
      </c>
      <c r="I7" s="10">
        <v>150</v>
      </c>
      <c r="J7" s="10">
        <v>154</v>
      </c>
      <c r="K7" s="10">
        <v>93</v>
      </c>
      <c r="L7" s="10"/>
      <c r="M7" s="10">
        <v>365</v>
      </c>
      <c r="N7" s="10">
        <v>149</v>
      </c>
      <c r="O7" s="10">
        <v>82</v>
      </c>
      <c r="P7" s="10">
        <v>91</v>
      </c>
      <c r="Q7" s="10"/>
      <c r="R7" s="10">
        <v>146</v>
      </c>
      <c r="S7" s="10">
        <v>419</v>
      </c>
      <c r="T7" s="10">
        <v>122</v>
      </c>
      <c r="U7" s="10"/>
      <c r="V7" s="10">
        <v>72</v>
      </c>
      <c r="W7" s="10">
        <v>150</v>
      </c>
      <c r="X7" s="10">
        <v>149</v>
      </c>
      <c r="Y7" s="10">
        <v>153</v>
      </c>
      <c r="Z7" s="10">
        <v>163</v>
      </c>
      <c r="AA7" s="10"/>
      <c r="AB7" s="10">
        <v>541</v>
      </c>
      <c r="AC7" s="10">
        <v>105</v>
      </c>
      <c r="AD7" s="10">
        <v>41</v>
      </c>
    </row>
    <row r="8" spans="2:30" ht="30" customHeight="1">
      <c r="B8" s="11" t="s">
        <v>61</v>
      </c>
      <c r="C8" s="11">
        <v>691</v>
      </c>
      <c r="D8" s="11">
        <v>354</v>
      </c>
      <c r="E8" s="11">
        <v>336</v>
      </c>
      <c r="F8" s="11"/>
      <c r="G8" s="11">
        <v>143</v>
      </c>
      <c r="H8" s="11">
        <v>144</v>
      </c>
      <c r="I8" s="11">
        <v>136</v>
      </c>
      <c r="J8" s="11">
        <v>133</v>
      </c>
      <c r="K8" s="11">
        <v>135</v>
      </c>
      <c r="L8" s="11"/>
      <c r="M8" s="11">
        <v>323</v>
      </c>
      <c r="N8" s="11">
        <v>170</v>
      </c>
      <c r="O8" s="11">
        <v>93</v>
      </c>
      <c r="P8" s="11">
        <v>104</v>
      </c>
      <c r="Q8" s="11"/>
      <c r="R8" s="11">
        <v>148</v>
      </c>
      <c r="S8" s="11">
        <v>393</v>
      </c>
      <c r="T8" s="11">
        <v>150</v>
      </c>
      <c r="U8" s="11"/>
      <c r="V8" s="11">
        <v>72</v>
      </c>
      <c r="W8" s="11">
        <v>146</v>
      </c>
      <c r="X8" s="11">
        <v>139</v>
      </c>
      <c r="Y8" s="11">
        <v>131</v>
      </c>
      <c r="Z8" s="11">
        <v>203</v>
      </c>
      <c r="AA8" s="11"/>
      <c r="AB8" s="11">
        <v>551</v>
      </c>
      <c r="AC8" s="11">
        <v>104</v>
      </c>
      <c r="AD8" s="11">
        <v>36</v>
      </c>
    </row>
    <row r="9" spans="2:30">
      <c r="B9" s="18" t="s">
        <v>297</v>
      </c>
      <c r="C9" s="17">
        <v>0.37833150529500897</v>
      </c>
      <c r="D9" s="17">
        <v>0.370076973547036</v>
      </c>
      <c r="E9" s="17">
        <v>0.38702717559523098</v>
      </c>
      <c r="F9" s="17"/>
      <c r="G9" s="17">
        <v>0.47636880817691601</v>
      </c>
      <c r="H9" s="17">
        <v>0.39428805502709902</v>
      </c>
      <c r="I9" s="17">
        <v>0.41854376270652399</v>
      </c>
      <c r="J9" s="17">
        <v>0.43072350003041399</v>
      </c>
      <c r="K9" s="17">
        <v>0.16487784626006499</v>
      </c>
      <c r="L9" s="17"/>
      <c r="M9" s="17">
        <v>0.46738717204601998</v>
      </c>
      <c r="N9" s="17">
        <v>0.29609904837478801</v>
      </c>
      <c r="O9" s="17">
        <v>0.26179469907479302</v>
      </c>
      <c r="P9" s="17">
        <v>0.34054093065692098</v>
      </c>
      <c r="Q9" s="17"/>
      <c r="R9" s="17">
        <v>0.471476758506992</v>
      </c>
      <c r="S9" s="17">
        <v>0.38721550965425999</v>
      </c>
      <c r="T9" s="17">
        <v>0.26303517332694198</v>
      </c>
      <c r="U9" s="17"/>
      <c r="V9" s="17">
        <v>0.49850212685916401</v>
      </c>
      <c r="W9" s="17">
        <v>0.459618277826286</v>
      </c>
      <c r="X9" s="17">
        <v>0.40637348174930898</v>
      </c>
      <c r="Y9" s="17">
        <v>0.36347576324911102</v>
      </c>
      <c r="Z9" s="17">
        <v>0.267683999067168</v>
      </c>
      <c r="AA9" s="17"/>
      <c r="AB9" s="17">
        <v>0.359468148519758</v>
      </c>
      <c r="AC9" s="17">
        <v>0.47720100491434903</v>
      </c>
      <c r="AD9" s="17">
        <v>0.38113788561173401</v>
      </c>
    </row>
    <row r="10" spans="2:30">
      <c r="B10" s="18" t="s">
        <v>138</v>
      </c>
      <c r="C10" s="17">
        <v>0.416104157488007</v>
      </c>
      <c r="D10" s="17">
        <v>0.479364939542401</v>
      </c>
      <c r="E10" s="17">
        <v>0.34946259374161698</v>
      </c>
      <c r="F10" s="17"/>
      <c r="G10" s="17">
        <v>0.40357327131896398</v>
      </c>
      <c r="H10" s="17">
        <v>0.47877132681912399</v>
      </c>
      <c r="I10" s="17">
        <v>0.42265747910927998</v>
      </c>
      <c r="J10" s="17">
        <v>0.40492838938199899</v>
      </c>
      <c r="K10" s="17">
        <v>0.36662145885583303</v>
      </c>
      <c r="L10" s="17"/>
      <c r="M10" s="17">
        <v>0.39533012655287503</v>
      </c>
      <c r="N10" s="17">
        <v>0.38892670222284498</v>
      </c>
      <c r="O10" s="17">
        <v>0.41236166361267301</v>
      </c>
      <c r="P10" s="17">
        <v>0.52867974203401102</v>
      </c>
      <c r="Q10" s="17"/>
      <c r="R10" s="17">
        <v>0.41230263281627999</v>
      </c>
      <c r="S10" s="17">
        <v>0.465922111270828</v>
      </c>
      <c r="T10" s="17">
        <v>0.28932068437471398</v>
      </c>
      <c r="U10" s="17"/>
      <c r="V10" s="17">
        <v>0.40642912141883097</v>
      </c>
      <c r="W10" s="17">
        <v>0.43521318141844001</v>
      </c>
      <c r="X10" s="17">
        <v>0.44637652334219402</v>
      </c>
      <c r="Y10" s="17">
        <v>0.46660730650268301</v>
      </c>
      <c r="Z10" s="17">
        <v>0.35255105267701797</v>
      </c>
      <c r="AA10" s="17"/>
      <c r="AB10" s="17">
        <v>0.41144673396272602</v>
      </c>
      <c r="AC10" s="17">
        <v>0.39846302720453303</v>
      </c>
      <c r="AD10" s="17">
        <v>0.53894334039143199</v>
      </c>
    </row>
    <row r="11" spans="2:30">
      <c r="B11" s="18" t="s">
        <v>298</v>
      </c>
      <c r="C11" s="17">
        <v>0.150508251484925</v>
      </c>
      <c r="D11" s="17">
        <v>7.9688124505381805E-2</v>
      </c>
      <c r="E11" s="17">
        <v>0.225113146545764</v>
      </c>
      <c r="F11" s="17"/>
      <c r="G11" s="17">
        <v>8.3064182607761494E-2</v>
      </c>
      <c r="H11" s="17">
        <v>0.114912995183583</v>
      </c>
      <c r="I11" s="17">
        <v>0.11258016645834799</v>
      </c>
      <c r="J11" s="17">
        <v>0.144679603710374</v>
      </c>
      <c r="K11" s="17">
        <v>0.30428541541613202</v>
      </c>
      <c r="L11" s="17"/>
      <c r="M11" s="17">
        <v>0.107485855300806</v>
      </c>
      <c r="N11" s="17">
        <v>0.28056275998813002</v>
      </c>
      <c r="O11" s="17">
        <v>0.11282895477543201</v>
      </c>
      <c r="P11" s="17">
        <v>0.105285086639199</v>
      </c>
      <c r="Q11" s="17"/>
      <c r="R11" s="17">
        <v>8.0590796393908107E-2</v>
      </c>
      <c r="S11" s="17">
        <v>0.12458293539689699</v>
      </c>
      <c r="T11" s="17">
        <v>0.287511725303424</v>
      </c>
      <c r="U11" s="17"/>
      <c r="V11" s="17">
        <v>7.3923208203414997E-2</v>
      </c>
      <c r="W11" s="17">
        <v>0.105168540755274</v>
      </c>
      <c r="X11" s="17">
        <v>0.100223421824241</v>
      </c>
      <c r="Y11" s="17">
        <v>0.12978994461051199</v>
      </c>
      <c r="Z11" s="17">
        <v>0.25804589293236602</v>
      </c>
      <c r="AA11" s="17"/>
      <c r="AB11" s="17">
        <v>0.16523374837371901</v>
      </c>
      <c r="AC11" s="17">
        <v>0.107697238359807</v>
      </c>
      <c r="AD11" s="17">
        <v>4.84840216658853E-2</v>
      </c>
    </row>
    <row r="12" spans="2:30">
      <c r="B12" s="18" t="s">
        <v>299</v>
      </c>
      <c r="C12" s="17">
        <v>4.4701007424996303E-2</v>
      </c>
      <c r="D12" s="17">
        <v>6.0367539094690198E-2</v>
      </c>
      <c r="E12" s="17">
        <v>2.8197225223046199E-2</v>
      </c>
      <c r="F12" s="17"/>
      <c r="G12" s="17">
        <v>2.6330899769422399E-2</v>
      </c>
      <c r="H12" s="17">
        <v>1.20276229701937E-2</v>
      </c>
      <c r="I12" s="17">
        <v>2.7098089290700698E-2</v>
      </c>
      <c r="J12" s="17">
        <v>5.38309724754413E-3</v>
      </c>
      <c r="K12" s="17">
        <v>0.15584718486756999</v>
      </c>
      <c r="L12" s="17"/>
      <c r="M12" s="17">
        <v>1.26407862897281E-2</v>
      </c>
      <c r="N12" s="17">
        <v>2.4978404021911101E-2</v>
      </c>
      <c r="O12" s="17">
        <v>0.21301468253710301</v>
      </c>
      <c r="P12" s="17">
        <v>2.54942406698692E-2</v>
      </c>
      <c r="Q12" s="17"/>
      <c r="R12" s="17">
        <v>2.5360103341020599E-2</v>
      </c>
      <c r="S12" s="17">
        <v>1.5643886422968201E-2</v>
      </c>
      <c r="T12" s="17">
        <v>0.13994666864739999</v>
      </c>
      <c r="U12" s="17"/>
      <c r="V12" s="17">
        <v>0</v>
      </c>
      <c r="W12" s="17">
        <v>0</v>
      </c>
      <c r="X12" s="17">
        <v>4.70265730842565E-2</v>
      </c>
      <c r="Y12" s="17">
        <v>2.01615702201744E-2</v>
      </c>
      <c r="Z12" s="17">
        <v>0.106817142406242</v>
      </c>
      <c r="AA12" s="17"/>
      <c r="AB12" s="17">
        <v>5.4763528113384898E-2</v>
      </c>
      <c r="AC12" s="17">
        <v>6.8339834754503398E-3</v>
      </c>
      <c r="AD12" s="17">
        <v>0</v>
      </c>
    </row>
    <row r="13" spans="2:30">
      <c r="B13" s="18" t="s">
        <v>300</v>
      </c>
      <c r="C13" s="17">
        <v>5.6395140143635104E-3</v>
      </c>
      <c r="D13" s="17">
        <v>8.7193055676910297E-3</v>
      </c>
      <c r="E13" s="17">
        <v>2.3951322906251502E-3</v>
      </c>
      <c r="F13" s="17"/>
      <c r="G13" s="17">
        <v>1.06628381269362E-2</v>
      </c>
      <c r="H13" s="17">
        <v>0</v>
      </c>
      <c r="I13" s="17">
        <v>1.0973840923835101E-2</v>
      </c>
      <c r="J13" s="17">
        <v>6.6104851989034997E-3</v>
      </c>
      <c r="K13" s="17">
        <v>0</v>
      </c>
      <c r="L13" s="17"/>
      <c r="M13" s="17">
        <v>1.20464037372611E-2</v>
      </c>
      <c r="N13" s="17">
        <v>0</v>
      </c>
      <c r="O13" s="17">
        <v>0</v>
      </c>
      <c r="P13" s="17">
        <v>0</v>
      </c>
      <c r="Q13" s="17"/>
      <c r="R13" s="17">
        <v>1.02697089418E-2</v>
      </c>
      <c r="S13" s="17">
        <v>3.8083491793614601E-3</v>
      </c>
      <c r="T13" s="17">
        <v>5.8636213242423104E-3</v>
      </c>
      <c r="U13" s="17"/>
      <c r="V13" s="17">
        <v>2.1145543518589601E-2</v>
      </c>
      <c r="W13" s="17">
        <v>0</v>
      </c>
      <c r="X13" s="17">
        <v>0</v>
      </c>
      <c r="Y13" s="17">
        <v>1.14587623161718E-2</v>
      </c>
      <c r="Z13" s="17">
        <v>4.3287557562394002E-3</v>
      </c>
      <c r="AA13" s="17"/>
      <c r="AB13" s="17">
        <v>7.0719133954276299E-3</v>
      </c>
      <c r="AC13" s="17">
        <v>0</v>
      </c>
      <c r="AD13" s="17">
        <v>0</v>
      </c>
    </row>
    <row r="14" spans="2:30">
      <c r="B14" s="18" t="s">
        <v>69</v>
      </c>
      <c r="C14" s="19">
        <v>4.7155642926991004E-3</v>
      </c>
      <c r="D14" s="19">
        <v>1.7831177428005E-3</v>
      </c>
      <c r="E14" s="19">
        <v>7.8047266037169901E-3</v>
      </c>
      <c r="F14" s="19"/>
      <c r="G14" s="19">
        <v>0</v>
      </c>
      <c r="H14" s="19">
        <v>0</v>
      </c>
      <c r="I14" s="19">
        <v>8.1466615113128908E-3</v>
      </c>
      <c r="J14" s="19">
        <v>7.67492443076558E-3</v>
      </c>
      <c r="K14" s="19">
        <v>8.3680946004002898E-3</v>
      </c>
      <c r="L14" s="19"/>
      <c r="M14" s="19">
        <v>5.1096560733098302E-3</v>
      </c>
      <c r="N14" s="19">
        <v>9.4330853923250101E-3</v>
      </c>
      <c r="O14" s="19">
        <v>0</v>
      </c>
      <c r="P14" s="19">
        <v>0</v>
      </c>
      <c r="Q14" s="19"/>
      <c r="R14" s="19">
        <v>0</v>
      </c>
      <c r="S14" s="19">
        <v>2.8272080756845401E-3</v>
      </c>
      <c r="T14" s="19">
        <v>1.4322127023278199E-2</v>
      </c>
      <c r="U14" s="19"/>
      <c r="V14" s="19">
        <v>0</v>
      </c>
      <c r="W14" s="19">
        <v>0</v>
      </c>
      <c r="X14" s="19">
        <v>0</v>
      </c>
      <c r="Y14" s="19">
        <v>8.5066531013477994E-3</v>
      </c>
      <c r="Z14" s="19">
        <v>1.0573157160966301E-2</v>
      </c>
      <c r="AA14" s="19"/>
      <c r="AB14" s="19">
        <v>2.0159276349840699E-3</v>
      </c>
      <c r="AC14" s="19">
        <v>9.8047460458599509E-3</v>
      </c>
      <c r="AD14" s="19">
        <v>3.1434752330949299E-2</v>
      </c>
    </row>
    <row r="15" spans="2:30">
      <c r="B15" s="16" t="s">
        <v>19</v>
      </c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D17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301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327</v>
      </c>
      <c r="D7" s="10">
        <v>179</v>
      </c>
      <c r="E7" s="10">
        <v>148</v>
      </c>
      <c r="F7" s="10"/>
      <c r="G7" s="10">
        <v>8</v>
      </c>
      <c r="H7" s="10">
        <v>3</v>
      </c>
      <c r="I7" s="10">
        <v>73</v>
      </c>
      <c r="J7" s="10">
        <v>150</v>
      </c>
      <c r="K7" s="10">
        <v>93</v>
      </c>
      <c r="L7" s="10"/>
      <c r="M7" s="10">
        <v>162</v>
      </c>
      <c r="N7" s="10">
        <v>80</v>
      </c>
      <c r="O7" s="10">
        <v>46</v>
      </c>
      <c r="P7" s="10">
        <v>39</v>
      </c>
      <c r="Q7" s="10"/>
      <c r="R7" s="10">
        <v>6</v>
      </c>
      <c r="S7" s="10">
        <v>199</v>
      </c>
      <c r="T7" s="10">
        <v>122</v>
      </c>
      <c r="U7" s="10"/>
      <c r="V7" s="10">
        <v>0</v>
      </c>
      <c r="W7" s="10">
        <v>0</v>
      </c>
      <c r="X7" s="10">
        <v>0</v>
      </c>
      <c r="Y7" s="10">
        <v>161</v>
      </c>
      <c r="Z7" s="10">
        <v>166</v>
      </c>
      <c r="AA7" s="10"/>
      <c r="AB7" s="10">
        <v>258</v>
      </c>
      <c r="AC7" s="10">
        <v>49</v>
      </c>
      <c r="AD7" s="10">
        <v>20</v>
      </c>
    </row>
    <row r="8" spans="2:30" ht="30" customHeight="1">
      <c r="B8" s="11" t="s">
        <v>61</v>
      </c>
      <c r="C8" s="11">
        <v>341</v>
      </c>
      <c r="D8" s="11">
        <v>180</v>
      </c>
      <c r="E8" s="11">
        <v>161</v>
      </c>
      <c r="F8" s="11"/>
      <c r="G8" s="11">
        <v>4</v>
      </c>
      <c r="H8" s="11">
        <v>3</v>
      </c>
      <c r="I8" s="11">
        <v>68</v>
      </c>
      <c r="J8" s="11">
        <v>132</v>
      </c>
      <c r="K8" s="11">
        <v>134</v>
      </c>
      <c r="L8" s="11"/>
      <c r="M8" s="11">
        <v>137</v>
      </c>
      <c r="N8" s="11">
        <v>98</v>
      </c>
      <c r="O8" s="11">
        <v>56</v>
      </c>
      <c r="P8" s="11">
        <v>50</v>
      </c>
      <c r="Q8" s="11"/>
      <c r="R8" s="11">
        <v>5</v>
      </c>
      <c r="S8" s="11">
        <v>185</v>
      </c>
      <c r="T8" s="11">
        <v>151</v>
      </c>
      <c r="U8" s="11"/>
      <c r="V8" s="11">
        <v>0</v>
      </c>
      <c r="W8" s="11">
        <v>0</v>
      </c>
      <c r="X8" s="11">
        <v>0</v>
      </c>
      <c r="Y8" s="11">
        <v>136</v>
      </c>
      <c r="Z8" s="11">
        <v>206</v>
      </c>
      <c r="AA8" s="11"/>
      <c r="AB8" s="11">
        <v>268</v>
      </c>
      <c r="AC8" s="11">
        <v>56</v>
      </c>
      <c r="AD8" s="11">
        <v>17</v>
      </c>
    </row>
    <row r="9" spans="2:30" ht="43.15">
      <c r="B9" s="18" t="s">
        <v>302</v>
      </c>
      <c r="C9" s="17">
        <v>0.31042863054796899</v>
      </c>
      <c r="D9" s="17">
        <v>0.26556368328480401</v>
      </c>
      <c r="E9" s="17">
        <v>0.36044394645640998</v>
      </c>
      <c r="F9" s="17"/>
      <c r="G9" s="17">
        <v>0.79859866780383004</v>
      </c>
      <c r="H9" s="17">
        <v>0.17967147871241201</v>
      </c>
      <c r="I9" s="17">
        <v>0.41627216779669202</v>
      </c>
      <c r="J9" s="17">
        <v>0.51778470392207399</v>
      </c>
      <c r="K9" s="17">
        <v>4.2516293219567299E-2</v>
      </c>
      <c r="L9" s="17"/>
      <c r="M9" s="17">
        <v>0.37437032907933199</v>
      </c>
      <c r="N9" s="17">
        <v>0.28466965832223801</v>
      </c>
      <c r="O9" s="17">
        <v>0.29962162787125701</v>
      </c>
      <c r="P9" s="17">
        <v>0.19746217869635799</v>
      </c>
      <c r="Q9" s="17"/>
      <c r="R9" s="17">
        <v>0.67435645231975205</v>
      </c>
      <c r="S9" s="17">
        <v>0.49477183245029399</v>
      </c>
      <c r="T9" s="17">
        <v>7.0531696420840798E-2</v>
      </c>
      <c r="U9" s="17"/>
      <c r="V9" s="17">
        <v>0</v>
      </c>
      <c r="W9" s="17">
        <v>0</v>
      </c>
      <c r="X9" s="17">
        <v>0</v>
      </c>
      <c r="Y9" s="17">
        <v>0.61289830015968205</v>
      </c>
      <c r="Z9" s="17">
        <v>0.111073680295741</v>
      </c>
      <c r="AA9" s="17"/>
      <c r="AB9" s="17">
        <v>0.30399559691844602</v>
      </c>
      <c r="AC9" s="17">
        <v>0.35369035778876601</v>
      </c>
      <c r="AD9" s="17">
        <v>0.26881459858305401</v>
      </c>
    </row>
    <row r="10" spans="2:30" ht="43.15">
      <c r="B10" s="18" t="s">
        <v>303</v>
      </c>
      <c r="C10" s="17">
        <v>0.54879257613519505</v>
      </c>
      <c r="D10" s="17">
        <v>0.53671102078558597</v>
      </c>
      <c r="E10" s="17">
        <v>0.56226105975853602</v>
      </c>
      <c r="F10" s="17"/>
      <c r="G10" s="17">
        <v>7.9098474106760894E-2</v>
      </c>
      <c r="H10" s="17">
        <v>0.37519880199899402</v>
      </c>
      <c r="I10" s="17">
        <v>8.6404398676810296E-2</v>
      </c>
      <c r="J10" s="17">
        <v>0.414840439328582</v>
      </c>
      <c r="K10" s="17">
        <v>0.93128839390179396</v>
      </c>
      <c r="L10" s="17"/>
      <c r="M10" s="17">
        <v>0.51355793403245298</v>
      </c>
      <c r="N10" s="17">
        <v>0.58562765923779303</v>
      </c>
      <c r="O10" s="17">
        <v>0.56017914110184797</v>
      </c>
      <c r="P10" s="17">
        <v>0.560603754926429</v>
      </c>
      <c r="Q10" s="17"/>
      <c r="R10" s="17">
        <v>6.1493341565495699E-2</v>
      </c>
      <c r="S10" s="17">
        <v>0.29126688814556501</v>
      </c>
      <c r="T10" s="17">
        <v>0.88317685369926302</v>
      </c>
      <c r="U10" s="17"/>
      <c r="V10" s="17">
        <v>0</v>
      </c>
      <c r="W10" s="17">
        <v>0</v>
      </c>
      <c r="X10" s="17">
        <v>0</v>
      </c>
      <c r="Y10" s="17">
        <v>8.6477210770820906E-2</v>
      </c>
      <c r="Z10" s="17">
        <v>0.85350033999584796</v>
      </c>
      <c r="AA10" s="17"/>
      <c r="AB10" s="17">
        <v>0.54172655909822698</v>
      </c>
      <c r="AC10" s="17">
        <v>0.60671694977587198</v>
      </c>
      <c r="AD10" s="17">
        <v>0.46918583943773201</v>
      </c>
    </row>
    <row r="11" spans="2:30" ht="43.15">
      <c r="B11" s="18" t="s">
        <v>304</v>
      </c>
      <c r="C11" s="17">
        <v>0.12596840353901201</v>
      </c>
      <c r="D11" s="17">
        <v>0.181351226097582</v>
      </c>
      <c r="E11" s="17">
        <v>6.4227790094845305E-2</v>
      </c>
      <c r="F11" s="17"/>
      <c r="G11" s="17">
        <v>0.12230285808940899</v>
      </c>
      <c r="H11" s="17">
        <v>0.44512971928859402</v>
      </c>
      <c r="I11" s="17">
        <v>0.454899323182407</v>
      </c>
      <c r="J11" s="17">
        <v>5.55491646100226E-2</v>
      </c>
      <c r="K11" s="17">
        <v>2.1495214890939099E-2</v>
      </c>
      <c r="L11" s="17"/>
      <c r="M11" s="17">
        <v>0.102321136861012</v>
      </c>
      <c r="N11" s="17">
        <v>0.11896595527341999</v>
      </c>
      <c r="O11" s="17">
        <v>0.11258941327671899</v>
      </c>
      <c r="P11" s="17">
        <v>0.21970420172486799</v>
      </c>
      <c r="Q11" s="17"/>
      <c r="R11" s="17">
        <v>0.26415020611475198</v>
      </c>
      <c r="S11" s="17">
        <v>0.19850170426281299</v>
      </c>
      <c r="T11" s="17">
        <v>3.17544392802235E-2</v>
      </c>
      <c r="U11" s="17"/>
      <c r="V11" s="17">
        <v>0</v>
      </c>
      <c r="W11" s="17">
        <v>0</v>
      </c>
      <c r="X11" s="17">
        <v>0</v>
      </c>
      <c r="Y11" s="17">
        <v>0.27948649566158901</v>
      </c>
      <c r="Z11" s="17">
        <v>2.4786054719703399E-2</v>
      </c>
      <c r="AA11" s="17"/>
      <c r="AB11" s="17">
        <v>0.135383022029157</v>
      </c>
      <c r="AC11" s="17">
        <v>3.9592692435362301E-2</v>
      </c>
      <c r="AD11" s="17">
        <v>0.26199956197921298</v>
      </c>
    </row>
    <row r="12" spans="2:30">
      <c r="B12" s="18" t="s">
        <v>69</v>
      </c>
      <c r="C12" s="19">
        <v>1.48103897778243E-2</v>
      </c>
      <c r="D12" s="19">
        <v>1.63740698320285E-2</v>
      </c>
      <c r="E12" s="19">
        <v>1.3067203690208799E-2</v>
      </c>
      <c r="F12" s="19"/>
      <c r="G12" s="19">
        <v>0</v>
      </c>
      <c r="H12" s="19">
        <v>0</v>
      </c>
      <c r="I12" s="19">
        <v>4.2424110344091097E-2</v>
      </c>
      <c r="J12" s="19">
        <v>1.18256921393214E-2</v>
      </c>
      <c r="K12" s="19">
        <v>4.7000979877001104E-3</v>
      </c>
      <c r="L12" s="19"/>
      <c r="M12" s="19">
        <v>9.7506000272026706E-3</v>
      </c>
      <c r="N12" s="19">
        <v>1.07367271665487E-2</v>
      </c>
      <c r="O12" s="19">
        <v>2.7609817750176201E-2</v>
      </c>
      <c r="P12" s="19">
        <v>2.22298646523451E-2</v>
      </c>
      <c r="Q12" s="19"/>
      <c r="R12" s="19">
        <v>0</v>
      </c>
      <c r="S12" s="19">
        <v>1.5459575141328801E-2</v>
      </c>
      <c r="T12" s="19">
        <v>1.4537010599673101E-2</v>
      </c>
      <c r="U12" s="19"/>
      <c r="V12" s="19">
        <v>0</v>
      </c>
      <c r="W12" s="19">
        <v>0</v>
      </c>
      <c r="X12" s="19">
        <v>0</v>
      </c>
      <c r="Y12" s="19">
        <v>2.11379934079081E-2</v>
      </c>
      <c r="Z12" s="19">
        <v>1.06399249887083E-2</v>
      </c>
      <c r="AA12" s="19"/>
      <c r="AB12" s="19">
        <v>1.8894821954169801E-2</v>
      </c>
      <c r="AC12" s="19">
        <v>0</v>
      </c>
      <c r="AD12" s="19">
        <v>0</v>
      </c>
    </row>
    <row r="13" spans="2:30">
      <c r="B13" s="16" t="s">
        <v>20</v>
      </c>
    </row>
    <row r="14" spans="2:30">
      <c r="B14" t="s">
        <v>368</v>
      </c>
    </row>
    <row r="15" spans="2:30">
      <c r="B15" t="s">
        <v>369</v>
      </c>
    </row>
    <row r="17" spans="2:2">
      <c r="B17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D20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305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128</v>
      </c>
      <c r="D7" s="10">
        <v>67</v>
      </c>
      <c r="E7" s="10">
        <v>61</v>
      </c>
      <c r="F7" s="10"/>
      <c r="G7" s="10">
        <v>1</v>
      </c>
      <c r="H7" s="10">
        <v>1</v>
      </c>
      <c r="I7" s="10">
        <v>6</v>
      </c>
      <c r="J7" s="10">
        <v>46</v>
      </c>
      <c r="K7" s="10">
        <v>74</v>
      </c>
      <c r="L7" s="10"/>
      <c r="M7" s="10">
        <v>62</v>
      </c>
      <c r="N7" s="10">
        <v>35</v>
      </c>
      <c r="O7" s="10">
        <v>17</v>
      </c>
      <c r="P7" s="10">
        <v>14</v>
      </c>
      <c r="Q7" s="10"/>
      <c r="R7" s="10">
        <v>1</v>
      </c>
      <c r="S7" s="10">
        <v>29</v>
      </c>
      <c r="T7" s="10">
        <v>98</v>
      </c>
      <c r="U7" s="10"/>
      <c r="V7" s="10">
        <v>0</v>
      </c>
      <c r="W7" s="10">
        <v>0</v>
      </c>
      <c r="X7" s="10">
        <v>0</v>
      </c>
      <c r="Y7" s="10">
        <v>12</v>
      </c>
      <c r="Z7" s="10">
        <v>116</v>
      </c>
      <c r="AA7" s="10"/>
      <c r="AB7" s="10">
        <v>101</v>
      </c>
      <c r="AC7" s="10">
        <v>17</v>
      </c>
      <c r="AD7" s="10">
        <v>10</v>
      </c>
    </row>
    <row r="8" spans="2:30" ht="30" customHeight="1">
      <c r="B8" s="11" t="s">
        <v>61</v>
      </c>
      <c r="C8" s="11">
        <v>165</v>
      </c>
      <c r="D8" s="11">
        <v>87</v>
      </c>
      <c r="E8" s="11">
        <v>78</v>
      </c>
      <c r="F8" s="11"/>
      <c r="G8" s="11">
        <v>0</v>
      </c>
      <c r="H8" s="11">
        <v>1</v>
      </c>
      <c r="I8" s="11">
        <v>6</v>
      </c>
      <c r="J8" s="11">
        <v>46</v>
      </c>
      <c r="K8" s="11">
        <v>112</v>
      </c>
      <c r="L8" s="11"/>
      <c r="M8" s="11">
        <v>50</v>
      </c>
      <c r="N8" s="11">
        <v>57</v>
      </c>
      <c r="O8" s="11">
        <v>32</v>
      </c>
      <c r="P8" s="11">
        <v>26</v>
      </c>
      <c r="Q8" s="11"/>
      <c r="R8" s="11">
        <v>0</v>
      </c>
      <c r="S8" s="11">
        <v>36</v>
      </c>
      <c r="T8" s="11">
        <v>129</v>
      </c>
      <c r="U8" s="11"/>
      <c r="V8" s="11">
        <v>0</v>
      </c>
      <c r="W8" s="11">
        <v>0</v>
      </c>
      <c r="X8" s="11">
        <v>0</v>
      </c>
      <c r="Y8" s="11">
        <v>9</v>
      </c>
      <c r="Z8" s="11">
        <v>155</v>
      </c>
      <c r="AA8" s="11"/>
      <c r="AB8" s="11">
        <v>129</v>
      </c>
      <c r="AC8" s="11">
        <v>28</v>
      </c>
      <c r="AD8" s="11">
        <v>8</v>
      </c>
    </row>
    <row r="9" spans="2:30">
      <c r="B9" s="18" t="s">
        <v>306</v>
      </c>
      <c r="C9" s="17">
        <v>0.17641942343907899</v>
      </c>
      <c r="D9" s="17">
        <v>0.196135627049221</v>
      </c>
      <c r="E9" s="17">
        <v>0.15461197632559301</v>
      </c>
      <c r="F9" s="17"/>
      <c r="G9" s="17">
        <v>0</v>
      </c>
      <c r="H9" s="17">
        <v>1</v>
      </c>
      <c r="I9" s="17">
        <v>0.63801637081851703</v>
      </c>
      <c r="J9" s="17">
        <v>0.22048879992520601</v>
      </c>
      <c r="K9" s="17">
        <v>0.125187048069938</v>
      </c>
      <c r="L9" s="17"/>
      <c r="M9" s="17">
        <v>0.38202995916823301</v>
      </c>
      <c r="N9" s="17">
        <v>0.101649745841201</v>
      </c>
      <c r="O9" s="17">
        <v>7.6169722934479905E-2</v>
      </c>
      <c r="P9" s="17">
        <v>6.7686962246856094E-2</v>
      </c>
      <c r="Q9" s="17"/>
      <c r="R9" s="17">
        <v>0</v>
      </c>
      <c r="S9" s="17">
        <v>0.19743686149222001</v>
      </c>
      <c r="T9" s="17">
        <v>0.17107018693489401</v>
      </c>
      <c r="U9" s="17"/>
      <c r="V9" s="17">
        <v>0</v>
      </c>
      <c r="W9" s="17">
        <v>0</v>
      </c>
      <c r="X9" s="17">
        <v>0</v>
      </c>
      <c r="Y9" s="17">
        <v>0.55013010569795995</v>
      </c>
      <c r="Z9" s="17">
        <v>0.153957054208226</v>
      </c>
      <c r="AA9" s="17"/>
      <c r="AB9" s="17">
        <v>0.14438242310865301</v>
      </c>
      <c r="AC9" s="17">
        <v>0.16777288568455301</v>
      </c>
      <c r="AD9" s="17">
        <v>0.71315798872140401</v>
      </c>
    </row>
    <row r="10" spans="2:30">
      <c r="B10" s="18" t="s">
        <v>307</v>
      </c>
      <c r="C10" s="17">
        <v>0.236384322938091</v>
      </c>
      <c r="D10" s="17">
        <v>0.30810773996900498</v>
      </c>
      <c r="E10" s="17">
        <v>0.15705340028036699</v>
      </c>
      <c r="F10" s="17"/>
      <c r="G10" s="17">
        <v>0</v>
      </c>
      <c r="H10" s="17">
        <v>0</v>
      </c>
      <c r="I10" s="17">
        <v>0</v>
      </c>
      <c r="J10" s="17">
        <v>0.29522067805359897</v>
      </c>
      <c r="K10" s="17">
        <v>0.228188076467845</v>
      </c>
      <c r="L10" s="17"/>
      <c r="M10" s="17">
        <v>0.194839209737624</v>
      </c>
      <c r="N10" s="17">
        <v>0.10833147222721901</v>
      </c>
      <c r="O10" s="17">
        <v>0.11854366504607</v>
      </c>
      <c r="P10" s="17">
        <v>0.74247750714083804</v>
      </c>
      <c r="Q10" s="17"/>
      <c r="R10" s="17">
        <v>0</v>
      </c>
      <c r="S10" s="17">
        <v>0.59863459696156596</v>
      </c>
      <c r="T10" s="17">
        <v>0.13703031649008399</v>
      </c>
      <c r="U10" s="17"/>
      <c r="V10" s="17">
        <v>0</v>
      </c>
      <c r="W10" s="17">
        <v>0</v>
      </c>
      <c r="X10" s="17">
        <v>0</v>
      </c>
      <c r="Y10" s="17">
        <v>8.7250004101317793E-2</v>
      </c>
      <c r="Z10" s="17">
        <v>0.24534823618363999</v>
      </c>
      <c r="AA10" s="17"/>
      <c r="AB10" s="17">
        <v>0.17541193070403999</v>
      </c>
      <c r="AC10" s="17">
        <v>0.58622666642138099</v>
      </c>
      <c r="AD10" s="17">
        <v>0</v>
      </c>
    </row>
    <row r="11" spans="2:30">
      <c r="B11" s="18" t="s">
        <v>308</v>
      </c>
      <c r="C11" s="17">
        <v>0.11232544352915801</v>
      </c>
      <c r="D11" s="17">
        <v>0.123624565799546</v>
      </c>
      <c r="E11" s="17">
        <v>9.9827854428712406E-2</v>
      </c>
      <c r="F11" s="17"/>
      <c r="G11" s="17">
        <v>1</v>
      </c>
      <c r="H11" s="17">
        <v>0</v>
      </c>
      <c r="I11" s="17">
        <v>0</v>
      </c>
      <c r="J11" s="17">
        <v>0.168291913196014</v>
      </c>
      <c r="K11" s="17">
        <v>9.40549008711829E-2</v>
      </c>
      <c r="L11" s="17"/>
      <c r="M11" s="17">
        <v>0.17629538595595901</v>
      </c>
      <c r="N11" s="17">
        <v>0.103983333503917</v>
      </c>
      <c r="O11" s="17">
        <v>7.4956014320076397E-2</v>
      </c>
      <c r="P11" s="17">
        <v>5.3089198071037499E-2</v>
      </c>
      <c r="Q11" s="17"/>
      <c r="R11" s="17">
        <v>1</v>
      </c>
      <c r="S11" s="17">
        <v>6.0189450134190102E-2</v>
      </c>
      <c r="T11" s="17">
        <v>0.12444635025194301</v>
      </c>
      <c r="U11" s="17"/>
      <c r="V11" s="17">
        <v>0</v>
      </c>
      <c r="W11" s="17">
        <v>0</v>
      </c>
      <c r="X11" s="17">
        <v>0</v>
      </c>
      <c r="Y11" s="17">
        <v>0.15743745209969101</v>
      </c>
      <c r="Z11" s="17">
        <v>0.109613927264406</v>
      </c>
      <c r="AA11" s="17"/>
      <c r="AB11" s="17">
        <v>0.124397968469509</v>
      </c>
      <c r="AC11" s="17">
        <v>6.7255581705741599E-2</v>
      </c>
      <c r="AD11" s="17">
        <v>7.6028624389505195E-2</v>
      </c>
    </row>
    <row r="12" spans="2:30">
      <c r="B12" s="18" t="s">
        <v>309</v>
      </c>
      <c r="C12" s="17">
        <v>0.43727594643168</v>
      </c>
      <c r="D12" s="17">
        <v>0.34865179049783701</v>
      </c>
      <c r="E12" s="17">
        <v>0.53530022289585799</v>
      </c>
      <c r="F12" s="17"/>
      <c r="G12" s="17">
        <v>0</v>
      </c>
      <c r="H12" s="17">
        <v>0</v>
      </c>
      <c r="I12" s="17">
        <v>0.36198362918148302</v>
      </c>
      <c r="J12" s="17">
        <v>0.223265896655366</v>
      </c>
      <c r="K12" s="17">
        <v>0.53496388002980599</v>
      </c>
      <c r="L12" s="17"/>
      <c r="M12" s="17">
        <v>0.213182858230024</v>
      </c>
      <c r="N12" s="17">
        <v>0.64524513386040905</v>
      </c>
      <c r="O12" s="17">
        <v>0.70250120059399601</v>
      </c>
      <c r="P12" s="17">
        <v>8.6724509942672695E-2</v>
      </c>
      <c r="Q12" s="17"/>
      <c r="R12" s="17">
        <v>0</v>
      </c>
      <c r="S12" s="17">
        <v>0.113197824476088</v>
      </c>
      <c r="T12" s="17">
        <v>0.52781601881984697</v>
      </c>
      <c r="U12" s="17"/>
      <c r="V12" s="17">
        <v>0</v>
      </c>
      <c r="W12" s="17">
        <v>0</v>
      </c>
      <c r="X12" s="17">
        <v>0</v>
      </c>
      <c r="Y12" s="17">
        <v>0.15006554640741801</v>
      </c>
      <c r="Z12" s="17">
        <v>0.454539103088832</v>
      </c>
      <c r="AA12" s="17"/>
      <c r="AB12" s="17">
        <v>0.51561158661804296</v>
      </c>
      <c r="AC12" s="17">
        <v>0.142190875672942</v>
      </c>
      <c r="AD12" s="17">
        <v>0.21081338688909099</v>
      </c>
    </row>
    <row r="13" spans="2:30">
      <c r="B13" s="18" t="s">
        <v>310</v>
      </c>
      <c r="C13" s="17">
        <v>2.3248324342116398E-2</v>
      </c>
      <c r="D13" s="17">
        <v>1.6879418101013101E-2</v>
      </c>
      <c r="E13" s="17">
        <v>3.0292762955651701E-2</v>
      </c>
      <c r="F13" s="17"/>
      <c r="G13" s="17">
        <v>0</v>
      </c>
      <c r="H13" s="17">
        <v>0</v>
      </c>
      <c r="I13" s="17">
        <v>0</v>
      </c>
      <c r="J13" s="17">
        <v>6.8910122606132995E-2</v>
      </c>
      <c r="K13" s="17">
        <v>6.1671894801513596E-3</v>
      </c>
      <c r="L13" s="17"/>
      <c r="M13" s="17">
        <v>3.3652586908159997E-2</v>
      </c>
      <c r="N13" s="17">
        <v>2.21795208805038E-2</v>
      </c>
      <c r="O13" s="17">
        <v>2.7829397105377601E-2</v>
      </c>
      <c r="P13" s="17">
        <v>0</v>
      </c>
      <c r="Q13" s="17"/>
      <c r="R13" s="17">
        <v>0</v>
      </c>
      <c r="S13" s="17">
        <v>0</v>
      </c>
      <c r="T13" s="17">
        <v>2.9722656548763101E-2</v>
      </c>
      <c r="U13" s="17"/>
      <c r="V13" s="17">
        <v>0</v>
      </c>
      <c r="W13" s="17">
        <v>0</v>
      </c>
      <c r="X13" s="17">
        <v>0</v>
      </c>
      <c r="Y13" s="17">
        <v>0</v>
      </c>
      <c r="Z13" s="17">
        <v>2.4645695276805098E-2</v>
      </c>
      <c r="AA13" s="17"/>
      <c r="AB13" s="17">
        <v>2.1830204506806401E-2</v>
      </c>
      <c r="AC13" s="17">
        <v>3.6553990515381801E-2</v>
      </c>
      <c r="AD13" s="17">
        <v>0</v>
      </c>
    </row>
    <row r="14" spans="2:30" ht="28.9">
      <c r="B14" s="18" t="s">
        <v>311</v>
      </c>
      <c r="C14" s="17">
        <v>0</v>
      </c>
      <c r="D14" s="17">
        <v>0</v>
      </c>
      <c r="E14" s="17">
        <v>0</v>
      </c>
      <c r="F14" s="17"/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/>
      <c r="M14" s="17">
        <v>0</v>
      </c>
      <c r="N14" s="17">
        <v>0</v>
      </c>
      <c r="O14" s="17">
        <v>0</v>
      </c>
      <c r="P14" s="17">
        <v>0</v>
      </c>
      <c r="Q14" s="17"/>
      <c r="R14" s="17">
        <v>0</v>
      </c>
      <c r="S14" s="17">
        <v>0</v>
      </c>
      <c r="T14" s="17">
        <v>0</v>
      </c>
      <c r="U14" s="17"/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/>
      <c r="AB14" s="17">
        <v>0</v>
      </c>
      <c r="AC14" s="17">
        <v>0</v>
      </c>
      <c r="AD14" s="17">
        <v>0</v>
      </c>
    </row>
    <row r="15" spans="2:30">
      <c r="B15" s="18" t="s">
        <v>312</v>
      </c>
      <c r="C15" s="19">
        <v>1.4346539319875199E-2</v>
      </c>
      <c r="D15" s="19">
        <v>6.6008585833780102E-3</v>
      </c>
      <c r="E15" s="19">
        <v>2.2913783113818201E-2</v>
      </c>
      <c r="F15" s="19"/>
      <c r="G15" s="19">
        <v>0</v>
      </c>
      <c r="H15" s="19">
        <v>0</v>
      </c>
      <c r="I15" s="19">
        <v>0</v>
      </c>
      <c r="J15" s="19">
        <v>2.3822589563680701E-2</v>
      </c>
      <c r="K15" s="19">
        <v>1.14389050810764E-2</v>
      </c>
      <c r="L15" s="19"/>
      <c r="M15" s="19">
        <v>0</v>
      </c>
      <c r="N15" s="19">
        <v>1.86107936867509E-2</v>
      </c>
      <c r="O15" s="19">
        <v>0</v>
      </c>
      <c r="P15" s="19">
        <v>5.0021822598596097E-2</v>
      </c>
      <c r="Q15" s="19"/>
      <c r="R15" s="19">
        <v>0</v>
      </c>
      <c r="S15" s="19">
        <v>3.05412669359355E-2</v>
      </c>
      <c r="T15" s="19">
        <v>9.9144709544686706E-3</v>
      </c>
      <c r="U15" s="19"/>
      <c r="V15" s="19">
        <v>0</v>
      </c>
      <c r="W15" s="19">
        <v>0</v>
      </c>
      <c r="X15" s="19">
        <v>0</v>
      </c>
      <c r="Y15" s="19">
        <v>5.5116891693613397E-2</v>
      </c>
      <c r="Z15" s="19">
        <v>1.1895983978092099E-2</v>
      </c>
      <c r="AA15" s="19"/>
      <c r="AB15" s="19">
        <v>1.8365886592949202E-2</v>
      </c>
      <c r="AC15" s="19">
        <v>0</v>
      </c>
      <c r="AD15" s="19">
        <v>0</v>
      </c>
    </row>
    <row r="16" spans="2:30">
      <c r="B16" s="16" t="s">
        <v>21</v>
      </c>
    </row>
    <row r="17" spans="2:2">
      <c r="B17" t="s">
        <v>368</v>
      </c>
    </row>
    <row r="18" spans="2:2">
      <c r="B18" t="s">
        <v>369</v>
      </c>
    </row>
    <row r="20" spans="2:2">
      <c r="B20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D20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313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9</v>
      </c>
      <c r="D7" s="10">
        <v>4</v>
      </c>
      <c r="E7" s="10">
        <v>5</v>
      </c>
      <c r="F7" s="10"/>
      <c r="G7" s="10">
        <v>0</v>
      </c>
      <c r="H7" s="10">
        <v>0</v>
      </c>
      <c r="I7" s="10">
        <v>0</v>
      </c>
      <c r="J7" s="10">
        <v>3</v>
      </c>
      <c r="K7" s="10">
        <v>6</v>
      </c>
      <c r="L7" s="10"/>
      <c r="M7" s="10">
        <v>8</v>
      </c>
      <c r="N7" s="10">
        <v>0</v>
      </c>
      <c r="O7" s="10">
        <v>0</v>
      </c>
      <c r="P7" s="10">
        <v>1</v>
      </c>
      <c r="Q7" s="10"/>
      <c r="R7" s="10">
        <v>0</v>
      </c>
      <c r="S7" s="10">
        <v>7</v>
      </c>
      <c r="T7" s="10">
        <v>2</v>
      </c>
      <c r="U7" s="10"/>
      <c r="V7" s="10">
        <v>0</v>
      </c>
      <c r="W7" s="10">
        <v>0</v>
      </c>
      <c r="X7" s="10">
        <v>0</v>
      </c>
      <c r="Y7" s="10">
        <v>1</v>
      </c>
      <c r="Z7" s="10">
        <v>8</v>
      </c>
      <c r="AA7" s="10"/>
      <c r="AB7" s="10">
        <v>7</v>
      </c>
      <c r="AC7" s="10">
        <v>2</v>
      </c>
      <c r="AD7" s="10">
        <v>0</v>
      </c>
    </row>
    <row r="8" spans="2:30" ht="30" customHeight="1">
      <c r="B8" s="11" t="s">
        <v>61</v>
      </c>
      <c r="C8" s="11">
        <v>23</v>
      </c>
      <c r="D8" s="11">
        <v>10</v>
      </c>
      <c r="E8" s="11">
        <v>13</v>
      </c>
      <c r="F8" s="11"/>
      <c r="G8" s="11">
        <v>0</v>
      </c>
      <c r="H8" s="11">
        <v>0</v>
      </c>
      <c r="I8" s="11">
        <v>0</v>
      </c>
      <c r="J8" s="11">
        <v>9</v>
      </c>
      <c r="K8" s="11">
        <v>14</v>
      </c>
      <c r="L8" s="11"/>
      <c r="M8" s="11">
        <v>21</v>
      </c>
      <c r="N8" s="11">
        <v>0</v>
      </c>
      <c r="O8" s="11">
        <v>0</v>
      </c>
      <c r="P8" s="11">
        <v>2</v>
      </c>
      <c r="Q8" s="11"/>
      <c r="R8" s="11">
        <v>0</v>
      </c>
      <c r="S8" s="11">
        <v>18</v>
      </c>
      <c r="T8" s="11">
        <v>4</v>
      </c>
      <c r="U8" s="11"/>
      <c r="V8" s="11">
        <v>0</v>
      </c>
      <c r="W8" s="11">
        <v>0</v>
      </c>
      <c r="X8" s="11">
        <v>0</v>
      </c>
      <c r="Y8" s="11">
        <v>2</v>
      </c>
      <c r="Z8" s="11">
        <v>20</v>
      </c>
      <c r="AA8" s="11"/>
      <c r="AB8" s="11">
        <v>16</v>
      </c>
      <c r="AC8" s="11">
        <v>6</v>
      </c>
      <c r="AD8" s="11">
        <v>0</v>
      </c>
    </row>
    <row r="9" spans="2:30">
      <c r="B9" s="18" t="s">
        <v>314</v>
      </c>
      <c r="C9" s="17">
        <v>0.385988086748072</v>
      </c>
      <c r="D9" s="17">
        <v>0.23734387619745401</v>
      </c>
      <c r="E9" s="17">
        <v>0.50524849349119305</v>
      </c>
      <c r="F9" s="17"/>
      <c r="G9" s="17">
        <v>0</v>
      </c>
      <c r="H9" s="17">
        <v>0</v>
      </c>
      <c r="I9" s="17">
        <v>0</v>
      </c>
      <c r="J9" s="17">
        <v>0.73595338570750402</v>
      </c>
      <c r="K9" s="17">
        <v>0.15254037148805</v>
      </c>
      <c r="L9" s="17"/>
      <c r="M9" s="17">
        <v>0.42486429558679301</v>
      </c>
      <c r="N9" s="17">
        <v>0</v>
      </c>
      <c r="O9" s="17">
        <v>0</v>
      </c>
      <c r="P9" s="17">
        <v>0</v>
      </c>
      <c r="Q9" s="17"/>
      <c r="R9" s="17">
        <v>0</v>
      </c>
      <c r="S9" s="17">
        <v>0.47244870319286802</v>
      </c>
      <c r="T9" s="17">
        <v>0</v>
      </c>
      <c r="U9" s="17"/>
      <c r="V9" s="17">
        <v>0</v>
      </c>
      <c r="W9" s="17">
        <v>0</v>
      </c>
      <c r="X9" s="17">
        <v>0</v>
      </c>
      <c r="Y9" s="17">
        <v>1</v>
      </c>
      <c r="Z9" s="17">
        <v>0.31344996390289098</v>
      </c>
      <c r="AA9" s="17"/>
      <c r="AB9" s="17">
        <v>0.27395780459798602</v>
      </c>
      <c r="AC9" s="17">
        <v>0.67359196324027504</v>
      </c>
      <c r="AD9" s="17">
        <v>0</v>
      </c>
    </row>
    <row r="10" spans="2:30">
      <c r="B10" s="18" t="s">
        <v>315</v>
      </c>
      <c r="C10" s="17">
        <v>0.405585275853028</v>
      </c>
      <c r="D10" s="17">
        <v>0.5</v>
      </c>
      <c r="E10" s="17">
        <v>0.329834337672538</v>
      </c>
      <c r="F10" s="17"/>
      <c r="G10" s="17">
        <v>0</v>
      </c>
      <c r="H10" s="17">
        <v>0</v>
      </c>
      <c r="I10" s="17">
        <v>0</v>
      </c>
      <c r="J10" s="17">
        <v>0.26404661429249598</v>
      </c>
      <c r="K10" s="17">
        <v>0.5</v>
      </c>
      <c r="L10" s="17"/>
      <c r="M10" s="17">
        <v>0.34571661216592398</v>
      </c>
      <c r="N10" s="17">
        <v>0</v>
      </c>
      <c r="O10" s="17">
        <v>0</v>
      </c>
      <c r="P10" s="17">
        <v>1</v>
      </c>
      <c r="Q10" s="17"/>
      <c r="R10" s="17">
        <v>0</v>
      </c>
      <c r="S10" s="17">
        <v>0.27243747871089802</v>
      </c>
      <c r="T10" s="17">
        <v>1</v>
      </c>
      <c r="U10" s="17"/>
      <c r="V10" s="17">
        <v>0</v>
      </c>
      <c r="W10" s="17">
        <v>0</v>
      </c>
      <c r="X10" s="17">
        <v>0</v>
      </c>
      <c r="Y10" s="17">
        <v>0</v>
      </c>
      <c r="Z10" s="17">
        <v>0.45350029823135102</v>
      </c>
      <c r="AA10" s="17"/>
      <c r="AB10" s="17">
        <v>0.436427170418826</v>
      </c>
      <c r="AC10" s="17">
        <v>0.32640803675972502</v>
      </c>
      <c r="AD10" s="17">
        <v>0</v>
      </c>
    </row>
    <row r="11" spans="2:30">
      <c r="B11" s="18" t="s">
        <v>316</v>
      </c>
      <c r="C11" s="17">
        <v>9.1502649769683503E-2</v>
      </c>
      <c r="D11" s="17">
        <v>0</v>
      </c>
      <c r="E11" s="17">
        <v>0.164917168836269</v>
      </c>
      <c r="F11" s="17"/>
      <c r="G11" s="17">
        <v>0</v>
      </c>
      <c r="H11" s="17">
        <v>0</v>
      </c>
      <c r="I11" s="17">
        <v>0</v>
      </c>
      <c r="J11" s="17">
        <v>0</v>
      </c>
      <c r="K11" s="17">
        <v>0.15254037148805</v>
      </c>
      <c r="L11" s="17"/>
      <c r="M11" s="17">
        <v>0.10071867545512</v>
      </c>
      <c r="N11" s="17">
        <v>0</v>
      </c>
      <c r="O11" s="17">
        <v>0</v>
      </c>
      <c r="P11" s="17">
        <v>0</v>
      </c>
      <c r="Q11" s="17"/>
      <c r="R11" s="17">
        <v>0</v>
      </c>
      <c r="S11" s="17">
        <v>0.111999073822747</v>
      </c>
      <c r="T11" s="17">
        <v>0</v>
      </c>
      <c r="U11" s="17"/>
      <c r="V11" s="17">
        <v>0</v>
      </c>
      <c r="W11" s="17">
        <v>0</v>
      </c>
      <c r="X11" s="17">
        <v>0</v>
      </c>
      <c r="Y11" s="17">
        <v>0</v>
      </c>
      <c r="Z11" s="17">
        <v>0.102312587339949</v>
      </c>
      <c r="AA11" s="17"/>
      <c r="AB11" s="17">
        <v>0.12714565916234699</v>
      </c>
      <c r="AC11" s="17">
        <v>0</v>
      </c>
      <c r="AD11" s="17">
        <v>0</v>
      </c>
    </row>
    <row r="12" spans="2:30">
      <c r="B12" s="18" t="s">
        <v>317</v>
      </c>
      <c r="C12" s="17">
        <v>0.116923987629217</v>
      </c>
      <c r="D12" s="17">
        <v>0.26265612380254599</v>
      </c>
      <c r="E12" s="17">
        <v>0</v>
      </c>
      <c r="F12" s="17"/>
      <c r="G12" s="17">
        <v>0</v>
      </c>
      <c r="H12" s="17">
        <v>0</v>
      </c>
      <c r="I12" s="17">
        <v>0</v>
      </c>
      <c r="J12" s="17">
        <v>0</v>
      </c>
      <c r="K12" s="17">
        <v>0.194919257023901</v>
      </c>
      <c r="L12" s="17"/>
      <c r="M12" s="17">
        <v>0.12870041679216301</v>
      </c>
      <c r="N12" s="17">
        <v>0</v>
      </c>
      <c r="O12" s="17">
        <v>0</v>
      </c>
      <c r="P12" s="17">
        <v>0</v>
      </c>
      <c r="Q12" s="17"/>
      <c r="R12" s="17">
        <v>0</v>
      </c>
      <c r="S12" s="17">
        <v>0.143114744273487</v>
      </c>
      <c r="T12" s="17">
        <v>0</v>
      </c>
      <c r="U12" s="17"/>
      <c r="V12" s="17">
        <v>0</v>
      </c>
      <c r="W12" s="17">
        <v>0</v>
      </c>
      <c r="X12" s="17">
        <v>0</v>
      </c>
      <c r="Y12" s="17">
        <v>0</v>
      </c>
      <c r="Z12" s="17">
        <v>0.130737150525808</v>
      </c>
      <c r="AA12" s="17"/>
      <c r="AB12" s="17">
        <v>0.16246936582084101</v>
      </c>
      <c r="AC12" s="17">
        <v>0</v>
      </c>
      <c r="AD12" s="17">
        <v>0</v>
      </c>
    </row>
    <row r="13" spans="2:30">
      <c r="B13" s="18" t="s">
        <v>318</v>
      </c>
      <c r="C13" s="17">
        <v>0</v>
      </c>
      <c r="D13" s="17">
        <v>0</v>
      </c>
      <c r="E13" s="17">
        <v>0</v>
      </c>
      <c r="F13" s="17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/>
      <c r="M13" s="17">
        <v>0</v>
      </c>
      <c r="N13" s="17">
        <v>0</v>
      </c>
      <c r="O13" s="17">
        <v>0</v>
      </c>
      <c r="P13" s="17">
        <v>0</v>
      </c>
      <c r="Q13" s="17"/>
      <c r="R13" s="17">
        <v>0</v>
      </c>
      <c r="S13" s="17">
        <v>0</v>
      </c>
      <c r="T13" s="17">
        <v>0</v>
      </c>
      <c r="U13" s="17"/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/>
      <c r="AB13" s="17">
        <v>0</v>
      </c>
      <c r="AC13" s="17">
        <v>0</v>
      </c>
      <c r="AD13" s="17">
        <v>0</v>
      </c>
    </row>
    <row r="14" spans="2:30" ht="28.9">
      <c r="B14" s="18" t="s">
        <v>319</v>
      </c>
      <c r="C14" s="17">
        <v>0</v>
      </c>
      <c r="D14" s="17">
        <v>0</v>
      </c>
      <c r="E14" s="17">
        <v>0</v>
      </c>
      <c r="F14" s="17"/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/>
      <c r="M14" s="17">
        <v>0</v>
      </c>
      <c r="N14" s="17">
        <v>0</v>
      </c>
      <c r="O14" s="17">
        <v>0</v>
      </c>
      <c r="P14" s="17">
        <v>0</v>
      </c>
      <c r="Q14" s="17"/>
      <c r="R14" s="17">
        <v>0</v>
      </c>
      <c r="S14" s="17">
        <v>0</v>
      </c>
      <c r="T14" s="17">
        <v>0</v>
      </c>
      <c r="U14" s="17"/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/>
      <c r="AB14" s="17">
        <v>0</v>
      </c>
      <c r="AC14" s="17">
        <v>0</v>
      </c>
      <c r="AD14" s="17">
        <v>0</v>
      </c>
    </row>
    <row r="15" spans="2:30">
      <c r="B15" s="18" t="s">
        <v>312</v>
      </c>
      <c r="C15" s="19">
        <v>0</v>
      </c>
      <c r="D15" s="19">
        <v>0</v>
      </c>
      <c r="E15" s="19">
        <v>0</v>
      </c>
      <c r="F15" s="19"/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/>
      <c r="M15" s="19">
        <v>0</v>
      </c>
      <c r="N15" s="19">
        <v>0</v>
      </c>
      <c r="O15" s="19">
        <v>0</v>
      </c>
      <c r="P15" s="19">
        <v>0</v>
      </c>
      <c r="Q15" s="19"/>
      <c r="R15" s="19">
        <v>0</v>
      </c>
      <c r="S15" s="19">
        <v>0</v>
      </c>
      <c r="T15" s="19">
        <v>0</v>
      </c>
      <c r="U15" s="19"/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/>
      <c r="AB15" s="19">
        <v>0</v>
      </c>
      <c r="AC15" s="19">
        <v>0</v>
      </c>
      <c r="AD15" s="19">
        <v>0</v>
      </c>
    </row>
    <row r="16" spans="2:30">
      <c r="B16" s="16" t="s">
        <v>22</v>
      </c>
    </row>
    <row r="17" spans="2:2">
      <c r="B17" t="s">
        <v>368</v>
      </c>
    </row>
    <row r="18" spans="2:2">
      <c r="B18" t="s">
        <v>369</v>
      </c>
    </row>
    <row r="20" spans="2:2">
      <c r="B20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D20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320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127</v>
      </c>
      <c r="D7" s="10">
        <v>65</v>
      </c>
      <c r="E7" s="10">
        <v>62</v>
      </c>
      <c r="F7" s="10"/>
      <c r="G7" s="10">
        <v>6</v>
      </c>
      <c r="H7" s="10">
        <v>1</v>
      </c>
      <c r="I7" s="10">
        <v>30</v>
      </c>
      <c r="J7" s="10">
        <v>83</v>
      </c>
      <c r="K7" s="10">
        <v>7</v>
      </c>
      <c r="L7" s="10"/>
      <c r="M7" s="10">
        <v>68</v>
      </c>
      <c r="N7" s="10">
        <v>30</v>
      </c>
      <c r="O7" s="10">
        <v>17</v>
      </c>
      <c r="P7" s="10">
        <v>12</v>
      </c>
      <c r="Q7" s="10"/>
      <c r="R7" s="10">
        <v>2</v>
      </c>
      <c r="S7" s="10">
        <v>113</v>
      </c>
      <c r="T7" s="10">
        <v>12</v>
      </c>
      <c r="U7" s="10"/>
      <c r="V7" s="10">
        <v>0</v>
      </c>
      <c r="W7" s="10">
        <v>0</v>
      </c>
      <c r="X7" s="10">
        <v>0</v>
      </c>
      <c r="Y7" s="10">
        <v>96</v>
      </c>
      <c r="Z7" s="10">
        <v>31</v>
      </c>
      <c r="AA7" s="10"/>
      <c r="AB7" s="10">
        <v>96</v>
      </c>
      <c r="AC7" s="10">
        <v>25</v>
      </c>
      <c r="AD7" s="10">
        <v>6</v>
      </c>
    </row>
    <row r="8" spans="2:30" ht="30" customHeight="1">
      <c r="B8" s="11" t="s">
        <v>61</v>
      </c>
      <c r="C8" s="11">
        <v>94</v>
      </c>
      <c r="D8" s="11">
        <v>45</v>
      </c>
      <c r="E8" s="11">
        <v>48</v>
      </c>
      <c r="F8" s="11"/>
      <c r="G8" s="11">
        <v>3</v>
      </c>
      <c r="H8" s="11">
        <v>1</v>
      </c>
      <c r="I8" s="11">
        <v>25</v>
      </c>
      <c r="J8" s="11">
        <v>59</v>
      </c>
      <c r="K8" s="11">
        <v>6</v>
      </c>
      <c r="L8" s="11"/>
      <c r="M8" s="11">
        <v>49</v>
      </c>
      <c r="N8" s="11">
        <v>22</v>
      </c>
      <c r="O8" s="11">
        <v>12</v>
      </c>
      <c r="P8" s="11">
        <v>10</v>
      </c>
      <c r="Q8" s="11"/>
      <c r="R8" s="11">
        <v>1</v>
      </c>
      <c r="S8" s="11">
        <v>82</v>
      </c>
      <c r="T8" s="11">
        <v>11</v>
      </c>
      <c r="U8" s="11"/>
      <c r="V8" s="11">
        <v>0</v>
      </c>
      <c r="W8" s="11">
        <v>0</v>
      </c>
      <c r="X8" s="11">
        <v>0</v>
      </c>
      <c r="Y8" s="11">
        <v>71</v>
      </c>
      <c r="Z8" s="11">
        <v>23</v>
      </c>
      <c r="AA8" s="11"/>
      <c r="AB8" s="11">
        <v>71</v>
      </c>
      <c r="AC8" s="11">
        <v>18</v>
      </c>
      <c r="AD8" s="11">
        <v>5</v>
      </c>
    </row>
    <row r="9" spans="2:30">
      <c r="B9" s="18" t="s">
        <v>306</v>
      </c>
      <c r="C9" s="17">
        <v>0.353063033069835</v>
      </c>
      <c r="D9" s="17">
        <v>0.38239458624054101</v>
      </c>
      <c r="E9" s="17">
        <v>0.32548491076472502</v>
      </c>
      <c r="F9" s="17"/>
      <c r="G9" s="17">
        <v>0.44091475986614098</v>
      </c>
      <c r="H9" s="17">
        <v>0</v>
      </c>
      <c r="I9" s="17">
        <v>0.30874980013666897</v>
      </c>
      <c r="J9" s="17">
        <v>0.35643275988749401</v>
      </c>
      <c r="K9" s="17">
        <v>0.49704387291376301</v>
      </c>
      <c r="L9" s="17"/>
      <c r="M9" s="17">
        <v>0.50020892767051695</v>
      </c>
      <c r="N9" s="17">
        <v>0.35636009183189599</v>
      </c>
      <c r="O9" s="17">
        <v>0</v>
      </c>
      <c r="P9" s="17">
        <v>5.4007470576604898E-2</v>
      </c>
      <c r="Q9" s="17"/>
      <c r="R9" s="17">
        <v>1</v>
      </c>
      <c r="S9" s="17">
        <v>0.32985376251222398</v>
      </c>
      <c r="T9" s="17">
        <v>0.45755983672107198</v>
      </c>
      <c r="U9" s="17"/>
      <c r="V9" s="17">
        <v>0</v>
      </c>
      <c r="W9" s="17">
        <v>0</v>
      </c>
      <c r="X9" s="17">
        <v>0</v>
      </c>
      <c r="Y9" s="17">
        <v>0.26651477986544903</v>
      </c>
      <c r="Z9" s="17">
        <v>0.62132291344357904</v>
      </c>
      <c r="AA9" s="17"/>
      <c r="AB9" s="17">
        <v>0.23787012050919201</v>
      </c>
      <c r="AC9" s="17">
        <v>0.749825420833651</v>
      </c>
      <c r="AD9" s="17">
        <v>0.59632752730885197</v>
      </c>
    </row>
    <row r="10" spans="2:30">
      <c r="B10" s="18" t="s">
        <v>307</v>
      </c>
      <c r="C10" s="17">
        <v>0.17157517196467301</v>
      </c>
      <c r="D10" s="17">
        <v>0.19331495937721199</v>
      </c>
      <c r="E10" s="17">
        <v>0.15113498208925799</v>
      </c>
      <c r="F10" s="17"/>
      <c r="G10" s="17">
        <v>0</v>
      </c>
      <c r="H10" s="17">
        <v>0</v>
      </c>
      <c r="I10" s="17">
        <v>0.154843657254808</v>
      </c>
      <c r="J10" s="17">
        <v>0.20647643683685901</v>
      </c>
      <c r="K10" s="17">
        <v>0</v>
      </c>
      <c r="L10" s="17"/>
      <c r="M10" s="17">
        <v>0.18258116646184</v>
      </c>
      <c r="N10" s="17">
        <v>0.16208201052496199</v>
      </c>
      <c r="O10" s="17">
        <v>0.241049832774962</v>
      </c>
      <c r="P10" s="17">
        <v>5.1040565445366899E-2</v>
      </c>
      <c r="Q10" s="17"/>
      <c r="R10" s="17">
        <v>0</v>
      </c>
      <c r="S10" s="17">
        <v>0.17748937790890501</v>
      </c>
      <c r="T10" s="17">
        <v>0.14571972379051101</v>
      </c>
      <c r="U10" s="17"/>
      <c r="V10" s="17">
        <v>0</v>
      </c>
      <c r="W10" s="17">
        <v>0</v>
      </c>
      <c r="X10" s="17">
        <v>0</v>
      </c>
      <c r="Y10" s="17">
        <v>0.21048677776783201</v>
      </c>
      <c r="Z10" s="17">
        <v>5.0967044920733402E-2</v>
      </c>
      <c r="AA10" s="17"/>
      <c r="AB10" s="17">
        <v>0.225731740594769</v>
      </c>
      <c r="AC10" s="17">
        <v>0</v>
      </c>
      <c r="AD10" s="17">
        <v>0</v>
      </c>
    </row>
    <row r="11" spans="2:30">
      <c r="B11" s="18" t="s">
        <v>308</v>
      </c>
      <c r="C11" s="17">
        <v>0.138982154468832</v>
      </c>
      <c r="D11" s="17">
        <v>0.17362994064774401</v>
      </c>
      <c r="E11" s="17">
        <v>0.106405601864124</v>
      </c>
      <c r="F11" s="17"/>
      <c r="G11" s="17">
        <v>0.40593840553451599</v>
      </c>
      <c r="H11" s="17">
        <v>1</v>
      </c>
      <c r="I11" s="17">
        <v>0.151407591699776</v>
      </c>
      <c r="J11" s="17">
        <v>0.103435335845097</v>
      </c>
      <c r="K11" s="17">
        <v>0.204984974711789</v>
      </c>
      <c r="L11" s="17"/>
      <c r="M11" s="17">
        <v>0.139619934999753</v>
      </c>
      <c r="N11" s="17">
        <v>6.9325095427650696E-2</v>
      </c>
      <c r="O11" s="17">
        <v>0.37272842898845698</v>
      </c>
      <c r="P11" s="17">
        <v>0</v>
      </c>
      <c r="Q11" s="17"/>
      <c r="R11" s="17">
        <v>0</v>
      </c>
      <c r="S11" s="17">
        <v>0.14477161629646401</v>
      </c>
      <c r="T11" s="17">
        <v>0.110342324501937</v>
      </c>
      <c r="U11" s="17"/>
      <c r="V11" s="17">
        <v>0</v>
      </c>
      <c r="W11" s="17">
        <v>0</v>
      </c>
      <c r="X11" s="17">
        <v>0</v>
      </c>
      <c r="Y11" s="17">
        <v>0.14831790353204499</v>
      </c>
      <c r="Z11" s="17">
        <v>0.110045615206942</v>
      </c>
      <c r="AA11" s="17"/>
      <c r="AB11" s="17">
        <v>0.119372319299111</v>
      </c>
      <c r="AC11" s="17">
        <v>0.22163839618478101</v>
      </c>
      <c r="AD11" s="17">
        <v>0.12259188958837899</v>
      </c>
    </row>
    <row r="12" spans="2:30">
      <c r="B12" s="18" t="s">
        <v>309</v>
      </c>
      <c r="C12" s="17">
        <v>0.19490271229791101</v>
      </c>
      <c r="D12" s="17">
        <v>0.115524174155803</v>
      </c>
      <c r="E12" s="17">
        <v>0.269536026822495</v>
      </c>
      <c r="F12" s="17"/>
      <c r="G12" s="17">
        <v>0.153146834599343</v>
      </c>
      <c r="H12" s="17">
        <v>0</v>
      </c>
      <c r="I12" s="17">
        <v>9.0125271361960094E-2</v>
      </c>
      <c r="J12" s="17">
        <v>0.23295025446780801</v>
      </c>
      <c r="K12" s="17">
        <v>0.29797115237444799</v>
      </c>
      <c r="L12" s="17"/>
      <c r="M12" s="17">
        <v>0.14017143841662399</v>
      </c>
      <c r="N12" s="17">
        <v>0.28141965169125399</v>
      </c>
      <c r="O12" s="17">
        <v>2.6937366827505801E-2</v>
      </c>
      <c r="P12" s="17">
        <v>0.48327497198795599</v>
      </c>
      <c r="Q12" s="17"/>
      <c r="R12" s="17">
        <v>0</v>
      </c>
      <c r="S12" s="17">
        <v>0.185938297662359</v>
      </c>
      <c r="T12" s="17">
        <v>0.28637811498648102</v>
      </c>
      <c r="U12" s="17"/>
      <c r="V12" s="17">
        <v>0</v>
      </c>
      <c r="W12" s="17">
        <v>0</v>
      </c>
      <c r="X12" s="17">
        <v>0</v>
      </c>
      <c r="Y12" s="17">
        <v>0.197193048768663</v>
      </c>
      <c r="Z12" s="17">
        <v>0.18780371994495501</v>
      </c>
      <c r="AA12" s="17"/>
      <c r="AB12" s="17">
        <v>0.230892634412766</v>
      </c>
      <c r="AC12" s="17">
        <v>2.8536182981567602E-2</v>
      </c>
      <c r="AD12" s="17">
        <v>0.28108058310276901</v>
      </c>
    </row>
    <row r="13" spans="2:30">
      <c r="B13" s="18" t="s">
        <v>310</v>
      </c>
      <c r="C13" s="17">
        <v>2.3351624958798899E-2</v>
      </c>
      <c r="D13" s="17">
        <v>4.8187957959414003E-2</v>
      </c>
      <c r="E13" s="17">
        <v>0</v>
      </c>
      <c r="F13" s="17"/>
      <c r="G13" s="17">
        <v>0</v>
      </c>
      <c r="H13" s="17">
        <v>0</v>
      </c>
      <c r="I13" s="17">
        <v>1.8640797621722001E-2</v>
      </c>
      <c r="J13" s="17">
        <v>2.9114105645700598E-2</v>
      </c>
      <c r="K13" s="17">
        <v>0</v>
      </c>
      <c r="L13" s="17"/>
      <c r="M13" s="17">
        <v>9.3496878595487106E-3</v>
      </c>
      <c r="N13" s="17">
        <v>3.0054830129611201E-2</v>
      </c>
      <c r="O13" s="17">
        <v>8.5673898481891303E-2</v>
      </c>
      <c r="P13" s="17">
        <v>0</v>
      </c>
      <c r="Q13" s="17"/>
      <c r="R13" s="17">
        <v>0</v>
      </c>
      <c r="S13" s="17">
        <v>2.6730325470664399E-2</v>
      </c>
      <c r="T13" s="17">
        <v>0</v>
      </c>
      <c r="U13" s="17"/>
      <c r="V13" s="17">
        <v>0</v>
      </c>
      <c r="W13" s="17">
        <v>0</v>
      </c>
      <c r="X13" s="17">
        <v>0</v>
      </c>
      <c r="Y13" s="17">
        <v>3.0885522114244699E-2</v>
      </c>
      <c r="Z13" s="17">
        <v>0</v>
      </c>
      <c r="AA13" s="17"/>
      <c r="AB13" s="17">
        <v>3.07224109835149E-2</v>
      </c>
      <c r="AC13" s="17">
        <v>0</v>
      </c>
      <c r="AD13" s="17">
        <v>0</v>
      </c>
    </row>
    <row r="14" spans="2:30" ht="28.9">
      <c r="B14" s="18" t="s">
        <v>311</v>
      </c>
      <c r="C14" s="17">
        <v>4.0876374063878599E-3</v>
      </c>
      <c r="D14" s="17">
        <v>0</v>
      </c>
      <c r="E14" s="17">
        <v>7.9309171562270599E-3</v>
      </c>
      <c r="F14" s="17"/>
      <c r="G14" s="17">
        <v>0</v>
      </c>
      <c r="H14" s="17">
        <v>0</v>
      </c>
      <c r="I14" s="17">
        <v>0</v>
      </c>
      <c r="J14" s="17">
        <v>6.45372365442073E-3</v>
      </c>
      <c r="K14" s="17">
        <v>0</v>
      </c>
      <c r="L14" s="17"/>
      <c r="M14" s="17">
        <v>7.7814639764668403E-3</v>
      </c>
      <c r="N14" s="17">
        <v>0</v>
      </c>
      <c r="O14" s="17">
        <v>0</v>
      </c>
      <c r="P14" s="17">
        <v>0</v>
      </c>
      <c r="Q14" s="17"/>
      <c r="R14" s="17">
        <v>0</v>
      </c>
      <c r="S14" s="17">
        <v>4.6790695924413201E-3</v>
      </c>
      <c r="T14" s="17">
        <v>0</v>
      </c>
      <c r="U14" s="17"/>
      <c r="V14" s="17">
        <v>0</v>
      </c>
      <c r="W14" s="17">
        <v>0</v>
      </c>
      <c r="X14" s="17">
        <v>0</v>
      </c>
      <c r="Y14" s="17">
        <v>5.40642528015746E-3</v>
      </c>
      <c r="Z14" s="17">
        <v>0</v>
      </c>
      <c r="AA14" s="17"/>
      <c r="AB14" s="17">
        <v>5.3778731275537003E-3</v>
      </c>
      <c r="AC14" s="17">
        <v>0</v>
      </c>
      <c r="AD14" s="17">
        <v>0</v>
      </c>
    </row>
    <row r="15" spans="2:30">
      <c r="B15" s="18" t="s">
        <v>312</v>
      </c>
      <c r="C15" s="19">
        <v>0.11403766583356199</v>
      </c>
      <c r="D15" s="19">
        <v>8.6948381619287099E-2</v>
      </c>
      <c r="E15" s="19">
        <v>0.13950756130317099</v>
      </c>
      <c r="F15" s="19"/>
      <c r="G15" s="19">
        <v>0</v>
      </c>
      <c r="H15" s="19">
        <v>0</v>
      </c>
      <c r="I15" s="19">
        <v>0.27623288192506401</v>
      </c>
      <c r="J15" s="19">
        <v>6.5137383662621104E-2</v>
      </c>
      <c r="K15" s="19">
        <v>0</v>
      </c>
      <c r="L15" s="19"/>
      <c r="M15" s="19">
        <v>2.0287380615250102E-2</v>
      </c>
      <c r="N15" s="19">
        <v>0.100758320394626</v>
      </c>
      <c r="O15" s="19">
        <v>0.27361047292718399</v>
      </c>
      <c r="P15" s="19">
        <v>0.41167699199007202</v>
      </c>
      <c r="Q15" s="19"/>
      <c r="R15" s="19">
        <v>0</v>
      </c>
      <c r="S15" s="19">
        <v>0.13053755055694299</v>
      </c>
      <c r="T15" s="19">
        <v>0</v>
      </c>
      <c r="U15" s="19"/>
      <c r="V15" s="19">
        <v>0</v>
      </c>
      <c r="W15" s="19">
        <v>0</v>
      </c>
      <c r="X15" s="19">
        <v>0</v>
      </c>
      <c r="Y15" s="19">
        <v>0.14119554267161</v>
      </c>
      <c r="Z15" s="19">
        <v>2.9860706483789901E-2</v>
      </c>
      <c r="AA15" s="19"/>
      <c r="AB15" s="19">
        <v>0.150032901073093</v>
      </c>
      <c r="AC15" s="19">
        <v>0</v>
      </c>
      <c r="AD15" s="19">
        <v>0</v>
      </c>
    </row>
    <row r="16" spans="2:30">
      <c r="B16" s="16" t="s">
        <v>23</v>
      </c>
    </row>
    <row r="17" spans="2:2">
      <c r="B17" t="s">
        <v>368</v>
      </c>
    </row>
    <row r="18" spans="2:2">
      <c r="B18" t="s">
        <v>369</v>
      </c>
    </row>
    <row r="20" spans="2:2">
      <c r="B20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D20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321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5</v>
      </c>
      <c r="D7" s="10">
        <v>1</v>
      </c>
      <c r="E7" s="10">
        <v>4</v>
      </c>
      <c r="F7" s="10"/>
      <c r="G7" s="10">
        <v>0</v>
      </c>
      <c r="H7" s="10">
        <v>0</v>
      </c>
      <c r="I7" s="10">
        <v>1</v>
      </c>
      <c r="J7" s="10">
        <v>4</v>
      </c>
      <c r="K7" s="10">
        <v>0</v>
      </c>
      <c r="L7" s="10"/>
      <c r="M7" s="10">
        <v>1</v>
      </c>
      <c r="N7" s="10">
        <v>2</v>
      </c>
      <c r="O7" s="10">
        <v>2</v>
      </c>
      <c r="P7" s="10">
        <v>0</v>
      </c>
      <c r="Q7" s="10"/>
      <c r="R7" s="10">
        <v>1</v>
      </c>
      <c r="S7" s="10">
        <v>4</v>
      </c>
      <c r="T7" s="10">
        <v>0</v>
      </c>
      <c r="U7" s="10"/>
      <c r="V7" s="10">
        <v>0</v>
      </c>
      <c r="W7" s="10">
        <v>0</v>
      </c>
      <c r="X7" s="10">
        <v>0</v>
      </c>
      <c r="Y7" s="10">
        <v>5</v>
      </c>
      <c r="Z7" s="10">
        <v>0</v>
      </c>
      <c r="AA7" s="10"/>
      <c r="AB7" s="10">
        <v>4</v>
      </c>
      <c r="AC7" s="10">
        <v>1</v>
      </c>
      <c r="AD7" s="10">
        <v>0</v>
      </c>
    </row>
    <row r="8" spans="2:30" ht="30" customHeight="1">
      <c r="B8" s="11" t="s">
        <v>61</v>
      </c>
      <c r="C8" s="11">
        <v>12</v>
      </c>
      <c r="D8" s="11">
        <v>2</v>
      </c>
      <c r="E8" s="11">
        <v>10</v>
      </c>
      <c r="F8" s="11"/>
      <c r="G8" s="11">
        <v>0</v>
      </c>
      <c r="H8" s="11">
        <v>0</v>
      </c>
      <c r="I8" s="11">
        <v>3</v>
      </c>
      <c r="J8" s="11">
        <v>9</v>
      </c>
      <c r="K8" s="11">
        <v>0</v>
      </c>
      <c r="L8" s="11"/>
      <c r="M8" s="11">
        <v>2</v>
      </c>
      <c r="N8" s="11">
        <v>6</v>
      </c>
      <c r="O8" s="11">
        <v>5</v>
      </c>
      <c r="P8" s="11">
        <v>0</v>
      </c>
      <c r="Q8" s="11"/>
      <c r="R8" s="11">
        <v>2</v>
      </c>
      <c r="S8" s="11">
        <v>10</v>
      </c>
      <c r="T8" s="11">
        <v>0</v>
      </c>
      <c r="U8" s="11"/>
      <c r="V8" s="11">
        <v>0</v>
      </c>
      <c r="W8" s="11">
        <v>0</v>
      </c>
      <c r="X8" s="11">
        <v>0</v>
      </c>
      <c r="Y8" s="11">
        <v>12</v>
      </c>
      <c r="Z8" s="11">
        <v>0</v>
      </c>
      <c r="AA8" s="11"/>
      <c r="AB8" s="11">
        <v>10</v>
      </c>
      <c r="AC8" s="11">
        <v>2</v>
      </c>
      <c r="AD8" s="11">
        <v>0</v>
      </c>
    </row>
    <row r="9" spans="2:30">
      <c r="B9" s="18" t="s">
        <v>314</v>
      </c>
      <c r="C9" s="17">
        <v>0.54457395053026503</v>
      </c>
      <c r="D9" s="17">
        <v>1</v>
      </c>
      <c r="E9" s="17">
        <v>0.43475307275400199</v>
      </c>
      <c r="F9" s="17"/>
      <c r="G9" s="17">
        <v>0</v>
      </c>
      <c r="H9" s="17">
        <v>0</v>
      </c>
      <c r="I9" s="17">
        <v>0</v>
      </c>
      <c r="J9" s="17">
        <v>0.75665036258778395</v>
      </c>
      <c r="K9" s="17">
        <v>0</v>
      </c>
      <c r="L9" s="17"/>
      <c r="M9" s="17">
        <v>1</v>
      </c>
      <c r="N9" s="17">
        <v>0.38456916066064301</v>
      </c>
      <c r="O9" s="17">
        <v>0.52591214959031796</v>
      </c>
      <c r="P9" s="17">
        <v>0</v>
      </c>
      <c r="Q9" s="17"/>
      <c r="R9" s="17">
        <v>1</v>
      </c>
      <c r="S9" s="17">
        <v>0.43475307275400199</v>
      </c>
      <c r="T9" s="17">
        <v>0</v>
      </c>
      <c r="U9" s="17"/>
      <c r="V9" s="17">
        <v>0</v>
      </c>
      <c r="W9" s="17">
        <v>0</v>
      </c>
      <c r="X9" s="17">
        <v>0</v>
      </c>
      <c r="Y9" s="17">
        <v>0.54457395053026503</v>
      </c>
      <c r="Z9" s="17">
        <v>0</v>
      </c>
      <c r="AA9" s="17"/>
      <c r="AB9" s="17">
        <v>0.44787284760101498</v>
      </c>
      <c r="AC9" s="17">
        <v>1</v>
      </c>
      <c r="AD9" s="17">
        <v>0</v>
      </c>
    </row>
    <row r="10" spans="2:30">
      <c r="B10" s="18" t="s">
        <v>315</v>
      </c>
      <c r="C10" s="17">
        <v>0</v>
      </c>
      <c r="D10" s="17">
        <v>0</v>
      </c>
      <c r="E10" s="17">
        <v>0</v>
      </c>
      <c r="F10" s="17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/>
      <c r="M10" s="17">
        <v>0</v>
      </c>
      <c r="N10" s="17">
        <v>0</v>
      </c>
      <c r="O10" s="17">
        <v>0</v>
      </c>
      <c r="P10" s="17">
        <v>0</v>
      </c>
      <c r="Q10" s="17"/>
      <c r="R10" s="17">
        <v>0</v>
      </c>
      <c r="S10" s="17">
        <v>0</v>
      </c>
      <c r="T10" s="17">
        <v>0</v>
      </c>
      <c r="U10" s="17"/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/>
      <c r="AB10" s="17">
        <v>0</v>
      </c>
      <c r="AC10" s="17">
        <v>0</v>
      </c>
      <c r="AD10" s="17">
        <v>0</v>
      </c>
    </row>
    <row r="11" spans="2:30">
      <c r="B11" s="18" t="s">
        <v>316</v>
      </c>
      <c r="C11" s="17">
        <v>0.175142813587568</v>
      </c>
      <c r="D11" s="17">
        <v>0</v>
      </c>
      <c r="E11" s="17">
        <v>0.217376536377001</v>
      </c>
      <c r="F11" s="17"/>
      <c r="G11" s="17">
        <v>0</v>
      </c>
      <c r="H11" s="17">
        <v>0</v>
      </c>
      <c r="I11" s="17">
        <v>0</v>
      </c>
      <c r="J11" s="17">
        <v>0.24334963741221599</v>
      </c>
      <c r="K11" s="17">
        <v>0</v>
      </c>
      <c r="L11" s="17"/>
      <c r="M11" s="17">
        <v>0</v>
      </c>
      <c r="N11" s="17">
        <v>0</v>
      </c>
      <c r="O11" s="17">
        <v>0.47408785040968199</v>
      </c>
      <c r="P11" s="17">
        <v>0</v>
      </c>
      <c r="Q11" s="17"/>
      <c r="R11" s="17">
        <v>0</v>
      </c>
      <c r="S11" s="17">
        <v>0.217376536377001</v>
      </c>
      <c r="T11" s="17">
        <v>0</v>
      </c>
      <c r="U11" s="17"/>
      <c r="V11" s="17">
        <v>0</v>
      </c>
      <c r="W11" s="17">
        <v>0</v>
      </c>
      <c r="X11" s="17">
        <v>0</v>
      </c>
      <c r="Y11" s="17">
        <v>0.175142813587568</v>
      </c>
      <c r="Z11" s="17">
        <v>0</v>
      </c>
      <c r="AA11" s="17"/>
      <c r="AB11" s="17">
        <v>0.21233107557602801</v>
      </c>
      <c r="AC11" s="17">
        <v>0</v>
      </c>
      <c r="AD11" s="17">
        <v>0</v>
      </c>
    </row>
    <row r="12" spans="2:30">
      <c r="B12" s="18" t="s">
        <v>317</v>
      </c>
      <c r="C12" s="17">
        <v>0</v>
      </c>
      <c r="D12" s="17">
        <v>0</v>
      </c>
      <c r="E12" s="17">
        <v>0</v>
      </c>
      <c r="F12" s="17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/>
      <c r="M12" s="17">
        <v>0</v>
      </c>
      <c r="N12" s="17">
        <v>0</v>
      </c>
      <c r="O12" s="17">
        <v>0</v>
      </c>
      <c r="P12" s="17">
        <v>0</v>
      </c>
      <c r="Q12" s="17"/>
      <c r="R12" s="17">
        <v>0</v>
      </c>
      <c r="S12" s="17">
        <v>0</v>
      </c>
      <c r="T12" s="17">
        <v>0</v>
      </c>
      <c r="U12" s="17"/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/>
      <c r="AB12" s="17">
        <v>0</v>
      </c>
      <c r="AC12" s="17">
        <v>0</v>
      </c>
      <c r="AD12" s="17">
        <v>0</v>
      </c>
    </row>
    <row r="13" spans="2:30">
      <c r="B13" s="18" t="s">
        <v>318</v>
      </c>
      <c r="C13" s="17">
        <v>0</v>
      </c>
      <c r="D13" s="17">
        <v>0</v>
      </c>
      <c r="E13" s="17">
        <v>0</v>
      </c>
      <c r="F13" s="17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/>
      <c r="M13" s="17">
        <v>0</v>
      </c>
      <c r="N13" s="17">
        <v>0</v>
      </c>
      <c r="O13" s="17">
        <v>0</v>
      </c>
      <c r="P13" s="17">
        <v>0</v>
      </c>
      <c r="Q13" s="17"/>
      <c r="R13" s="17">
        <v>0</v>
      </c>
      <c r="S13" s="17">
        <v>0</v>
      </c>
      <c r="T13" s="17">
        <v>0</v>
      </c>
      <c r="U13" s="17"/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/>
      <c r="AB13" s="17">
        <v>0</v>
      </c>
      <c r="AC13" s="17">
        <v>0</v>
      </c>
      <c r="AD13" s="17">
        <v>0</v>
      </c>
    </row>
    <row r="14" spans="2:30">
      <c r="B14" s="18" t="s">
        <v>322</v>
      </c>
      <c r="C14" s="17">
        <v>0</v>
      </c>
      <c r="D14" s="17">
        <v>0</v>
      </c>
      <c r="E14" s="17">
        <v>0</v>
      </c>
      <c r="F14" s="17"/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/>
      <c r="M14" s="17">
        <v>0</v>
      </c>
      <c r="N14" s="17">
        <v>0</v>
      </c>
      <c r="O14" s="17">
        <v>0</v>
      </c>
      <c r="P14" s="17">
        <v>0</v>
      </c>
      <c r="Q14" s="17"/>
      <c r="R14" s="17">
        <v>0</v>
      </c>
      <c r="S14" s="17">
        <v>0</v>
      </c>
      <c r="T14" s="17">
        <v>0</v>
      </c>
      <c r="U14" s="17"/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/>
      <c r="AB14" s="17">
        <v>0</v>
      </c>
      <c r="AC14" s="17">
        <v>0</v>
      </c>
      <c r="AD14" s="17">
        <v>0</v>
      </c>
    </row>
    <row r="15" spans="2:30">
      <c r="B15" s="18" t="s">
        <v>323</v>
      </c>
      <c r="C15" s="19">
        <v>0.28028323588216703</v>
      </c>
      <c r="D15" s="19">
        <v>0</v>
      </c>
      <c r="E15" s="19">
        <v>0.34787039086899701</v>
      </c>
      <c r="F15" s="19"/>
      <c r="G15" s="19">
        <v>0</v>
      </c>
      <c r="H15" s="19">
        <v>0</v>
      </c>
      <c r="I15" s="19">
        <v>1</v>
      </c>
      <c r="J15" s="19">
        <v>0</v>
      </c>
      <c r="K15" s="19">
        <v>0</v>
      </c>
      <c r="L15" s="19"/>
      <c r="M15" s="19">
        <v>0</v>
      </c>
      <c r="N15" s="19">
        <v>0.61543083933935705</v>
      </c>
      <c r="O15" s="19">
        <v>0</v>
      </c>
      <c r="P15" s="19">
        <v>0</v>
      </c>
      <c r="Q15" s="19"/>
      <c r="R15" s="19">
        <v>0</v>
      </c>
      <c r="S15" s="19">
        <v>0.34787039086899701</v>
      </c>
      <c r="T15" s="19">
        <v>0</v>
      </c>
      <c r="U15" s="19"/>
      <c r="V15" s="19">
        <v>0</v>
      </c>
      <c r="W15" s="19">
        <v>0</v>
      </c>
      <c r="X15" s="19">
        <v>0</v>
      </c>
      <c r="Y15" s="19">
        <v>0.28028323588216703</v>
      </c>
      <c r="Z15" s="19">
        <v>0</v>
      </c>
      <c r="AA15" s="19"/>
      <c r="AB15" s="19">
        <v>0.33979607682295698</v>
      </c>
      <c r="AC15" s="19">
        <v>0</v>
      </c>
      <c r="AD15" s="19">
        <v>0</v>
      </c>
    </row>
    <row r="16" spans="2:30">
      <c r="B16" s="16" t="s">
        <v>24</v>
      </c>
    </row>
    <row r="17" spans="2:2">
      <c r="B17" t="s">
        <v>368</v>
      </c>
    </row>
    <row r="18" spans="2:2">
      <c r="B18" t="s">
        <v>369</v>
      </c>
    </row>
    <row r="20" spans="2:2">
      <c r="B20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D19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324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137</v>
      </c>
      <c r="D7" s="10">
        <v>71</v>
      </c>
      <c r="E7" s="10">
        <v>66</v>
      </c>
      <c r="F7" s="10"/>
      <c r="G7" s="10">
        <v>1</v>
      </c>
      <c r="H7" s="10">
        <v>1</v>
      </c>
      <c r="I7" s="10">
        <v>6</v>
      </c>
      <c r="J7" s="10">
        <v>49</v>
      </c>
      <c r="K7" s="10">
        <v>80</v>
      </c>
      <c r="L7" s="10"/>
      <c r="M7" s="10">
        <v>70</v>
      </c>
      <c r="N7" s="10">
        <v>35</v>
      </c>
      <c r="O7" s="10">
        <v>17</v>
      </c>
      <c r="P7" s="10">
        <v>15</v>
      </c>
      <c r="Q7" s="10"/>
      <c r="R7" s="10">
        <v>1</v>
      </c>
      <c r="S7" s="10">
        <v>36</v>
      </c>
      <c r="T7" s="10">
        <v>100</v>
      </c>
      <c r="U7" s="10"/>
      <c r="V7" s="10">
        <v>0</v>
      </c>
      <c r="W7" s="10">
        <v>0</v>
      </c>
      <c r="X7" s="10">
        <v>0</v>
      </c>
      <c r="Y7" s="10">
        <v>13</v>
      </c>
      <c r="Z7" s="10">
        <v>124</v>
      </c>
      <c r="AA7" s="10"/>
      <c r="AB7" s="10">
        <v>108</v>
      </c>
      <c r="AC7" s="10">
        <v>19</v>
      </c>
      <c r="AD7" s="10">
        <v>10</v>
      </c>
    </row>
    <row r="8" spans="2:30" ht="30" customHeight="1">
      <c r="B8" s="11" t="s">
        <v>61</v>
      </c>
      <c r="C8" s="11">
        <v>187</v>
      </c>
      <c r="D8" s="11">
        <v>97</v>
      </c>
      <c r="E8" s="11">
        <v>91</v>
      </c>
      <c r="F8" s="11"/>
      <c r="G8" s="11">
        <v>0</v>
      </c>
      <c r="H8" s="11">
        <v>1</v>
      </c>
      <c r="I8" s="11">
        <v>6</v>
      </c>
      <c r="J8" s="11">
        <v>55</v>
      </c>
      <c r="K8" s="11">
        <v>125</v>
      </c>
      <c r="L8" s="11"/>
      <c r="M8" s="11">
        <v>70</v>
      </c>
      <c r="N8" s="11">
        <v>57</v>
      </c>
      <c r="O8" s="11">
        <v>32</v>
      </c>
      <c r="P8" s="11">
        <v>28</v>
      </c>
      <c r="Q8" s="11"/>
      <c r="R8" s="11">
        <v>0</v>
      </c>
      <c r="S8" s="11">
        <v>54</v>
      </c>
      <c r="T8" s="11">
        <v>133</v>
      </c>
      <c r="U8" s="11"/>
      <c r="V8" s="11">
        <v>0</v>
      </c>
      <c r="W8" s="11">
        <v>0</v>
      </c>
      <c r="X8" s="11">
        <v>0</v>
      </c>
      <c r="Y8" s="11">
        <v>12</v>
      </c>
      <c r="Z8" s="11">
        <v>176</v>
      </c>
      <c r="AA8" s="11"/>
      <c r="AB8" s="11">
        <v>145</v>
      </c>
      <c r="AC8" s="11">
        <v>34</v>
      </c>
      <c r="AD8" s="11">
        <v>8</v>
      </c>
    </row>
    <row r="9" spans="2:30" ht="43.15">
      <c r="B9" s="18" t="s">
        <v>325</v>
      </c>
      <c r="C9" s="17">
        <v>0.227972872318252</v>
      </c>
      <c r="D9" s="17">
        <v>0.321157701307067</v>
      </c>
      <c r="E9" s="17">
        <v>0.12881126137927901</v>
      </c>
      <c r="F9" s="17"/>
      <c r="G9" s="17">
        <v>0</v>
      </c>
      <c r="H9" s="17">
        <v>1</v>
      </c>
      <c r="I9" s="17">
        <v>0.63801637081851703</v>
      </c>
      <c r="J9" s="17">
        <v>0.23750281624071401</v>
      </c>
      <c r="K9" s="17">
        <v>0.197242959187683</v>
      </c>
      <c r="L9" s="17"/>
      <c r="M9" s="17">
        <v>0.243741037732148</v>
      </c>
      <c r="N9" s="17">
        <v>9.6677439073905594E-2</v>
      </c>
      <c r="O9" s="17">
        <v>0.125369794692297</v>
      </c>
      <c r="P9" s="17">
        <v>0.57243948092519803</v>
      </c>
      <c r="Q9" s="17"/>
      <c r="R9" s="17">
        <v>0</v>
      </c>
      <c r="S9" s="17">
        <v>0.46652944090396198</v>
      </c>
      <c r="T9" s="17">
        <v>0.13166800629418099</v>
      </c>
      <c r="U9" s="17"/>
      <c r="V9" s="17">
        <v>0</v>
      </c>
      <c r="W9" s="17">
        <v>0</v>
      </c>
      <c r="X9" s="17">
        <v>0</v>
      </c>
      <c r="Y9" s="17">
        <v>0.49437293808822402</v>
      </c>
      <c r="Z9" s="17">
        <v>0.210182808950168</v>
      </c>
      <c r="AA9" s="17"/>
      <c r="AB9" s="17">
        <v>0.119087531380293</v>
      </c>
      <c r="AC9" s="17">
        <v>0.60456035668131103</v>
      </c>
      <c r="AD9" s="17">
        <v>0.58250694198069397</v>
      </c>
    </row>
    <row r="10" spans="2:30" ht="43.15">
      <c r="B10" s="18" t="s">
        <v>326</v>
      </c>
      <c r="C10" s="17">
        <v>0.18854903878966101</v>
      </c>
      <c r="D10" s="17">
        <v>0.243170083202778</v>
      </c>
      <c r="E10" s="17">
        <v>0.130424655089563</v>
      </c>
      <c r="F10" s="17"/>
      <c r="G10" s="17">
        <v>1</v>
      </c>
      <c r="H10" s="17">
        <v>0</v>
      </c>
      <c r="I10" s="17">
        <v>0.24373675509461601</v>
      </c>
      <c r="J10" s="17">
        <v>0.24696368838882099</v>
      </c>
      <c r="K10" s="17">
        <v>0.16033602485839701</v>
      </c>
      <c r="L10" s="17"/>
      <c r="M10" s="17">
        <v>0.34037246595185899</v>
      </c>
      <c r="N10" s="17">
        <v>0.108634651320117</v>
      </c>
      <c r="O10" s="17">
        <v>5.0030830539478897E-2</v>
      </c>
      <c r="P10" s="17">
        <v>0.12624387845163401</v>
      </c>
      <c r="Q10" s="17"/>
      <c r="R10" s="17">
        <v>1</v>
      </c>
      <c r="S10" s="17">
        <v>0.310077479987378</v>
      </c>
      <c r="T10" s="17">
        <v>0.13719471643394601</v>
      </c>
      <c r="U10" s="17"/>
      <c r="V10" s="17">
        <v>0</v>
      </c>
      <c r="W10" s="17">
        <v>0</v>
      </c>
      <c r="X10" s="17">
        <v>0</v>
      </c>
      <c r="Y10" s="17">
        <v>0.34171373974359598</v>
      </c>
      <c r="Z10" s="17">
        <v>0.178320776541118</v>
      </c>
      <c r="AA10" s="17"/>
      <c r="AB10" s="17">
        <v>0.20954963871518001</v>
      </c>
      <c r="AC10" s="17">
        <v>9.5380577362616098E-2</v>
      </c>
      <c r="AD10" s="17">
        <v>0.20667967113021599</v>
      </c>
    </row>
    <row r="11" spans="2:30" ht="43.15">
      <c r="B11" s="18" t="s">
        <v>327</v>
      </c>
      <c r="C11" s="17">
        <v>7.4983723188660001E-3</v>
      </c>
      <c r="D11" s="17">
        <v>6.4014678040385199E-3</v>
      </c>
      <c r="E11" s="17">
        <v>8.6656311947671399E-3</v>
      </c>
      <c r="F11" s="17"/>
      <c r="G11" s="17">
        <v>0</v>
      </c>
      <c r="H11" s="17">
        <v>0</v>
      </c>
      <c r="I11" s="17">
        <v>0</v>
      </c>
      <c r="J11" s="17">
        <v>0</v>
      </c>
      <c r="K11" s="17">
        <v>1.1216275680841201E-2</v>
      </c>
      <c r="L11" s="17"/>
      <c r="M11" s="17">
        <v>0</v>
      </c>
      <c r="N11" s="17">
        <v>0</v>
      </c>
      <c r="O11" s="17">
        <v>0</v>
      </c>
      <c r="P11" s="17">
        <v>5.0145883994175099E-2</v>
      </c>
      <c r="Q11" s="17"/>
      <c r="R11" s="17">
        <v>0</v>
      </c>
      <c r="S11" s="17">
        <v>0</v>
      </c>
      <c r="T11" s="17">
        <v>1.0561709626417601E-2</v>
      </c>
      <c r="U11" s="17"/>
      <c r="V11" s="17">
        <v>0</v>
      </c>
      <c r="W11" s="17">
        <v>0</v>
      </c>
      <c r="X11" s="17">
        <v>0</v>
      </c>
      <c r="Y11" s="17">
        <v>0</v>
      </c>
      <c r="Z11" s="17">
        <v>7.9991098780875305E-3</v>
      </c>
      <c r="AA11" s="17"/>
      <c r="AB11" s="17">
        <v>9.6910629789995796E-3</v>
      </c>
      <c r="AC11" s="17">
        <v>0</v>
      </c>
      <c r="AD11" s="17">
        <v>0</v>
      </c>
    </row>
    <row r="12" spans="2:30" ht="43.15">
      <c r="B12" s="18" t="s">
        <v>328</v>
      </c>
      <c r="C12" s="17">
        <v>0.54392818278308197</v>
      </c>
      <c r="D12" s="17">
        <v>0.40609663911861699</v>
      </c>
      <c r="E12" s="17">
        <v>0.690600104127855</v>
      </c>
      <c r="F12" s="17"/>
      <c r="G12" s="17">
        <v>0</v>
      </c>
      <c r="H12" s="17">
        <v>0</v>
      </c>
      <c r="I12" s="17">
        <v>0</v>
      </c>
      <c r="J12" s="17">
        <v>0.48719778791198098</v>
      </c>
      <c r="K12" s="17">
        <v>0.60113196251068002</v>
      </c>
      <c r="L12" s="17"/>
      <c r="M12" s="17">
        <v>0.35426309602175599</v>
      </c>
      <c r="N12" s="17">
        <v>0.79468790960597702</v>
      </c>
      <c r="O12" s="17">
        <v>0.79676997766284696</v>
      </c>
      <c r="P12" s="17">
        <v>0.22321829056300799</v>
      </c>
      <c r="Q12" s="17"/>
      <c r="R12" s="17">
        <v>0</v>
      </c>
      <c r="S12" s="17">
        <v>0.21061047861281099</v>
      </c>
      <c r="T12" s="17">
        <v>0.68062042088416896</v>
      </c>
      <c r="U12" s="17"/>
      <c r="V12" s="17">
        <v>0</v>
      </c>
      <c r="W12" s="17">
        <v>0</v>
      </c>
      <c r="X12" s="17">
        <v>0</v>
      </c>
      <c r="Y12" s="17">
        <v>0.105045921203167</v>
      </c>
      <c r="Z12" s="17">
        <v>0.57323652106020695</v>
      </c>
      <c r="AA12" s="17"/>
      <c r="AB12" s="17">
        <v>0.64082905008211</v>
      </c>
      <c r="AC12" s="17">
        <v>0.212968499128318</v>
      </c>
      <c r="AD12" s="17">
        <v>0.21081338688909099</v>
      </c>
    </row>
    <row r="13" spans="2:30" ht="43.15">
      <c r="B13" s="18" t="s">
        <v>329</v>
      </c>
      <c r="C13" s="17">
        <v>1.45975458944444E-2</v>
      </c>
      <c r="D13" s="17">
        <v>6.9226484834175404E-3</v>
      </c>
      <c r="E13" s="17">
        <v>2.2764703567289601E-2</v>
      </c>
      <c r="F13" s="17"/>
      <c r="G13" s="17">
        <v>0</v>
      </c>
      <c r="H13" s="17">
        <v>0</v>
      </c>
      <c r="I13" s="17">
        <v>0</v>
      </c>
      <c r="J13" s="17">
        <v>1.22399034739434E-2</v>
      </c>
      <c r="K13" s="17">
        <v>1.6496990862522501E-2</v>
      </c>
      <c r="L13" s="17"/>
      <c r="M13" s="17">
        <v>3.8809526515577397E-2</v>
      </c>
      <c r="N13" s="17">
        <v>0</v>
      </c>
      <c r="O13" s="17">
        <v>0</v>
      </c>
      <c r="P13" s="17">
        <v>0</v>
      </c>
      <c r="Q13" s="17"/>
      <c r="R13" s="17">
        <v>0</v>
      </c>
      <c r="S13" s="17">
        <v>0</v>
      </c>
      <c r="T13" s="17">
        <v>2.05611343954634E-2</v>
      </c>
      <c r="U13" s="17"/>
      <c r="V13" s="17">
        <v>0</v>
      </c>
      <c r="W13" s="17">
        <v>0</v>
      </c>
      <c r="X13" s="17">
        <v>0</v>
      </c>
      <c r="Y13" s="17">
        <v>0</v>
      </c>
      <c r="Z13" s="17">
        <v>1.55723627201464E-2</v>
      </c>
      <c r="AA13" s="17"/>
      <c r="AB13" s="17">
        <v>4.6124972031126301E-3</v>
      </c>
      <c r="AC13" s="17">
        <v>6.03147775903961E-2</v>
      </c>
      <c r="AD13" s="17">
        <v>0</v>
      </c>
    </row>
    <row r="14" spans="2:30">
      <c r="B14" s="18" t="s">
        <v>69</v>
      </c>
      <c r="C14" s="19">
        <v>1.7453987895695602E-2</v>
      </c>
      <c r="D14" s="19">
        <v>1.6251460084082198E-2</v>
      </c>
      <c r="E14" s="19">
        <v>1.8733644641246001E-2</v>
      </c>
      <c r="F14" s="19"/>
      <c r="G14" s="19">
        <v>0</v>
      </c>
      <c r="H14" s="19">
        <v>0</v>
      </c>
      <c r="I14" s="19">
        <v>0.118246874086866</v>
      </c>
      <c r="J14" s="19">
        <v>1.6095803984540798E-2</v>
      </c>
      <c r="K14" s="19">
        <v>1.35757868998764E-2</v>
      </c>
      <c r="L14" s="19"/>
      <c r="M14" s="19">
        <v>2.2813873778659399E-2</v>
      </c>
      <c r="N14" s="19">
        <v>0</v>
      </c>
      <c r="O14" s="19">
        <v>2.7829397105377601E-2</v>
      </c>
      <c r="P14" s="19">
        <v>2.7952466065984699E-2</v>
      </c>
      <c r="Q14" s="19"/>
      <c r="R14" s="19">
        <v>0</v>
      </c>
      <c r="S14" s="19">
        <v>1.27826004958492E-2</v>
      </c>
      <c r="T14" s="19">
        <v>1.9394012365822701E-2</v>
      </c>
      <c r="U14" s="19"/>
      <c r="V14" s="19">
        <v>0</v>
      </c>
      <c r="W14" s="19">
        <v>0</v>
      </c>
      <c r="X14" s="19">
        <v>0</v>
      </c>
      <c r="Y14" s="19">
        <v>5.8867400965013299E-2</v>
      </c>
      <c r="Z14" s="19">
        <v>1.46884208502732E-2</v>
      </c>
      <c r="AA14" s="19"/>
      <c r="AB14" s="19">
        <v>1.6230219640304699E-2</v>
      </c>
      <c r="AC14" s="19">
        <v>2.6775789237358801E-2</v>
      </c>
      <c r="AD14" s="19">
        <v>0</v>
      </c>
    </row>
    <row r="15" spans="2:30">
      <c r="B15" s="16" t="s">
        <v>25</v>
      </c>
    </row>
    <row r="16" spans="2:30">
      <c r="B16" t="s">
        <v>368</v>
      </c>
    </row>
    <row r="17" spans="2:2">
      <c r="B17" t="s">
        <v>369</v>
      </c>
    </row>
    <row r="19" spans="2:2">
      <c r="B19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D17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333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</v>
      </c>
      <c r="D7" s="10">
        <v>45</v>
      </c>
      <c r="E7" s="10">
        <v>25</v>
      </c>
      <c r="F7" s="10"/>
      <c r="G7" s="10">
        <v>1</v>
      </c>
      <c r="H7" s="10">
        <v>1</v>
      </c>
      <c r="I7" s="10">
        <v>5</v>
      </c>
      <c r="J7" s="10">
        <v>22</v>
      </c>
      <c r="K7" s="10">
        <v>41</v>
      </c>
      <c r="L7" s="10"/>
      <c r="M7" s="10">
        <v>42</v>
      </c>
      <c r="N7" s="10">
        <v>16</v>
      </c>
      <c r="O7" s="10">
        <v>7</v>
      </c>
      <c r="P7" s="10">
        <v>5</v>
      </c>
      <c r="Q7" s="10"/>
      <c r="R7" s="10">
        <v>1</v>
      </c>
      <c r="S7" s="10">
        <v>28</v>
      </c>
      <c r="T7" s="10">
        <v>41</v>
      </c>
      <c r="U7" s="10"/>
      <c r="V7" s="10">
        <v>0</v>
      </c>
      <c r="W7" s="10">
        <v>0</v>
      </c>
      <c r="X7" s="10">
        <v>0</v>
      </c>
      <c r="Y7" s="10">
        <v>10</v>
      </c>
      <c r="Z7" s="10">
        <v>60</v>
      </c>
      <c r="AA7" s="10"/>
      <c r="AB7" s="10">
        <v>50</v>
      </c>
      <c r="AC7" s="10">
        <v>12</v>
      </c>
      <c r="AD7" s="10">
        <v>8</v>
      </c>
    </row>
    <row r="8" spans="2:30" ht="30" customHeight="1">
      <c r="B8" s="11" t="s">
        <v>61</v>
      </c>
      <c r="C8" s="11">
        <v>78</v>
      </c>
      <c r="D8" s="11">
        <v>54</v>
      </c>
      <c r="E8" s="11">
        <v>24</v>
      </c>
      <c r="F8" s="11"/>
      <c r="G8" s="11">
        <v>0</v>
      </c>
      <c r="H8" s="11">
        <v>1</v>
      </c>
      <c r="I8" s="11">
        <v>5</v>
      </c>
      <c r="J8" s="11">
        <v>26</v>
      </c>
      <c r="K8" s="11">
        <v>45</v>
      </c>
      <c r="L8" s="11"/>
      <c r="M8" s="11">
        <v>41</v>
      </c>
      <c r="N8" s="11">
        <v>12</v>
      </c>
      <c r="O8" s="11">
        <v>6</v>
      </c>
      <c r="P8" s="11">
        <v>20</v>
      </c>
      <c r="Q8" s="11"/>
      <c r="R8" s="11">
        <v>0</v>
      </c>
      <c r="S8" s="11">
        <v>42</v>
      </c>
      <c r="T8" s="11">
        <v>36</v>
      </c>
      <c r="U8" s="11"/>
      <c r="V8" s="11">
        <v>0</v>
      </c>
      <c r="W8" s="11">
        <v>0</v>
      </c>
      <c r="X8" s="11">
        <v>0</v>
      </c>
      <c r="Y8" s="11">
        <v>10</v>
      </c>
      <c r="Z8" s="11">
        <v>68</v>
      </c>
      <c r="AA8" s="11"/>
      <c r="AB8" s="11">
        <v>48</v>
      </c>
      <c r="AC8" s="11">
        <v>24</v>
      </c>
      <c r="AD8" s="11">
        <v>6</v>
      </c>
    </row>
    <row r="9" spans="2:30">
      <c r="B9" s="18" t="s">
        <v>315</v>
      </c>
      <c r="C9" s="17">
        <v>0.51182920165787604</v>
      </c>
      <c r="D9" s="17">
        <v>0.53389291375348802</v>
      </c>
      <c r="E9" s="17">
        <v>0.460718339807903</v>
      </c>
      <c r="F9" s="17"/>
      <c r="G9" s="17">
        <v>1</v>
      </c>
      <c r="H9" s="17">
        <v>1</v>
      </c>
      <c r="I9" s="17">
        <v>0.60841457766664098</v>
      </c>
      <c r="J9" s="17">
        <v>0.36789504644315002</v>
      </c>
      <c r="K9" s="17">
        <v>0.56794685965605496</v>
      </c>
      <c r="L9" s="17"/>
      <c r="M9" s="17">
        <v>0.370702011922182</v>
      </c>
      <c r="N9" s="17">
        <v>0.38510292659909801</v>
      </c>
      <c r="O9" s="17">
        <v>0.37007940838094699</v>
      </c>
      <c r="P9" s="17">
        <v>0.92487455496001403</v>
      </c>
      <c r="Q9" s="17"/>
      <c r="R9" s="17">
        <v>1</v>
      </c>
      <c r="S9" s="17">
        <v>0.62033536335769901</v>
      </c>
      <c r="T9" s="17">
        <v>0.38007264115570899</v>
      </c>
      <c r="U9" s="17"/>
      <c r="V9" s="17">
        <v>0</v>
      </c>
      <c r="W9" s="17">
        <v>0</v>
      </c>
      <c r="X9" s="17">
        <v>0</v>
      </c>
      <c r="Y9" s="17">
        <v>0.61390557402161905</v>
      </c>
      <c r="Z9" s="17">
        <v>0.49715938564425199</v>
      </c>
      <c r="AA9" s="17"/>
      <c r="AB9" s="17">
        <v>0.43563400354599502</v>
      </c>
      <c r="AC9" s="17">
        <v>0.78686564361566502</v>
      </c>
      <c r="AD9" s="17">
        <v>4.9849526266158399E-2</v>
      </c>
    </row>
    <row r="10" spans="2:30">
      <c r="B10" s="18" t="s">
        <v>334</v>
      </c>
      <c r="C10" s="17">
        <v>0.46204325723019302</v>
      </c>
      <c r="D10" s="17">
        <v>0.48842152652346998</v>
      </c>
      <c r="E10" s="17">
        <v>0.40093767028962402</v>
      </c>
      <c r="F10" s="17"/>
      <c r="G10" s="17">
        <v>0</v>
      </c>
      <c r="H10" s="17">
        <v>1</v>
      </c>
      <c r="I10" s="17">
        <v>0.25337397293123398</v>
      </c>
      <c r="J10" s="17">
        <v>0.53722828308259996</v>
      </c>
      <c r="K10" s="17">
        <v>0.42929313371377298</v>
      </c>
      <c r="L10" s="17"/>
      <c r="M10" s="17">
        <v>0.66858345733871205</v>
      </c>
      <c r="N10" s="17">
        <v>0.35656454914568902</v>
      </c>
      <c r="O10" s="17">
        <v>0.62992059161905301</v>
      </c>
      <c r="P10" s="17">
        <v>4.3537099669235503E-2</v>
      </c>
      <c r="Q10" s="17"/>
      <c r="R10" s="17">
        <v>0</v>
      </c>
      <c r="S10" s="17">
        <v>0.37038918353740602</v>
      </c>
      <c r="T10" s="17">
        <v>0.57379367858320396</v>
      </c>
      <c r="U10" s="17"/>
      <c r="V10" s="17">
        <v>0</v>
      </c>
      <c r="W10" s="17">
        <v>0</v>
      </c>
      <c r="X10" s="17">
        <v>0</v>
      </c>
      <c r="Y10" s="17">
        <v>0.51940446445326405</v>
      </c>
      <c r="Z10" s="17">
        <v>0.45379964181953503</v>
      </c>
      <c r="AA10" s="17"/>
      <c r="AB10" s="17">
        <v>0.52010952869861304</v>
      </c>
      <c r="AC10" s="17">
        <v>0.21603189533713099</v>
      </c>
      <c r="AD10" s="17">
        <v>0.95015047373384198</v>
      </c>
    </row>
    <row r="11" spans="2:30">
      <c r="B11" s="18" t="s">
        <v>316</v>
      </c>
      <c r="C11" s="17">
        <v>5.32136222681334E-2</v>
      </c>
      <c r="D11" s="17">
        <v>1.30543085650369E-2</v>
      </c>
      <c r="E11" s="17">
        <v>0.14624316896335701</v>
      </c>
      <c r="F11" s="17"/>
      <c r="G11" s="17">
        <v>0</v>
      </c>
      <c r="H11" s="17">
        <v>0</v>
      </c>
      <c r="I11" s="17">
        <v>0.13821144940212399</v>
      </c>
      <c r="J11" s="17">
        <v>0.130021256120019</v>
      </c>
      <c r="K11" s="17">
        <v>0</v>
      </c>
      <c r="L11" s="17"/>
      <c r="M11" s="17">
        <v>6.6346045234012094E-2</v>
      </c>
      <c r="N11" s="17">
        <v>0.120901424373757</v>
      </c>
      <c r="O11" s="17">
        <v>0</v>
      </c>
      <c r="P11" s="17">
        <v>0</v>
      </c>
      <c r="Q11" s="17"/>
      <c r="R11" s="17">
        <v>0</v>
      </c>
      <c r="S11" s="17">
        <v>4.0769280917058601E-2</v>
      </c>
      <c r="T11" s="17">
        <v>6.8298995125080503E-2</v>
      </c>
      <c r="U11" s="17"/>
      <c r="V11" s="17">
        <v>0</v>
      </c>
      <c r="W11" s="17">
        <v>0</v>
      </c>
      <c r="X11" s="17">
        <v>0</v>
      </c>
      <c r="Y11" s="17">
        <v>0</v>
      </c>
      <c r="Z11" s="17">
        <v>6.0861171157412602E-2</v>
      </c>
      <c r="AA11" s="17"/>
      <c r="AB11" s="17">
        <v>5.0801668824902502E-2</v>
      </c>
      <c r="AC11" s="17">
        <v>7.2248734448859597E-2</v>
      </c>
      <c r="AD11" s="17">
        <v>0</v>
      </c>
    </row>
    <row r="12" spans="2:30">
      <c r="B12" s="18" t="s">
        <v>69</v>
      </c>
      <c r="C12" s="19">
        <v>3.6732115017722299E-2</v>
      </c>
      <c r="D12" s="19">
        <v>2.29406487318803E-2</v>
      </c>
      <c r="E12" s="19">
        <v>6.8680217177033098E-2</v>
      </c>
      <c r="F12" s="19"/>
      <c r="G12" s="19">
        <v>0</v>
      </c>
      <c r="H12" s="19">
        <v>0</v>
      </c>
      <c r="I12" s="19">
        <v>0</v>
      </c>
      <c r="J12" s="19">
        <v>6.10619160624934E-2</v>
      </c>
      <c r="K12" s="19">
        <v>2.79194100633967E-2</v>
      </c>
      <c r="L12" s="19"/>
      <c r="M12" s="19">
        <v>1.5356855425038E-2</v>
      </c>
      <c r="N12" s="19">
        <v>0.13743109988145699</v>
      </c>
      <c r="O12" s="19">
        <v>0</v>
      </c>
      <c r="P12" s="19">
        <v>3.1588345370750399E-2</v>
      </c>
      <c r="Q12" s="19"/>
      <c r="R12" s="19">
        <v>0</v>
      </c>
      <c r="S12" s="19">
        <v>1.4740546269548601E-2</v>
      </c>
      <c r="T12" s="19">
        <v>6.2863888792066003E-2</v>
      </c>
      <c r="U12" s="19"/>
      <c r="V12" s="19">
        <v>0</v>
      </c>
      <c r="W12" s="19">
        <v>0</v>
      </c>
      <c r="X12" s="19">
        <v>0</v>
      </c>
      <c r="Y12" s="19">
        <v>0</v>
      </c>
      <c r="Z12" s="19">
        <v>4.2011038598402398E-2</v>
      </c>
      <c r="AA12" s="19"/>
      <c r="AB12" s="19">
        <v>6.01688236617147E-2</v>
      </c>
      <c r="AC12" s="19">
        <v>0</v>
      </c>
      <c r="AD12" s="19">
        <v>0</v>
      </c>
    </row>
    <row r="13" spans="2:30">
      <c r="B13" s="16" t="s">
        <v>27</v>
      </c>
    </row>
    <row r="14" spans="2:30">
      <c r="B14" t="s">
        <v>368</v>
      </c>
    </row>
    <row r="15" spans="2:30">
      <c r="B15" t="s">
        <v>369</v>
      </c>
    </row>
    <row r="17" spans="2:2">
      <c r="B17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D26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335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70</v>
      </c>
      <c r="D7" s="10">
        <v>45</v>
      </c>
      <c r="E7" s="10">
        <v>25</v>
      </c>
      <c r="F7" s="10"/>
      <c r="G7" s="10">
        <v>1</v>
      </c>
      <c r="H7" s="10">
        <v>1</v>
      </c>
      <c r="I7" s="10">
        <v>5</v>
      </c>
      <c r="J7" s="10">
        <v>22</v>
      </c>
      <c r="K7" s="10">
        <v>41</v>
      </c>
      <c r="L7" s="10"/>
      <c r="M7" s="10">
        <v>42</v>
      </c>
      <c r="N7" s="10">
        <v>16</v>
      </c>
      <c r="O7" s="10">
        <v>7</v>
      </c>
      <c r="P7" s="10">
        <v>5</v>
      </c>
      <c r="Q7" s="10"/>
      <c r="R7" s="10">
        <v>1</v>
      </c>
      <c r="S7" s="10">
        <v>28</v>
      </c>
      <c r="T7" s="10">
        <v>41</v>
      </c>
      <c r="U7" s="10"/>
      <c r="V7" s="10">
        <v>0</v>
      </c>
      <c r="W7" s="10">
        <v>0</v>
      </c>
      <c r="X7" s="10">
        <v>0</v>
      </c>
      <c r="Y7" s="10">
        <v>10</v>
      </c>
      <c r="Z7" s="10">
        <v>60</v>
      </c>
      <c r="AA7" s="10"/>
      <c r="AB7" s="10">
        <v>50</v>
      </c>
      <c r="AC7" s="10">
        <v>12</v>
      </c>
      <c r="AD7" s="10">
        <v>8</v>
      </c>
    </row>
    <row r="8" spans="2:30" ht="30" customHeight="1">
      <c r="B8" s="11" t="s">
        <v>61</v>
      </c>
      <c r="C8" s="11">
        <v>78</v>
      </c>
      <c r="D8" s="11">
        <v>54</v>
      </c>
      <c r="E8" s="11">
        <v>24</v>
      </c>
      <c r="F8" s="11"/>
      <c r="G8" s="11">
        <v>0</v>
      </c>
      <c r="H8" s="11">
        <v>1</v>
      </c>
      <c r="I8" s="11">
        <v>5</v>
      </c>
      <c r="J8" s="11">
        <v>26</v>
      </c>
      <c r="K8" s="11">
        <v>45</v>
      </c>
      <c r="L8" s="11"/>
      <c r="M8" s="11">
        <v>41</v>
      </c>
      <c r="N8" s="11">
        <v>12</v>
      </c>
      <c r="O8" s="11">
        <v>6</v>
      </c>
      <c r="P8" s="11">
        <v>20</v>
      </c>
      <c r="Q8" s="11"/>
      <c r="R8" s="11">
        <v>0</v>
      </c>
      <c r="S8" s="11">
        <v>42</v>
      </c>
      <c r="T8" s="11">
        <v>36</v>
      </c>
      <c r="U8" s="11"/>
      <c r="V8" s="11">
        <v>0</v>
      </c>
      <c r="W8" s="11">
        <v>0</v>
      </c>
      <c r="X8" s="11">
        <v>0</v>
      </c>
      <c r="Y8" s="11">
        <v>10</v>
      </c>
      <c r="Z8" s="11">
        <v>68</v>
      </c>
      <c r="AA8" s="11"/>
      <c r="AB8" s="11">
        <v>48</v>
      </c>
      <c r="AC8" s="11">
        <v>24</v>
      </c>
      <c r="AD8" s="11">
        <v>6</v>
      </c>
    </row>
    <row r="9" spans="2:30" ht="43.15">
      <c r="B9" s="18" t="s">
        <v>336</v>
      </c>
      <c r="C9" s="17">
        <v>0.48391866552907897</v>
      </c>
      <c r="D9" s="17">
        <v>0.52961319014572905</v>
      </c>
      <c r="E9" s="17">
        <v>0.37806673431908799</v>
      </c>
      <c r="F9" s="17"/>
      <c r="G9" s="17">
        <v>0</v>
      </c>
      <c r="H9" s="17">
        <v>0</v>
      </c>
      <c r="I9" s="17">
        <v>0.55016568760493201</v>
      </c>
      <c r="J9" s="17">
        <v>0.35586908605851097</v>
      </c>
      <c r="K9" s="17">
        <v>0.56964808958102997</v>
      </c>
      <c r="L9" s="17"/>
      <c r="M9" s="17">
        <v>0.32514008254771698</v>
      </c>
      <c r="N9" s="17">
        <v>0.43122717972518299</v>
      </c>
      <c r="O9" s="17">
        <v>0.59045297524160001</v>
      </c>
      <c r="P9" s="17">
        <v>0.81931174292710596</v>
      </c>
      <c r="Q9" s="17"/>
      <c r="R9" s="17">
        <v>0</v>
      </c>
      <c r="S9" s="17">
        <v>0.55385850096715505</v>
      </c>
      <c r="T9" s="17">
        <v>0.40633630498429202</v>
      </c>
      <c r="U9" s="17"/>
      <c r="V9" s="17">
        <v>0</v>
      </c>
      <c r="W9" s="17">
        <v>0</v>
      </c>
      <c r="X9" s="17">
        <v>0</v>
      </c>
      <c r="Y9" s="17">
        <v>0.39081879805956798</v>
      </c>
      <c r="Z9" s="17">
        <v>0.49729843104233301</v>
      </c>
      <c r="AA9" s="17"/>
      <c r="AB9" s="17">
        <v>0.34672614498892901</v>
      </c>
      <c r="AC9" s="17">
        <v>0.72844516805887105</v>
      </c>
      <c r="AD9" s="17">
        <v>0.58870134421180997</v>
      </c>
    </row>
    <row r="10" spans="2:30">
      <c r="B10" s="18" t="s">
        <v>337</v>
      </c>
      <c r="C10" s="17">
        <v>0.43555968763515301</v>
      </c>
      <c r="D10" s="17">
        <v>0.36817040132488799</v>
      </c>
      <c r="E10" s="17">
        <v>0.591667802527444</v>
      </c>
      <c r="F10" s="17"/>
      <c r="G10" s="17">
        <v>0</v>
      </c>
      <c r="H10" s="17">
        <v>0</v>
      </c>
      <c r="I10" s="17">
        <v>0.86178855059787596</v>
      </c>
      <c r="J10" s="17">
        <v>0.54136524532489305</v>
      </c>
      <c r="K10" s="17">
        <v>0.33995330133094598</v>
      </c>
      <c r="L10" s="17"/>
      <c r="M10" s="17">
        <v>0.52498187370007299</v>
      </c>
      <c r="N10" s="17">
        <v>0.69766761173424896</v>
      </c>
      <c r="O10" s="17">
        <v>0.47888353221068802</v>
      </c>
      <c r="P10" s="17">
        <v>7.7783899055050301E-2</v>
      </c>
      <c r="Q10" s="17"/>
      <c r="R10" s="17">
        <v>0</v>
      </c>
      <c r="S10" s="17">
        <v>0.29765882174685998</v>
      </c>
      <c r="T10" s="17">
        <v>0.60130955156253496</v>
      </c>
      <c r="U10" s="17"/>
      <c r="V10" s="17">
        <v>0</v>
      </c>
      <c r="W10" s="17">
        <v>0</v>
      </c>
      <c r="X10" s="17">
        <v>0</v>
      </c>
      <c r="Y10" s="17">
        <v>0.50671205082704396</v>
      </c>
      <c r="Z10" s="17">
        <v>0.425334088382467</v>
      </c>
      <c r="AA10" s="17"/>
      <c r="AB10" s="17">
        <v>0.54131719557206504</v>
      </c>
      <c r="AC10" s="17">
        <v>0.127412159292075</v>
      </c>
      <c r="AD10" s="17">
        <v>0.80180928147572506</v>
      </c>
    </row>
    <row r="11" spans="2:30" ht="28.9">
      <c r="B11" s="18" t="s">
        <v>338</v>
      </c>
      <c r="C11" s="17">
        <v>0.371651360147429</v>
      </c>
      <c r="D11" s="17">
        <v>0.36574379389642903</v>
      </c>
      <c r="E11" s="17">
        <v>0.38533631040493699</v>
      </c>
      <c r="F11" s="17"/>
      <c r="G11" s="17">
        <v>0</v>
      </c>
      <c r="H11" s="17">
        <v>1</v>
      </c>
      <c r="I11" s="17">
        <v>0.29679171467369803</v>
      </c>
      <c r="J11" s="17">
        <v>0.44107234310246202</v>
      </c>
      <c r="K11" s="17">
        <v>0.32362379014536002</v>
      </c>
      <c r="L11" s="17"/>
      <c r="M11" s="17">
        <v>0.53083203289107905</v>
      </c>
      <c r="N11" s="17">
        <v>0.47875964521547798</v>
      </c>
      <c r="O11" s="17">
        <v>0</v>
      </c>
      <c r="P11" s="17">
        <v>7.7783899055050301E-2</v>
      </c>
      <c r="Q11" s="17"/>
      <c r="R11" s="17">
        <v>0</v>
      </c>
      <c r="S11" s="17">
        <v>0.232253436748625</v>
      </c>
      <c r="T11" s="17">
        <v>0.53856940561772004</v>
      </c>
      <c r="U11" s="17"/>
      <c r="V11" s="17">
        <v>0</v>
      </c>
      <c r="W11" s="17">
        <v>0</v>
      </c>
      <c r="X11" s="17">
        <v>0</v>
      </c>
      <c r="Y11" s="17">
        <v>0.52376255825971896</v>
      </c>
      <c r="Z11" s="17">
        <v>0.34979083318857901</v>
      </c>
      <c r="AA11" s="17"/>
      <c r="AB11" s="17">
        <v>0.45448225506054801</v>
      </c>
      <c r="AC11" s="17">
        <v>0.106644177686086</v>
      </c>
      <c r="AD11" s="17">
        <v>0.74690487752301005</v>
      </c>
    </row>
    <row r="12" spans="2:30" ht="28.9">
      <c r="B12" s="18" t="s">
        <v>339</v>
      </c>
      <c r="C12" s="17">
        <v>0.32532469738613701</v>
      </c>
      <c r="D12" s="17">
        <v>0.26732159547864298</v>
      </c>
      <c r="E12" s="17">
        <v>0.459689600065112</v>
      </c>
      <c r="F12" s="17"/>
      <c r="G12" s="17">
        <v>0</v>
      </c>
      <c r="H12" s="17">
        <v>1</v>
      </c>
      <c r="I12" s="17">
        <v>0.25337397293123398</v>
      </c>
      <c r="J12" s="17">
        <v>0.34786992163021202</v>
      </c>
      <c r="K12" s="17">
        <v>0.302970138434556</v>
      </c>
      <c r="L12" s="17"/>
      <c r="M12" s="17">
        <v>0.38227821575779097</v>
      </c>
      <c r="N12" s="17">
        <v>0.51005151310140495</v>
      </c>
      <c r="O12" s="17">
        <v>0.394041593612804</v>
      </c>
      <c r="P12" s="17">
        <v>7.5125445039985903E-2</v>
      </c>
      <c r="Q12" s="17"/>
      <c r="R12" s="17">
        <v>0</v>
      </c>
      <c r="S12" s="17">
        <v>0.20569593550739201</v>
      </c>
      <c r="T12" s="17">
        <v>0.46862940229808098</v>
      </c>
      <c r="U12" s="17"/>
      <c r="V12" s="17">
        <v>0</v>
      </c>
      <c r="W12" s="17">
        <v>0</v>
      </c>
      <c r="X12" s="17">
        <v>0</v>
      </c>
      <c r="Y12" s="17">
        <v>0.13331003847488301</v>
      </c>
      <c r="Z12" s="17">
        <v>0.35291991509341603</v>
      </c>
      <c r="AA12" s="17"/>
      <c r="AB12" s="17">
        <v>0.33794735525971598</v>
      </c>
      <c r="AC12" s="17">
        <v>0.13300629726742999</v>
      </c>
      <c r="AD12" s="17">
        <v>0.95015047373384198</v>
      </c>
    </row>
    <row r="13" spans="2:30" ht="28.9">
      <c r="B13" s="18" t="s">
        <v>340</v>
      </c>
      <c r="C13" s="17">
        <v>0.27416861217220501</v>
      </c>
      <c r="D13" s="17">
        <v>0.35022077854496397</v>
      </c>
      <c r="E13" s="17">
        <v>9.7992828513285904E-2</v>
      </c>
      <c r="F13" s="17"/>
      <c r="G13" s="17">
        <v>1</v>
      </c>
      <c r="H13" s="17">
        <v>1</v>
      </c>
      <c r="I13" s="17">
        <v>0</v>
      </c>
      <c r="J13" s="17">
        <v>7.0953842096582495E-2</v>
      </c>
      <c r="K13" s="17">
        <v>0.39925271501730802</v>
      </c>
      <c r="L13" s="17"/>
      <c r="M13" s="17">
        <v>0.10809096723412</v>
      </c>
      <c r="N13" s="17">
        <v>0.12622913787863699</v>
      </c>
      <c r="O13" s="17">
        <v>5.9344947325565299E-2</v>
      </c>
      <c r="P13" s="17">
        <v>0.77311618924280601</v>
      </c>
      <c r="Q13" s="17"/>
      <c r="R13" s="17">
        <v>1</v>
      </c>
      <c r="S13" s="17">
        <v>0.430810878091131</v>
      </c>
      <c r="T13" s="17">
        <v>8.3767475298986704E-2</v>
      </c>
      <c r="U13" s="17"/>
      <c r="V13" s="17">
        <v>0</v>
      </c>
      <c r="W13" s="17">
        <v>0</v>
      </c>
      <c r="X13" s="17">
        <v>0</v>
      </c>
      <c r="Y13" s="17">
        <v>0.166849621662022</v>
      </c>
      <c r="Z13" s="17">
        <v>0.289591866438552</v>
      </c>
      <c r="AA13" s="17"/>
      <c r="AB13" s="17">
        <v>8.3842101140417097E-2</v>
      </c>
      <c r="AC13" s="17">
        <v>0.72569058152180199</v>
      </c>
      <c r="AD13" s="17">
        <v>0</v>
      </c>
    </row>
    <row r="14" spans="2:30" ht="43.15">
      <c r="B14" s="18" t="s">
        <v>341</v>
      </c>
      <c r="C14" s="17">
        <v>0.272887475649702</v>
      </c>
      <c r="D14" s="17">
        <v>0.24777241855028401</v>
      </c>
      <c r="E14" s="17">
        <v>0.33106681592571302</v>
      </c>
      <c r="F14" s="17"/>
      <c r="G14" s="17">
        <v>0</v>
      </c>
      <c r="H14" s="17">
        <v>0</v>
      </c>
      <c r="I14" s="17">
        <v>0.39158542233335902</v>
      </c>
      <c r="J14" s="17">
        <v>0.19611344639589101</v>
      </c>
      <c r="K14" s="17">
        <v>0.31457894630020899</v>
      </c>
      <c r="L14" s="17"/>
      <c r="M14" s="17">
        <v>0.313188056831123</v>
      </c>
      <c r="N14" s="17">
        <v>0.36180233868079598</v>
      </c>
      <c r="O14" s="17">
        <v>0.43179107156478203</v>
      </c>
      <c r="P14" s="17">
        <v>8.9732653353535294E-2</v>
      </c>
      <c r="Q14" s="17"/>
      <c r="R14" s="17">
        <v>0</v>
      </c>
      <c r="S14" s="17">
        <v>0.204668666905332</v>
      </c>
      <c r="T14" s="17">
        <v>0.35541107095727298</v>
      </c>
      <c r="U14" s="17"/>
      <c r="V14" s="17">
        <v>0</v>
      </c>
      <c r="W14" s="17">
        <v>0</v>
      </c>
      <c r="X14" s="17">
        <v>0</v>
      </c>
      <c r="Y14" s="17">
        <v>0.40808978287251801</v>
      </c>
      <c r="Z14" s="17">
        <v>0.25345699506298602</v>
      </c>
      <c r="AA14" s="17"/>
      <c r="AB14" s="17">
        <v>0.32749695365231601</v>
      </c>
      <c r="AC14" s="17">
        <v>9.2879264113034696E-2</v>
      </c>
      <c r="AD14" s="17">
        <v>0.54005920448600997</v>
      </c>
    </row>
    <row r="15" spans="2:30">
      <c r="B15" s="18" t="s">
        <v>342</v>
      </c>
      <c r="C15" s="17">
        <v>0.24792470898022301</v>
      </c>
      <c r="D15" s="17">
        <v>0.213890842492554</v>
      </c>
      <c r="E15" s="17">
        <v>0.326764581470111</v>
      </c>
      <c r="F15" s="17"/>
      <c r="G15" s="17">
        <v>1</v>
      </c>
      <c r="H15" s="17">
        <v>0</v>
      </c>
      <c r="I15" s="17">
        <v>0.68837713700705705</v>
      </c>
      <c r="J15" s="17">
        <v>0.16735943163817299</v>
      </c>
      <c r="K15" s="17">
        <v>0.24661556658210801</v>
      </c>
      <c r="L15" s="17"/>
      <c r="M15" s="17">
        <v>0.264877340881572</v>
      </c>
      <c r="N15" s="17">
        <v>0.39557977595539601</v>
      </c>
      <c r="O15" s="17">
        <v>0.53060363526780097</v>
      </c>
      <c r="P15" s="17">
        <v>4.3537099669235503E-2</v>
      </c>
      <c r="Q15" s="17"/>
      <c r="R15" s="17">
        <v>1</v>
      </c>
      <c r="S15" s="17">
        <v>0.117194218544437</v>
      </c>
      <c r="T15" s="17">
        <v>0.39434254721609402</v>
      </c>
      <c r="U15" s="17"/>
      <c r="V15" s="17">
        <v>0</v>
      </c>
      <c r="W15" s="17">
        <v>0</v>
      </c>
      <c r="X15" s="17">
        <v>0</v>
      </c>
      <c r="Y15" s="17">
        <v>0.32121742023911698</v>
      </c>
      <c r="Z15" s="17">
        <v>0.237391511488875</v>
      </c>
      <c r="AA15" s="17"/>
      <c r="AB15" s="17">
        <v>0.296739591711564</v>
      </c>
      <c r="AC15" s="17">
        <v>0.123770316611273</v>
      </c>
      <c r="AD15" s="17">
        <v>0.34943307743773999</v>
      </c>
    </row>
    <row r="16" spans="2:30" ht="28.9">
      <c r="B16" s="18" t="s">
        <v>343</v>
      </c>
      <c r="C16" s="17">
        <v>0.22781072418751999</v>
      </c>
      <c r="D16" s="17">
        <v>0.289226884081691</v>
      </c>
      <c r="E16" s="17">
        <v>8.5539430485717993E-2</v>
      </c>
      <c r="F16" s="17"/>
      <c r="G16" s="17">
        <v>0</v>
      </c>
      <c r="H16" s="17">
        <v>0</v>
      </c>
      <c r="I16" s="17">
        <v>0</v>
      </c>
      <c r="J16" s="17">
        <v>5.3717627475251703E-2</v>
      </c>
      <c r="K16" s="17">
        <v>0.36519440362671401</v>
      </c>
      <c r="L16" s="17"/>
      <c r="M16" s="17">
        <v>3.4537868786542601E-2</v>
      </c>
      <c r="N16" s="17">
        <v>0.10402283904719301</v>
      </c>
      <c r="O16" s="17">
        <v>0</v>
      </c>
      <c r="P16" s="17">
        <v>0.77311618924280601</v>
      </c>
      <c r="Q16" s="17"/>
      <c r="R16" s="17">
        <v>0</v>
      </c>
      <c r="S16" s="17">
        <v>0.37486204276948498</v>
      </c>
      <c r="T16" s="17">
        <v>5.7428835240794403E-2</v>
      </c>
      <c r="U16" s="17"/>
      <c r="V16" s="17">
        <v>0</v>
      </c>
      <c r="W16" s="17">
        <v>0</v>
      </c>
      <c r="X16" s="17">
        <v>0</v>
      </c>
      <c r="Y16" s="17">
        <v>0</v>
      </c>
      <c r="Z16" s="17">
        <v>0.26055034191073301</v>
      </c>
      <c r="AA16" s="17"/>
      <c r="AB16" s="17">
        <v>5.5517117517812797E-2</v>
      </c>
      <c r="AC16" s="17">
        <v>0.631097057004392</v>
      </c>
      <c r="AD16" s="17">
        <v>0</v>
      </c>
    </row>
    <row r="17" spans="2:30" ht="28.9">
      <c r="B17" s="18" t="s">
        <v>344</v>
      </c>
      <c r="C17" s="17">
        <v>0.22089594126611101</v>
      </c>
      <c r="D17" s="17">
        <v>0.12617661015270601</v>
      </c>
      <c r="E17" s="17">
        <v>0.44031444283466298</v>
      </c>
      <c r="F17" s="17"/>
      <c r="G17" s="17">
        <v>0</v>
      </c>
      <c r="H17" s="17">
        <v>1</v>
      </c>
      <c r="I17" s="17">
        <v>0.55016568760493201</v>
      </c>
      <c r="J17" s="17">
        <v>0.25550842367453602</v>
      </c>
      <c r="K17" s="17">
        <v>0.141475352685207</v>
      </c>
      <c r="L17" s="17"/>
      <c r="M17" s="17">
        <v>0.29207680737358099</v>
      </c>
      <c r="N17" s="17">
        <v>0.33260073729686401</v>
      </c>
      <c r="O17" s="17">
        <v>0.23537968993598599</v>
      </c>
      <c r="P17" s="17">
        <v>0</v>
      </c>
      <c r="Q17" s="17"/>
      <c r="R17" s="17">
        <v>0</v>
      </c>
      <c r="S17" s="17">
        <v>0.126403851881874</v>
      </c>
      <c r="T17" s="17">
        <v>0.33375741127214997</v>
      </c>
      <c r="U17" s="17"/>
      <c r="V17" s="17">
        <v>0</v>
      </c>
      <c r="W17" s="17">
        <v>0</v>
      </c>
      <c r="X17" s="17">
        <v>0</v>
      </c>
      <c r="Y17" s="17">
        <v>0.37225966901978402</v>
      </c>
      <c r="Z17" s="17">
        <v>0.19914283635197799</v>
      </c>
      <c r="AA17" s="17"/>
      <c r="AB17" s="17">
        <v>0.217570850953233</v>
      </c>
      <c r="AC17" s="17">
        <v>0.101508392982999</v>
      </c>
      <c r="AD17" s="17">
        <v>0.691622092066143</v>
      </c>
    </row>
    <row r="18" spans="2:30">
      <c r="B18" s="18" t="s">
        <v>345</v>
      </c>
      <c r="C18" s="17">
        <v>0.17725106678864899</v>
      </c>
      <c r="D18" s="17">
        <v>0.14909756963001</v>
      </c>
      <c r="E18" s="17">
        <v>0.24246899102701899</v>
      </c>
      <c r="F18" s="17"/>
      <c r="G18" s="17">
        <v>1</v>
      </c>
      <c r="H18" s="17">
        <v>1</v>
      </c>
      <c r="I18" s="17">
        <v>0.29679171467369803</v>
      </c>
      <c r="J18" s="17">
        <v>9.4603697032521195E-2</v>
      </c>
      <c r="K18" s="17">
        <v>0.182292267164366</v>
      </c>
      <c r="L18" s="17"/>
      <c r="M18" s="17">
        <v>0.24655410118100601</v>
      </c>
      <c r="N18" s="17">
        <v>0.17881101878994901</v>
      </c>
      <c r="O18" s="17">
        <v>0.28523746978306203</v>
      </c>
      <c r="P18" s="17">
        <v>0</v>
      </c>
      <c r="Q18" s="17"/>
      <c r="R18" s="17">
        <v>1</v>
      </c>
      <c r="S18" s="17">
        <v>0.13266383383668401</v>
      </c>
      <c r="T18" s="17">
        <v>0.22198129609116901</v>
      </c>
      <c r="U18" s="17"/>
      <c r="V18" s="17">
        <v>0</v>
      </c>
      <c r="W18" s="17">
        <v>0</v>
      </c>
      <c r="X18" s="17">
        <v>0</v>
      </c>
      <c r="Y18" s="17">
        <v>0.32267301958740202</v>
      </c>
      <c r="Z18" s="17">
        <v>0.156351878832619</v>
      </c>
      <c r="AA18" s="17"/>
      <c r="AB18" s="17">
        <v>0.195560778684195</v>
      </c>
      <c r="AC18" s="17">
        <v>0.174973639171842</v>
      </c>
      <c r="AD18" s="17">
        <v>4.9849526266158399E-2</v>
      </c>
    </row>
    <row r="19" spans="2:30" ht="28.9">
      <c r="B19" s="18" t="s">
        <v>346</v>
      </c>
      <c r="C19" s="17">
        <v>0.173857753770465</v>
      </c>
      <c r="D19" s="17">
        <v>0.14513424122128299</v>
      </c>
      <c r="E19" s="17">
        <v>0.24039612570830499</v>
      </c>
      <c r="F19" s="17"/>
      <c r="G19" s="17">
        <v>0</v>
      </c>
      <c r="H19" s="17">
        <v>1</v>
      </c>
      <c r="I19" s="17">
        <v>0.39158542233335902</v>
      </c>
      <c r="J19" s="17">
        <v>0.14246079138694201</v>
      </c>
      <c r="K19" s="17">
        <v>0.14454680700392999</v>
      </c>
      <c r="L19" s="17"/>
      <c r="M19" s="17">
        <v>0.21188979480326001</v>
      </c>
      <c r="N19" s="17">
        <v>0.125413557049917</v>
      </c>
      <c r="O19" s="17">
        <v>0.23537968993598599</v>
      </c>
      <c r="P19" s="17">
        <v>0.105562812032908</v>
      </c>
      <c r="Q19" s="17"/>
      <c r="R19" s="17">
        <v>0</v>
      </c>
      <c r="S19" s="17">
        <v>0.12238574313030801</v>
      </c>
      <c r="T19" s="17">
        <v>0.235828272932572</v>
      </c>
      <c r="U19" s="17"/>
      <c r="V19" s="17">
        <v>0</v>
      </c>
      <c r="W19" s="17">
        <v>0</v>
      </c>
      <c r="X19" s="17">
        <v>0</v>
      </c>
      <c r="Y19" s="17">
        <v>0.13331003847488301</v>
      </c>
      <c r="Z19" s="17">
        <v>0.17968503298684799</v>
      </c>
      <c r="AA19" s="17"/>
      <c r="AB19" s="17">
        <v>0.126830154162662</v>
      </c>
      <c r="AC19" s="17">
        <v>0.115688188780166</v>
      </c>
      <c r="AD19" s="17">
        <v>0.74026423179194401</v>
      </c>
    </row>
    <row r="20" spans="2:30">
      <c r="B20" s="18" t="s">
        <v>347</v>
      </c>
      <c r="C20" s="17">
        <v>6.9316421581028298E-2</v>
      </c>
      <c r="D20" s="17">
        <v>5.4427945745032097E-2</v>
      </c>
      <c r="E20" s="17">
        <v>0.103805759925939</v>
      </c>
      <c r="F20" s="17"/>
      <c r="G20" s="17">
        <v>1</v>
      </c>
      <c r="H20" s="17">
        <v>0</v>
      </c>
      <c r="I20" s="17">
        <v>0</v>
      </c>
      <c r="J20" s="17">
        <v>9.2291184564289294E-2</v>
      </c>
      <c r="K20" s="17">
        <v>5.88970992651573E-2</v>
      </c>
      <c r="L20" s="17"/>
      <c r="M20" s="17">
        <v>9.3044308452025395E-2</v>
      </c>
      <c r="N20" s="17">
        <v>5.3757390366610702E-2</v>
      </c>
      <c r="O20" s="17">
        <v>0.17091439035647699</v>
      </c>
      <c r="P20" s="17">
        <v>0</v>
      </c>
      <c r="Q20" s="17"/>
      <c r="R20" s="17">
        <v>1</v>
      </c>
      <c r="S20" s="17">
        <v>0</v>
      </c>
      <c r="T20" s="17">
        <v>0.142058984896027</v>
      </c>
      <c r="U20" s="17"/>
      <c r="V20" s="17">
        <v>0</v>
      </c>
      <c r="W20" s="17">
        <v>0</v>
      </c>
      <c r="X20" s="17">
        <v>0</v>
      </c>
      <c r="Y20" s="17">
        <v>3.3539583187138802E-2</v>
      </c>
      <c r="Z20" s="17">
        <v>7.4458058422483403E-2</v>
      </c>
      <c r="AA20" s="17"/>
      <c r="AB20" s="17">
        <v>8.5211266130582899E-2</v>
      </c>
      <c r="AC20" s="17">
        <v>5.6289854889190298E-2</v>
      </c>
      <c r="AD20" s="17">
        <v>0</v>
      </c>
    </row>
    <row r="21" spans="2:30">
      <c r="B21" s="18" t="s">
        <v>75</v>
      </c>
      <c r="C21" s="19">
        <v>7.9232094052140208E-3</v>
      </c>
      <c r="D21" s="19">
        <v>1.13435276088676E-2</v>
      </c>
      <c r="E21" s="19">
        <v>0</v>
      </c>
      <c r="F21" s="19"/>
      <c r="G21" s="19">
        <v>0</v>
      </c>
      <c r="H21" s="19">
        <v>0</v>
      </c>
      <c r="I21" s="19">
        <v>0</v>
      </c>
      <c r="J21" s="19">
        <v>0</v>
      </c>
      <c r="K21" s="19">
        <v>1.3805389837878299E-2</v>
      </c>
      <c r="L21" s="19"/>
      <c r="M21" s="19">
        <v>1.50210480386924E-2</v>
      </c>
      <c r="N21" s="19">
        <v>0</v>
      </c>
      <c r="O21" s="19">
        <v>0</v>
      </c>
      <c r="P21" s="19">
        <v>0</v>
      </c>
      <c r="Q21" s="19"/>
      <c r="R21" s="19">
        <v>0</v>
      </c>
      <c r="S21" s="19">
        <v>0</v>
      </c>
      <c r="T21" s="19">
        <v>1.7289228602608502E-2</v>
      </c>
      <c r="U21" s="19"/>
      <c r="V21" s="19">
        <v>0</v>
      </c>
      <c r="W21" s="19">
        <v>0</v>
      </c>
      <c r="X21" s="19">
        <v>0</v>
      </c>
      <c r="Y21" s="19">
        <v>0</v>
      </c>
      <c r="Z21" s="19">
        <v>9.0618864714181093E-3</v>
      </c>
      <c r="AA21" s="19"/>
      <c r="AB21" s="19">
        <v>1.29785662847661E-2</v>
      </c>
      <c r="AC21" s="19">
        <v>0</v>
      </c>
      <c r="AD21" s="19">
        <v>0</v>
      </c>
    </row>
    <row r="22" spans="2:30">
      <c r="B22" s="16" t="s">
        <v>27</v>
      </c>
    </row>
    <row r="23" spans="2:30">
      <c r="B23" t="s">
        <v>368</v>
      </c>
    </row>
    <row r="24" spans="2:30">
      <c r="B24" t="s">
        <v>369</v>
      </c>
    </row>
    <row r="26" spans="2:30">
      <c r="B26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D23"/>
  <sheetViews>
    <sheetView showGridLines="0" workbookViewId="0">
      <pane xSplit="2" topLeftCell="C1" activePane="topRight" state="frozen"/>
      <selection pane="topRight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348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61</v>
      </c>
      <c r="D7" s="10">
        <v>23</v>
      </c>
      <c r="E7" s="10">
        <v>38</v>
      </c>
      <c r="F7" s="10"/>
      <c r="G7" s="10">
        <v>0</v>
      </c>
      <c r="H7" s="10">
        <v>0</v>
      </c>
      <c r="I7" s="10">
        <v>0</v>
      </c>
      <c r="J7" s="10">
        <v>26</v>
      </c>
      <c r="K7" s="10">
        <v>35</v>
      </c>
      <c r="L7" s="10"/>
      <c r="M7" s="10">
        <v>26</v>
      </c>
      <c r="N7" s="10">
        <v>19</v>
      </c>
      <c r="O7" s="10">
        <v>9</v>
      </c>
      <c r="P7" s="10">
        <v>7</v>
      </c>
      <c r="Q7" s="10"/>
      <c r="R7" s="10">
        <v>0</v>
      </c>
      <c r="S7" s="10">
        <v>7</v>
      </c>
      <c r="T7" s="10">
        <v>54</v>
      </c>
      <c r="U7" s="10"/>
      <c r="V7" s="10">
        <v>0</v>
      </c>
      <c r="W7" s="10">
        <v>0</v>
      </c>
      <c r="X7" s="10">
        <v>0</v>
      </c>
      <c r="Y7" s="10">
        <v>2</v>
      </c>
      <c r="Z7" s="10">
        <v>59</v>
      </c>
      <c r="AA7" s="10"/>
      <c r="AB7" s="10">
        <v>53</v>
      </c>
      <c r="AC7" s="10">
        <v>6</v>
      </c>
      <c r="AD7" s="10">
        <v>2</v>
      </c>
    </row>
    <row r="8" spans="2:30" ht="30" customHeight="1">
      <c r="B8" s="11" t="s">
        <v>61</v>
      </c>
      <c r="C8" s="11">
        <v>105</v>
      </c>
      <c r="D8" s="11">
        <v>40</v>
      </c>
      <c r="E8" s="11">
        <v>65</v>
      </c>
      <c r="F8" s="11"/>
      <c r="G8" s="11">
        <v>0</v>
      </c>
      <c r="H8" s="11">
        <v>0</v>
      </c>
      <c r="I8" s="11">
        <v>0</v>
      </c>
      <c r="J8" s="11">
        <v>27</v>
      </c>
      <c r="K8" s="11">
        <v>77</v>
      </c>
      <c r="L8" s="11"/>
      <c r="M8" s="11">
        <v>28</v>
      </c>
      <c r="N8" s="11">
        <v>46</v>
      </c>
      <c r="O8" s="11">
        <v>25</v>
      </c>
      <c r="P8" s="11">
        <v>6</v>
      </c>
      <c r="Q8" s="11"/>
      <c r="R8" s="11">
        <v>0</v>
      </c>
      <c r="S8" s="11">
        <v>11</v>
      </c>
      <c r="T8" s="11">
        <v>93</v>
      </c>
      <c r="U8" s="11"/>
      <c r="V8" s="11">
        <v>0</v>
      </c>
      <c r="W8" s="11">
        <v>0</v>
      </c>
      <c r="X8" s="11">
        <v>0</v>
      </c>
      <c r="Y8" s="11">
        <v>1</v>
      </c>
      <c r="Z8" s="11">
        <v>103</v>
      </c>
      <c r="AA8" s="11"/>
      <c r="AB8" s="11">
        <v>94</v>
      </c>
      <c r="AC8" s="11">
        <v>9</v>
      </c>
      <c r="AD8" s="11">
        <v>2</v>
      </c>
    </row>
    <row r="9" spans="2:30">
      <c r="B9" s="18" t="s">
        <v>349</v>
      </c>
      <c r="C9" s="17">
        <v>0.60325910388291604</v>
      </c>
      <c r="D9" s="17">
        <v>0.255825403842736</v>
      </c>
      <c r="E9" s="17">
        <v>0.81731586760002095</v>
      </c>
      <c r="F9" s="17"/>
      <c r="G9" s="17">
        <v>0</v>
      </c>
      <c r="H9" s="17">
        <v>0</v>
      </c>
      <c r="I9" s="17">
        <v>0</v>
      </c>
      <c r="J9" s="17">
        <v>0.69128184081446697</v>
      </c>
      <c r="K9" s="17">
        <v>0.57221465760811696</v>
      </c>
      <c r="L9" s="17"/>
      <c r="M9" s="17">
        <v>0.66670286210907903</v>
      </c>
      <c r="N9" s="17">
        <v>0.90264596041752498</v>
      </c>
      <c r="O9" s="17">
        <v>6.5098145428664406E-2</v>
      </c>
      <c r="P9" s="17">
        <v>0.30967931402517601</v>
      </c>
      <c r="Q9" s="17"/>
      <c r="R9" s="17">
        <v>0</v>
      </c>
      <c r="S9" s="17">
        <v>0.52568839632725395</v>
      </c>
      <c r="T9" s="17">
        <v>0.61272013822098503</v>
      </c>
      <c r="U9" s="17"/>
      <c r="V9" s="17">
        <v>0</v>
      </c>
      <c r="W9" s="17">
        <v>0</v>
      </c>
      <c r="X9" s="17">
        <v>0</v>
      </c>
      <c r="Y9" s="17">
        <v>1</v>
      </c>
      <c r="Z9" s="17">
        <v>0.59853243720306804</v>
      </c>
      <c r="AA9" s="17"/>
      <c r="AB9" s="17">
        <v>0.56696376574669005</v>
      </c>
      <c r="AC9" s="17">
        <v>0.89334217887090905</v>
      </c>
      <c r="AD9" s="17">
        <v>1</v>
      </c>
    </row>
    <row r="10" spans="2:30">
      <c r="B10" s="18" t="s">
        <v>350</v>
      </c>
      <c r="C10" s="17">
        <v>0.48813010698062798</v>
      </c>
      <c r="D10" s="17">
        <v>0.21894856930512099</v>
      </c>
      <c r="E10" s="17">
        <v>0.65397506905698799</v>
      </c>
      <c r="F10" s="17"/>
      <c r="G10" s="17">
        <v>0</v>
      </c>
      <c r="H10" s="17">
        <v>0</v>
      </c>
      <c r="I10" s="17">
        <v>0</v>
      </c>
      <c r="J10" s="17">
        <v>0.21413171501888101</v>
      </c>
      <c r="K10" s="17">
        <v>0.58476568836742704</v>
      </c>
      <c r="L10" s="17"/>
      <c r="M10" s="17">
        <v>0.404257971249738</v>
      </c>
      <c r="N10" s="17">
        <v>0.77461425283547503</v>
      </c>
      <c r="O10" s="17">
        <v>6.1965756527636397E-2</v>
      </c>
      <c r="P10" s="17">
        <v>0.49013450725979202</v>
      </c>
      <c r="Q10" s="17"/>
      <c r="R10" s="17">
        <v>0</v>
      </c>
      <c r="S10" s="17">
        <v>0.41375045464314297</v>
      </c>
      <c r="T10" s="17">
        <v>0.49720193920948302</v>
      </c>
      <c r="U10" s="17"/>
      <c r="V10" s="17">
        <v>0</v>
      </c>
      <c r="W10" s="17">
        <v>0</v>
      </c>
      <c r="X10" s="17">
        <v>0</v>
      </c>
      <c r="Y10" s="17">
        <v>0</v>
      </c>
      <c r="Z10" s="17">
        <v>0.49394556068020001</v>
      </c>
      <c r="AA10" s="17"/>
      <c r="AB10" s="17">
        <v>0.53387347378184202</v>
      </c>
      <c r="AC10" s="17">
        <v>6.7519413645408102E-2</v>
      </c>
      <c r="AD10" s="17">
        <v>0.28854334369419199</v>
      </c>
    </row>
    <row r="11" spans="2:30">
      <c r="B11" s="18" t="s">
        <v>351</v>
      </c>
      <c r="C11" s="17">
        <v>0.44923711232739399</v>
      </c>
      <c r="D11" s="17">
        <v>0.19061433097747099</v>
      </c>
      <c r="E11" s="17">
        <v>0.60857673768002696</v>
      </c>
      <c r="F11" s="17"/>
      <c r="G11" s="17">
        <v>0</v>
      </c>
      <c r="H11" s="17">
        <v>0</v>
      </c>
      <c r="I11" s="17">
        <v>0</v>
      </c>
      <c r="J11" s="17">
        <v>0.287439906112403</v>
      </c>
      <c r="K11" s="17">
        <v>0.50630083075800703</v>
      </c>
      <c r="L11" s="17"/>
      <c r="M11" s="17">
        <v>0.32174635322087503</v>
      </c>
      <c r="N11" s="17">
        <v>0.81317299507857399</v>
      </c>
      <c r="O11" s="17">
        <v>1.9650588159078101E-2</v>
      </c>
      <c r="P11" s="17">
        <v>9.4517221394592094E-2</v>
      </c>
      <c r="Q11" s="17"/>
      <c r="R11" s="17">
        <v>0</v>
      </c>
      <c r="S11" s="17">
        <v>0.232107343111284</v>
      </c>
      <c r="T11" s="17">
        <v>0.47571968889660599</v>
      </c>
      <c r="U11" s="17"/>
      <c r="V11" s="17">
        <v>0</v>
      </c>
      <c r="W11" s="17">
        <v>0</v>
      </c>
      <c r="X11" s="17">
        <v>0</v>
      </c>
      <c r="Y11" s="17">
        <v>0</v>
      </c>
      <c r="Z11" s="17">
        <v>0.45458920511886303</v>
      </c>
      <c r="AA11" s="17"/>
      <c r="AB11" s="17">
        <v>0.473423664627037</v>
      </c>
      <c r="AC11" s="17">
        <v>0.106657821129091</v>
      </c>
      <c r="AD11" s="17">
        <v>1</v>
      </c>
    </row>
    <row r="12" spans="2:30">
      <c r="B12" s="18" t="s">
        <v>352</v>
      </c>
      <c r="C12" s="17">
        <v>0.245827338049246</v>
      </c>
      <c r="D12" s="17">
        <v>0.49884061253159701</v>
      </c>
      <c r="E12" s="17">
        <v>8.9943776072107906E-2</v>
      </c>
      <c r="F12" s="17"/>
      <c r="G12" s="17">
        <v>0</v>
      </c>
      <c r="H12" s="17">
        <v>0</v>
      </c>
      <c r="I12" s="17">
        <v>0</v>
      </c>
      <c r="J12" s="17">
        <v>0</v>
      </c>
      <c r="K12" s="17">
        <v>0.33252736414456202</v>
      </c>
      <c r="L12" s="17"/>
      <c r="M12" s="17">
        <v>0.14264695891889401</v>
      </c>
      <c r="N12" s="17">
        <v>4.1141064759794101E-2</v>
      </c>
      <c r="O12" s="17">
        <v>0.79048932995654997</v>
      </c>
      <c r="P12" s="17">
        <v>0</v>
      </c>
      <c r="Q12" s="17"/>
      <c r="R12" s="17">
        <v>0</v>
      </c>
      <c r="S12" s="17">
        <v>6.0561149029603897E-2</v>
      </c>
      <c r="T12" s="17">
        <v>0.268423622538985</v>
      </c>
      <c r="U12" s="17"/>
      <c r="V12" s="17">
        <v>0</v>
      </c>
      <c r="W12" s="17">
        <v>0</v>
      </c>
      <c r="X12" s="17">
        <v>0</v>
      </c>
      <c r="Y12" s="17">
        <v>0</v>
      </c>
      <c r="Z12" s="17">
        <v>0.24875606029372599</v>
      </c>
      <c r="AA12" s="17"/>
      <c r="AB12" s="17">
        <v>0.24304188017581099</v>
      </c>
      <c r="AC12" s="17">
        <v>0.31868238654572301</v>
      </c>
      <c r="AD12" s="17">
        <v>0</v>
      </c>
    </row>
    <row r="13" spans="2:30" ht="43.15">
      <c r="B13" s="18" t="s">
        <v>353</v>
      </c>
      <c r="C13" s="17">
        <v>0.234023340413164</v>
      </c>
      <c r="D13" s="17">
        <v>0.58491364335904195</v>
      </c>
      <c r="E13" s="17">
        <v>1.78369351806749E-2</v>
      </c>
      <c r="F13" s="17"/>
      <c r="G13" s="17">
        <v>0</v>
      </c>
      <c r="H13" s="17">
        <v>0</v>
      </c>
      <c r="I13" s="17">
        <v>0</v>
      </c>
      <c r="J13" s="17">
        <v>0.15005184049714301</v>
      </c>
      <c r="K13" s="17">
        <v>0.26363896938166997</v>
      </c>
      <c r="L13" s="17"/>
      <c r="M13" s="17">
        <v>0.12680707978939601</v>
      </c>
      <c r="N13" s="17">
        <v>2.36425633333028E-2</v>
      </c>
      <c r="O13" s="17">
        <v>0.79048932995654997</v>
      </c>
      <c r="P13" s="17">
        <v>0</v>
      </c>
      <c r="Q13" s="17"/>
      <c r="R13" s="17">
        <v>0</v>
      </c>
      <c r="S13" s="17">
        <v>0</v>
      </c>
      <c r="T13" s="17">
        <v>0.262566368178766</v>
      </c>
      <c r="U13" s="17"/>
      <c r="V13" s="17">
        <v>0</v>
      </c>
      <c r="W13" s="17">
        <v>0</v>
      </c>
      <c r="X13" s="17">
        <v>0</v>
      </c>
      <c r="Y13" s="17">
        <v>0</v>
      </c>
      <c r="Z13" s="17">
        <v>0.236811432934665</v>
      </c>
      <c r="AA13" s="17"/>
      <c r="AB13" s="17">
        <v>0.261727800479721</v>
      </c>
      <c r="AC13" s="17">
        <v>0</v>
      </c>
      <c r="AD13" s="17">
        <v>0</v>
      </c>
    </row>
    <row r="14" spans="2:30" ht="43.15">
      <c r="B14" s="18" t="s">
        <v>354</v>
      </c>
      <c r="C14" s="17">
        <v>8.5490416222513799E-2</v>
      </c>
      <c r="D14" s="17">
        <v>5.3422201564758701E-2</v>
      </c>
      <c r="E14" s="17">
        <v>0.105247907355443</v>
      </c>
      <c r="F14" s="17"/>
      <c r="G14" s="17">
        <v>0</v>
      </c>
      <c r="H14" s="17">
        <v>0</v>
      </c>
      <c r="I14" s="17">
        <v>0</v>
      </c>
      <c r="J14" s="17">
        <v>0.16977027628158101</v>
      </c>
      <c r="K14" s="17">
        <v>5.5766032740937999E-2</v>
      </c>
      <c r="L14" s="17"/>
      <c r="M14" s="17">
        <v>0.22599013559796499</v>
      </c>
      <c r="N14" s="17">
        <v>5.9014410255201599E-2</v>
      </c>
      <c r="O14" s="17">
        <v>0</v>
      </c>
      <c r="P14" s="17">
        <v>0</v>
      </c>
      <c r="Q14" s="17"/>
      <c r="R14" s="17">
        <v>0</v>
      </c>
      <c r="S14" s="17">
        <v>0.28474107005545701</v>
      </c>
      <c r="T14" s="17">
        <v>6.1188494308967098E-2</v>
      </c>
      <c r="U14" s="17"/>
      <c r="V14" s="17">
        <v>0</v>
      </c>
      <c r="W14" s="17">
        <v>0</v>
      </c>
      <c r="X14" s="17">
        <v>0</v>
      </c>
      <c r="Y14" s="17">
        <v>0</v>
      </c>
      <c r="Z14" s="17">
        <v>8.6508926554471094E-2</v>
      </c>
      <c r="AA14" s="17"/>
      <c r="AB14" s="17">
        <v>7.9767389014115106E-2</v>
      </c>
      <c r="AC14" s="17">
        <v>0.15834188492395301</v>
      </c>
      <c r="AD14" s="17">
        <v>0</v>
      </c>
    </row>
    <row r="15" spans="2:30" ht="28.9">
      <c r="B15" s="18" t="s">
        <v>355</v>
      </c>
      <c r="C15" s="17">
        <v>8.4741157492387698E-2</v>
      </c>
      <c r="D15" s="17">
        <v>0.137599751439165</v>
      </c>
      <c r="E15" s="17">
        <v>5.2174542470370101E-2</v>
      </c>
      <c r="F15" s="17"/>
      <c r="G15" s="17">
        <v>0</v>
      </c>
      <c r="H15" s="17">
        <v>0</v>
      </c>
      <c r="I15" s="17">
        <v>0</v>
      </c>
      <c r="J15" s="17">
        <v>0.13601993877413601</v>
      </c>
      <c r="K15" s="17">
        <v>6.6655814704463107E-2</v>
      </c>
      <c r="L15" s="17"/>
      <c r="M15" s="17">
        <v>0.127968126757079</v>
      </c>
      <c r="N15" s="17">
        <v>5.9470254859218301E-2</v>
      </c>
      <c r="O15" s="17">
        <v>5.4189038257985302E-2</v>
      </c>
      <c r="P15" s="17">
        <v>0.200186178715032</v>
      </c>
      <c r="Q15" s="17"/>
      <c r="R15" s="17">
        <v>0</v>
      </c>
      <c r="S15" s="17">
        <v>4.2536809493994701E-2</v>
      </c>
      <c r="T15" s="17">
        <v>8.9888677712467002E-2</v>
      </c>
      <c r="U15" s="17"/>
      <c r="V15" s="17">
        <v>0</v>
      </c>
      <c r="W15" s="17">
        <v>0</v>
      </c>
      <c r="X15" s="17">
        <v>0</v>
      </c>
      <c r="Y15" s="17">
        <v>0</v>
      </c>
      <c r="Z15" s="17">
        <v>8.5750741352915105E-2</v>
      </c>
      <c r="AA15" s="17"/>
      <c r="AB15" s="17">
        <v>7.3041934496487299E-2</v>
      </c>
      <c r="AC15" s="17">
        <v>0.21718162509296601</v>
      </c>
      <c r="AD15" s="17">
        <v>0</v>
      </c>
    </row>
    <row r="16" spans="2:30" ht="28.9">
      <c r="B16" s="18" t="s">
        <v>356</v>
      </c>
      <c r="C16" s="17">
        <v>6.3095076135426002E-3</v>
      </c>
      <c r="D16" s="17">
        <v>0</v>
      </c>
      <c r="E16" s="17">
        <v>1.01968472131473E-2</v>
      </c>
      <c r="F16" s="17"/>
      <c r="G16" s="17">
        <v>0</v>
      </c>
      <c r="H16" s="17">
        <v>0</v>
      </c>
      <c r="I16" s="17">
        <v>0</v>
      </c>
      <c r="J16" s="17">
        <v>2.4199346070262601E-2</v>
      </c>
      <c r="K16" s="17">
        <v>0</v>
      </c>
      <c r="L16" s="17"/>
      <c r="M16" s="17">
        <v>0</v>
      </c>
      <c r="N16" s="17">
        <v>1.45062013850883E-2</v>
      </c>
      <c r="O16" s="17">
        <v>0</v>
      </c>
      <c r="P16" s="17">
        <v>0</v>
      </c>
      <c r="Q16" s="17"/>
      <c r="R16" s="17">
        <v>0</v>
      </c>
      <c r="S16" s="17">
        <v>0</v>
      </c>
      <c r="T16" s="17">
        <v>7.0790567135711399E-3</v>
      </c>
      <c r="U16" s="17"/>
      <c r="V16" s="17">
        <v>0</v>
      </c>
      <c r="W16" s="17">
        <v>0</v>
      </c>
      <c r="X16" s="17">
        <v>0</v>
      </c>
      <c r="Y16" s="17">
        <v>0</v>
      </c>
      <c r="Z16" s="17">
        <v>6.3846774276329898E-3</v>
      </c>
      <c r="AA16" s="17"/>
      <c r="AB16" s="17">
        <v>7.0564480743121102E-3</v>
      </c>
      <c r="AC16" s="17">
        <v>0</v>
      </c>
      <c r="AD16" s="17">
        <v>0</v>
      </c>
    </row>
    <row r="17" spans="2:30" ht="28.9">
      <c r="B17" s="18" t="s">
        <v>357</v>
      </c>
      <c r="C17" s="17">
        <v>6.3095076135426002E-3</v>
      </c>
      <c r="D17" s="17">
        <v>0</v>
      </c>
      <c r="E17" s="17">
        <v>1.01968472131473E-2</v>
      </c>
      <c r="F17" s="17"/>
      <c r="G17" s="17">
        <v>0</v>
      </c>
      <c r="H17" s="17">
        <v>0</v>
      </c>
      <c r="I17" s="17">
        <v>0</v>
      </c>
      <c r="J17" s="17">
        <v>2.4199346070262601E-2</v>
      </c>
      <c r="K17" s="17">
        <v>0</v>
      </c>
      <c r="L17" s="17"/>
      <c r="M17" s="17">
        <v>0</v>
      </c>
      <c r="N17" s="17">
        <v>1.45062013850883E-2</v>
      </c>
      <c r="O17" s="17">
        <v>0</v>
      </c>
      <c r="P17" s="17">
        <v>0</v>
      </c>
      <c r="Q17" s="17"/>
      <c r="R17" s="17">
        <v>0</v>
      </c>
      <c r="S17" s="17">
        <v>0</v>
      </c>
      <c r="T17" s="17">
        <v>7.0790567135711399E-3</v>
      </c>
      <c r="U17" s="17"/>
      <c r="V17" s="17">
        <v>0</v>
      </c>
      <c r="W17" s="17">
        <v>0</v>
      </c>
      <c r="X17" s="17">
        <v>0</v>
      </c>
      <c r="Y17" s="17">
        <v>0</v>
      </c>
      <c r="Z17" s="17">
        <v>6.3846774276329898E-3</v>
      </c>
      <c r="AA17" s="17"/>
      <c r="AB17" s="17">
        <v>7.0564480743121102E-3</v>
      </c>
      <c r="AC17" s="17">
        <v>0</v>
      </c>
      <c r="AD17" s="17">
        <v>0</v>
      </c>
    </row>
    <row r="18" spans="2:30">
      <c r="B18" s="18" t="s">
        <v>75</v>
      </c>
      <c r="C18" s="19">
        <v>2.55012247287775E-2</v>
      </c>
      <c r="D18" s="19">
        <v>1.1786220199005101E-2</v>
      </c>
      <c r="E18" s="19">
        <v>3.3951151962862802E-2</v>
      </c>
      <c r="F18" s="19"/>
      <c r="G18" s="19">
        <v>0</v>
      </c>
      <c r="H18" s="19">
        <v>0</v>
      </c>
      <c r="I18" s="19">
        <v>0</v>
      </c>
      <c r="J18" s="19">
        <v>4.4706787533627897E-2</v>
      </c>
      <c r="K18" s="19">
        <v>1.8727678671738902E-2</v>
      </c>
      <c r="L18" s="19"/>
      <c r="M18" s="19">
        <v>0</v>
      </c>
      <c r="N18" s="19">
        <v>2.1500157994789399E-2</v>
      </c>
      <c r="O18" s="19">
        <v>6.7129207978832997E-2</v>
      </c>
      <c r="P18" s="19">
        <v>0</v>
      </c>
      <c r="Q18" s="19"/>
      <c r="R18" s="19">
        <v>0</v>
      </c>
      <c r="S18" s="19">
        <v>0</v>
      </c>
      <c r="T18" s="19">
        <v>2.8611522035897799E-2</v>
      </c>
      <c r="U18" s="19"/>
      <c r="V18" s="19">
        <v>0</v>
      </c>
      <c r="W18" s="19">
        <v>0</v>
      </c>
      <c r="X18" s="19">
        <v>0</v>
      </c>
      <c r="Y18" s="19">
        <v>0</v>
      </c>
      <c r="Z18" s="19">
        <v>2.58050396124976E-2</v>
      </c>
      <c r="AA18" s="19"/>
      <c r="AB18" s="19">
        <v>2.8520144383968299E-2</v>
      </c>
      <c r="AC18" s="19">
        <v>0</v>
      </c>
      <c r="AD18" s="19">
        <v>0</v>
      </c>
    </row>
    <row r="19" spans="2:30">
      <c r="B19" s="16" t="s">
        <v>28</v>
      </c>
    </row>
    <row r="20" spans="2:30">
      <c r="B20" t="s">
        <v>368</v>
      </c>
    </row>
    <row r="21" spans="2:30">
      <c r="B21" t="s">
        <v>369</v>
      </c>
    </row>
    <row r="23" spans="2:30">
      <c r="B23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D23"/>
  <sheetViews>
    <sheetView showGridLines="0" topLeftCell="A11" workbookViewId="0">
      <pane xSplit="2" topLeftCell="C1" activePane="topRight" state="frozen"/>
      <selection pane="topRight" activeCell="B23" sqref="B23"/>
    </sheetView>
  </sheetViews>
  <sheetFormatPr defaultColWidth="11.5703125" defaultRowHeight="14.45"/>
  <cols>
    <col min="2" max="2" width="25.7109375" customWidth="1"/>
    <col min="3" max="5" width="10.7109375" customWidth="1"/>
    <col min="6" max="6" width="2.28515625" customWidth="1"/>
    <col min="7" max="11" width="10.7109375" customWidth="1"/>
    <col min="12" max="12" width="2.28515625" customWidth="1"/>
    <col min="13" max="16" width="10.7109375" customWidth="1"/>
    <col min="17" max="17" width="2.28515625" customWidth="1"/>
    <col min="18" max="20" width="10.7109375" customWidth="1"/>
    <col min="21" max="21" width="2.28515625" customWidth="1"/>
    <col min="22" max="26" width="10.7109375" customWidth="1"/>
    <col min="27" max="27" width="2.28515625" customWidth="1"/>
    <col min="28" max="30" width="10.7109375" customWidth="1"/>
    <col min="31" max="31" width="2.28515625" customWidth="1"/>
  </cols>
  <sheetData>
    <row r="2" spans="2:30" ht="40.15" customHeight="1">
      <c r="D2" s="27" t="s">
        <v>358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5" spans="2:30" ht="30" customHeight="1">
      <c r="B5" s="15"/>
      <c r="C5" s="15"/>
      <c r="D5" s="26" t="s">
        <v>30</v>
      </c>
      <c r="E5" s="26"/>
      <c r="F5" s="15"/>
      <c r="G5" s="26" t="s">
        <v>31</v>
      </c>
      <c r="H5" s="26"/>
      <c r="I5" s="26"/>
      <c r="J5" s="26"/>
      <c r="K5" s="26"/>
      <c r="L5" s="15"/>
      <c r="M5" s="26" t="s">
        <v>32</v>
      </c>
      <c r="N5" s="26"/>
      <c r="O5" s="26"/>
      <c r="P5" s="26"/>
      <c r="Q5" s="15"/>
      <c r="R5" s="26" t="s">
        <v>33</v>
      </c>
      <c r="S5" s="26"/>
      <c r="T5" s="26"/>
      <c r="U5" s="15"/>
      <c r="V5" s="26" t="s">
        <v>34</v>
      </c>
      <c r="W5" s="26"/>
      <c r="X5" s="26"/>
      <c r="Y5" s="26"/>
      <c r="Z5" s="26"/>
      <c r="AA5" s="15"/>
      <c r="AB5" s="26" t="s">
        <v>35</v>
      </c>
      <c r="AC5" s="26"/>
      <c r="AD5" s="26"/>
    </row>
    <row r="6" spans="2:30" ht="28.9">
      <c r="B6" t="s">
        <v>36</v>
      </c>
      <c r="C6" s="9" t="s">
        <v>37</v>
      </c>
      <c r="D6" s="12" t="s">
        <v>38</v>
      </c>
      <c r="E6" s="12" t="s">
        <v>39</v>
      </c>
      <c r="G6" s="12" t="s">
        <v>40</v>
      </c>
      <c r="H6" s="12" t="s">
        <v>41</v>
      </c>
      <c r="I6" s="12" t="s">
        <v>42</v>
      </c>
      <c r="J6" s="12" t="s">
        <v>43</v>
      </c>
      <c r="K6" s="12" t="s">
        <v>44</v>
      </c>
      <c r="M6" s="12" t="s">
        <v>45</v>
      </c>
      <c r="N6" s="12" t="s">
        <v>46</v>
      </c>
      <c r="O6" s="12" t="s">
        <v>47</v>
      </c>
      <c r="P6" s="12" t="s">
        <v>48</v>
      </c>
      <c r="R6" s="12" t="s">
        <v>49</v>
      </c>
      <c r="S6" s="12" t="s">
        <v>50</v>
      </c>
      <c r="T6" s="12" t="s">
        <v>51</v>
      </c>
      <c r="V6" s="12" t="s">
        <v>52</v>
      </c>
      <c r="W6" s="12" t="s">
        <v>53</v>
      </c>
      <c r="X6" s="12" t="s">
        <v>54</v>
      </c>
      <c r="Y6" s="12" t="s">
        <v>55</v>
      </c>
      <c r="Z6" s="12" t="s">
        <v>56</v>
      </c>
      <c r="AB6" s="12" t="s">
        <v>57</v>
      </c>
      <c r="AC6" s="12" t="s">
        <v>58</v>
      </c>
      <c r="AD6" s="12" t="s">
        <v>59</v>
      </c>
    </row>
    <row r="7" spans="2:30" ht="30" customHeight="1">
      <c r="B7" s="10" t="s">
        <v>60</v>
      </c>
      <c r="C7" s="10">
        <v>61</v>
      </c>
      <c r="D7" s="10">
        <v>23</v>
      </c>
      <c r="E7" s="10">
        <v>38</v>
      </c>
      <c r="F7" s="10"/>
      <c r="G7" s="10">
        <v>0</v>
      </c>
      <c r="H7" s="10">
        <v>0</v>
      </c>
      <c r="I7" s="10">
        <v>0</v>
      </c>
      <c r="J7" s="10">
        <v>26</v>
      </c>
      <c r="K7" s="10">
        <v>35</v>
      </c>
      <c r="L7" s="10"/>
      <c r="M7" s="10">
        <v>26</v>
      </c>
      <c r="N7" s="10">
        <v>19</v>
      </c>
      <c r="O7" s="10">
        <v>9</v>
      </c>
      <c r="P7" s="10">
        <v>7</v>
      </c>
      <c r="Q7" s="10"/>
      <c r="R7" s="10">
        <v>0</v>
      </c>
      <c r="S7" s="10">
        <v>7</v>
      </c>
      <c r="T7" s="10">
        <v>54</v>
      </c>
      <c r="U7" s="10"/>
      <c r="V7" s="10">
        <v>0</v>
      </c>
      <c r="W7" s="10">
        <v>0</v>
      </c>
      <c r="X7" s="10">
        <v>0</v>
      </c>
      <c r="Y7" s="10">
        <v>2</v>
      </c>
      <c r="Z7" s="10">
        <v>59</v>
      </c>
      <c r="AA7" s="10"/>
      <c r="AB7" s="10">
        <v>53</v>
      </c>
      <c r="AC7" s="10">
        <v>6</v>
      </c>
      <c r="AD7" s="10">
        <v>2</v>
      </c>
    </row>
    <row r="8" spans="2:30" ht="30" customHeight="1">
      <c r="B8" s="11" t="s">
        <v>61</v>
      </c>
      <c r="C8" s="11">
        <v>105</v>
      </c>
      <c r="D8" s="11">
        <v>40</v>
      </c>
      <c r="E8" s="11">
        <v>65</v>
      </c>
      <c r="F8" s="11"/>
      <c r="G8" s="11">
        <v>0</v>
      </c>
      <c r="H8" s="11">
        <v>0</v>
      </c>
      <c r="I8" s="11">
        <v>0</v>
      </c>
      <c r="J8" s="11">
        <v>27</v>
      </c>
      <c r="K8" s="11">
        <v>77</v>
      </c>
      <c r="L8" s="11"/>
      <c r="M8" s="11">
        <v>28</v>
      </c>
      <c r="N8" s="11">
        <v>46</v>
      </c>
      <c r="O8" s="11">
        <v>25</v>
      </c>
      <c r="P8" s="11">
        <v>6</v>
      </c>
      <c r="Q8" s="11"/>
      <c r="R8" s="11">
        <v>0</v>
      </c>
      <c r="S8" s="11">
        <v>11</v>
      </c>
      <c r="T8" s="11">
        <v>93</v>
      </c>
      <c r="U8" s="11"/>
      <c r="V8" s="11">
        <v>0</v>
      </c>
      <c r="W8" s="11">
        <v>0</v>
      </c>
      <c r="X8" s="11">
        <v>0</v>
      </c>
      <c r="Y8" s="11">
        <v>1</v>
      </c>
      <c r="Z8" s="11">
        <v>103</v>
      </c>
      <c r="AA8" s="11"/>
      <c r="AB8" s="11">
        <v>94</v>
      </c>
      <c r="AC8" s="11">
        <v>9</v>
      </c>
      <c r="AD8" s="11">
        <v>2</v>
      </c>
    </row>
    <row r="9" spans="2:30" ht="28.9">
      <c r="B9" s="18" t="s">
        <v>359</v>
      </c>
      <c r="C9" s="17">
        <v>0.58042319031568301</v>
      </c>
      <c r="D9" s="17">
        <v>0.58003088676142101</v>
      </c>
      <c r="E9" s="17">
        <v>0.58066489176609104</v>
      </c>
      <c r="F9" s="17"/>
      <c r="G9" s="17">
        <v>0</v>
      </c>
      <c r="H9" s="17">
        <v>0</v>
      </c>
      <c r="I9" s="17">
        <v>0</v>
      </c>
      <c r="J9" s="17">
        <v>0.20001898503391299</v>
      </c>
      <c r="K9" s="17">
        <v>0.71458668403618497</v>
      </c>
      <c r="L9" s="17"/>
      <c r="M9" s="17">
        <v>0.15881451983464701</v>
      </c>
      <c r="N9" s="17">
        <v>0.789702615254532</v>
      </c>
      <c r="O9" s="17">
        <v>0.81013991811562802</v>
      </c>
      <c r="P9" s="17">
        <v>0</v>
      </c>
      <c r="Q9" s="17"/>
      <c r="R9" s="17">
        <v>0</v>
      </c>
      <c r="S9" s="17">
        <v>6.0561149029603897E-2</v>
      </c>
      <c r="T9" s="17">
        <v>0.64382898844040903</v>
      </c>
      <c r="U9" s="17"/>
      <c r="V9" s="17">
        <v>0</v>
      </c>
      <c r="W9" s="17">
        <v>0</v>
      </c>
      <c r="X9" s="17">
        <v>0</v>
      </c>
      <c r="Y9" s="17">
        <v>0</v>
      </c>
      <c r="Z9" s="17">
        <v>0.58733819953385602</v>
      </c>
      <c r="AA9" s="17"/>
      <c r="AB9" s="17">
        <v>0.61033630655525195</v>
      </c>
      <c r="AC9" s="17">
        <v>0.204635968781787</v>
      </c>
      <c r="AD9" s="17">
        <v>1</v>
      </c>
    </row>
    <row r="10" spans="2:30" ht="28.9">
      <c r="B10" s="18" t="s">
        <v>360</v>
      </c>
      <c r="C10" s="17">
        <v>0.37265554428665998</v>
      </c>
      <c r="D10" s="17">
        <v>5.9149003546566298E-2</v>
      </c>
      <c r="E10" s="17">
        <v>0.56580950576825495</v>
      </c>
      <c r="F10" s="17"/>
      <c r="G10" s="17">
        <v>0</v>
      </c>
      <c r="H10" s="17">
        <v>0</v>
      </c>
      <c r="I10" s="17">
        <v>0</v>
      </c>
      <c r="J10" s="17">
        <v>0.16615674404764399</v>
      </c>
      <c r="K10" s="17">
        <v>0.44548491921072803</v>
      </c>
      <c r="L10" s="17"/>
      <c r="M10" s="17">
        <v>0.105500217007615</v>
      </c>
      <c r="N10" s="17">
        <v>0.76847902257882394</v>
      </c>
      <c r="O10" s="17">
        <v>2.30942783779669E-2</v>
      </c>
      <c r="P10" s="17">
        <v>8.2340913704275695E-2</v>
      </c>
      <c r="Q10" s="17"/>
      <c r="R10" s="17">
        <v>0</v>
      </c>
      <c r="S10" s="17">
        <v>4.5266096209078302E-2</v>
      </c>
      <c r="T10" s="17">
        <v>0.41258611740874901</v>
      </c>
      <c r="U10" s="17"/>
      <c r="V10" s="17">
        <v>0</v>
      </c>
      <c r="W10" s="17">
        <v>0</v>
      </c>
      <c r="X10" s="17">
        <v>0</v>
      </c>
      <c r="Y10" s="17">
        <v>0.41795494630549102</v>
      </c>
      <c r="Z10" s="17">
        <v>0.37211585912630701</v>
      </c>
      <c r="AA10" s="17"/>
      <c r="AB10" s="17">
        <v>0.416771744948711</v>
      </c>
      <c r="AC10" s="17">
        <v>0</v>
      </c>
      <c r="AD10" s="17">
        <v>0</v>
      </c>
    </row>
    <row r="11" spans="2:30" ht="43.15">
      <c r="B11" s="18" t="s">
        <v>361</v>
      </c>
      <c r="C11" s="17">
        <v>0.124759895729458</v>
      </c>
      <c r="D11" s="17">
        <v>0.112927797673714</v>
      </c>
      <c r="E11" s="17">
        <v>0.13204974877912901</v>
      </c>
      <c r="F11" s="17"/>
      <c r="G11" s="17">
        <v>0</v>
      </c>
      <c r="H11" s="17">
        <v>0</v>
      </c>
      <c r="I11" s="17">
        <v>0</v>
      </c>
      <c r="J11" s="17">
        <v>0.25075604365661303</v>
      </c>
      <c r="K11" s="17">
        <v>8.0322733451740694E-2</v>
      </c>
      <c r="L11" s="17"/>
      <c r="M11" s="17">
        <v>0.277245952361305</v>
      </c>
      <c r="N11" s="17">
        <v>4.7944156760613199E-2</v>
      </c>
      <c r="O11" s="17">
        <v>1.8677070538721901E-2</v>
      </c>
      <c r="P11" s="17">
        <v>0.435455892022303</v>
      </c>
      <c r="Q11" s="17"/>
      <c r="R11" s="17">
        <v>0</v>
      </c>
      <c r="S11" s="17">
        <v>8.7802905703073003E-2</v>
      </c>
      <c r="T11" s="17">
        <v>0.129267413614614</v>
      </c>
      <c r="U11" s="17"/>
      <c r="V11" s="17">
        <v>0</v>
      </c>
      <c r="W11" s="17">
        <v>0</v>
      </c>
      <c r="X11" s="17">
        <v>0</v>
      </c>
      <c r="Y11" s="17">
        <v>0.41795494630549102</v>
      </c>
      <c r="Z11" s="17">
        <v>0.121266847017271</v>
      </c>
      <c r="AA11" s="17"/>
      <c r="AB11" s="17">
        <v>0.112274251514733</v>
      </c>
      <c r="AC11" s="17">
        <v>0.272388302687888</v>
      </c>
      <c r="AD11" s="17">
        <v>0</v>
      </c>
    </row>
    <row r="12" spans="2:30" ht="57.6">
      <c r="B12" s="18" t="s">
        <v>362</v>
      </c>
      <c r="C12" s="17">
        <v>0.122685413981356</v>
      </c>
      <c r="D12" s="17">
        <v>0.100274715457376</v>
      </c>
      <c r="E12" s="17">
        <v>0.13649282989445899</v>
      </c>
      <c r="F12" s="17"/>
      <c r="G12" s="17">
        <v>0</v>
      </c>
      <c r="H12" s="17">
        <v>0</v>
      </c>
      <c r="I12" s="17">
        <v>0</v>
      </c>
      <c r="J12" s="17">
        <v>0.122443076381269</v>
      </c>
      <c r="K12" s="17">
        <v>0.12277088322337899</v>
      </c>
      <c r="L12" s="17"/>
      <c r="M12" s="17">
        <v>0.186807737286939</v>
      </c>
      <c r="N12" s="17">
        <v>8.6466581333318193E-2</v>
      </c>
      <c r="O12" s="17">
        <v>0.14808873296768299</v>
      </c>
      <c r="P12" s="17">
        <v>0</v>
      </c>
      <c r="Q12" s="17"/>
      <c r="R12" s="17">
        <v>0</v>
      </c>
      <c r="S12" s="17">
        <v>0.181643111531859</v>
      </c>
      <c r="T12" s="17">
        <v>0.115494544920138</v>
      </c>
      <c r="U12" s="17"/>
      <c r="V12" s="17">
        <v>0</v>
      </c>
      <c r="W12" s="17">
        <v>0</v>
      </c>
      <c r="X12" s="17">
        <v>0</v>
      </c>
      <c r="Y12" s="17">
        <v>0</v>
      </c>
      <c r="Z12" s="17">
        <v>0.12414705573305</v>
      </c>
      <c r="AA12" s="17"/>
      <c r="AB12" s="17">
        <v>0.137209320641242</v>
      </c>
      <c r="AC12" s="17">
        <v>0</v>
      </c>
      <c r="AD12" s="17">
        <v>0</v>
      </c>
    </row>
    <row r="13" spans="2:30" ht="28.9">
      <c r="B13" s="18" t="s">
        <v>363</v>
      </c>
      <c r="C13" s="17">
        <v>0.117381557031421</v>
      </c>
      <c r="D13" s="17">
        <v>4.8401203057066598E-2</v>
      </c>
      <c r="E13" s="17">
        <v>0.15988092116939401</v>
      </c>
      <c r="F13" s="17"/>
      <c r="G13" s="17">
        <v>0</v>
      </c>
      <c r="H13" s="17">
        <v>0</v>
      </c>
      <c r="I13" s="17">
        <v>0</v>
      </c>
      <c r="J13" s="17">
        <v>0.346602371001208</v>
      </c>
      <c r="K13" s="17">
        <v>3.6538430670963101E-2</v>
      </c>
      <c r="L13" s="17"/>
      <c r="M13" s="17">
        <v>0.27205448049317899</v>
      </c>
      <c r="N13" s="17">
        <v>6.0717806169830697E-2</v>
      </c>
      <c r="O13" s="17">
        <v>1.8677070538721901E-2</v>
      </c>
      <c r="P13" s="17">
        <v>0.24201836996245399</v>
      </c>
      <c r="Q13" s="17"/>
      <c r="R13" s="17">
        <v>0</v>
      </c>
      <c r="S13" s="17">
        <v>0.48067506246900299</v>
      </c>
      <c r="T13" s="17">
        <v>7.3071888626293005E-2</v>
      </c>
      <c r="U13" s="17"/>
      <c r="V13" s="17">
        <v>0</v>
      </c>
      <c r="W13" s="17">
        <v>0</v>
      </c>
      <c r="X13" s="17">
        <v>0</v>
      </c>
      <c r="Y13" s="17">
        <v>0.41795494630549102</v>
      </c>
      <c r="Z13" s="17">
        <v>0.11380060473274201</v>
      </c>
      <c r="AA13" s="17"/>
      <c r="AB13" s="17">
        <v>6.1996165656809703E-2</v>
      </c>
      <c r="AC13" s="17">
        <v>0.56211413601400795</v>
      </c>
      <c r="AD13" s="17">
        <v>0.71145665630580801</v>
      </c>
    </row>
    <row r="14" spans="2:30" ht="28.9">
      <c r="B14" s="18" t="s">
        <v>364</v>
      </c>
      <c r="C14" s="17">
        <v>0.110617470973067</v>
      </c>
      <c r="D14" s="17">
        <v>0.110268102131833</v>
      </c>
      <c r="E14" s="17">
        <v>0.11083271999321</v>
      </c>
      <c r="F14" s="17"/>
      <c r="G14" s="17">
        <v>0</v>
      </c>
      <c r="H14" s="17">
        <v>0</v>
      </c>
      <c r="I14" s="17">
        <v>0</v>
      </c>
      <c r="J14" s="17">
        <v>0.16185319344080601</v>
      </c>
      <c r="K14" s="17">
        <v>9.2547314455017807E-2</v>
      </c>
      <c r="L14" s="17"/>
      <c r="M14" s="17">
        <v>0.26783140214748602</v>
      </c>
      <c r="N14" s="17">
        <v>7.8333267445778093E-2</v>
      </c>
      <c r="O14" s="17">
        <v>0</v>
      </c>
      <c r="P14" s="17">
        <v>9.4517221394592094E-2</v>
      </c>
      <c r="Q14" s="17"/>
      <c r="R14" s="17">
        <v>0</v>
      </c>
      <c r="S14" s="17">
        <v>0.232107343111284</v>
      </c>
      <c r="T14" s="17">
        <v>9.5799766091330202E-2</v>
      </c>
      <c r="U14" s="17"/>
      <c r="V14" s="17">
        <v>0</v>
      </c>
      <c r="W14" s="17">
        <v>0</v>
      </c>
      <c r="X14" s="17">
        <v>0</v>
      </c>
      <c r="Y14" s="17">
        <v>0</v>
      </c>
      <c r="Z14" s="17">
        <v>0.111935338426044</v>
      </c>
      <c r="AA14" s="17"/>
      <c r="AB14" s="17">
        <v>9.0956933201099599E-2</v>
      </c>
      <c r="AC14" s="17">
        <v>0.32736206002211798</v>
      </c>
      <c r="AD14" s="17">
        <v>0</v>
      </c>
    </row>
    <row r="15" spans="2:30">
      <c r="B15" s="18" t="s">
        <v>69</v>
      </c>
      <c r="C15" s="17">
        <v>6.2937860635668905E-2</v>
      </c>
      <c r="D15" s="17">
        <v>0.148541347855873</v>
      </c>
      <c r="E15" s="17">
        <v>1.01968472131473E-2</v>
      </c>
      <c r="F15" s="17"/>
      <c r="G15" s="17">
        <v>0</v>
      </c>
      <c r="H15" s="17">
        <v>0</v>
      </c>
      <c r="I15" s="17">
        <v>0</v>
      </c>
      <c r="J15" s="17">
        <v>0.195052614772731</v>
      </c>
      <c r="K15" s="17">
        <v>1.6342747487736699E-2</v>
      </c>
      <c r="L15" s="17"/>
      <c r="M15" s="17">
        <v>8.5734806843294806E-2</v>
      </c>
      <c r="N15" s="17">
        <v>6.5017732727450997E-2</v>
      </c>
      <c r="O15" s="17">
        <v>0</v>
      </c>
      <c r="P15" s="17">
        <v>0.200186178715032</v>
      </c>
      <c r="Q15" s="17"/>
      <c r="R15" s="17">
        <v>0</v>
      </c>
      <c r="S15" s="17">
        <v>0</v>
      </c>
      <c r="T15" s="17">
        <v>7.0614176598255807E-2</v>
      </c>
      <c r="U15" s="17"/>
      <c r="V15" s="17">
        <v>0</v>
      </c>
      <c r="W15" s="17">
        <v>0</v>
      </c>
      <c r="X15" s="17">
        <v>0</v>
      </c>
      <c r="Y15" s="17">
        <v>0</v>
      </c>
      <c r="Z15" s="17">
        <v>6.3687685752461795E-2</v>
      </c>
      <c r="AA15" s="17"/>
      <c r="AB15" s="17">
        <v>6.3632670602935704E-2</v>
      </c>
      <c r="AC15" s="17">
        <v>6.7519413645408102E-2</v>
      </c>
      <c r="AD15" s="17">
        <v>0</v>
      </c>
    </row>
    <row r="16" spans="2:30" ht="43.15">
      <c r="B16" s="18" t="s">
        <v>365</v>
      </c>
      <c r="C16" s="17">
        <v>1.6204236589998901E-2</v>
      </c>
      <c r="D16" s="17">
        <v>0</v>
      </c>
      <c r="E16" s="17">
        <v>2.6187800195257401E-2</v>
      </c>
      <c r="F16" s="17"/>
      <c r="G16" s="17">
        <v>0</v>
      </c>
      <c r="H16" s="17">
        <v>0</v>
      </c>
      <c r="I16" s="17">
        <v>0</v>
      </c>
      <c r="J16" s="17">
        <v>2.6282657784263801E-2</v>
      </c>
      <c r="K16" s="17">
        <v>1.2649711745543499E-2</v>
      </c>
      <c r="L16" s="17"/>
      <c r="M16" s="17">
        <v>4.3355958139947803E-2</v>
      </c>
      <c r="N16" s="17">
        <v>1.08689139240852E-2</v>
      </c>
      <c r="O16" s="17">
        <v>0</v>
      </c>
      <c r="P16" s="17">
        <v>0</v>
      </c>
      <c r="Q16" s="17"/>
      <c r="R16" s="17">
        <v>0</v>
      </c>
      <c r="S16" s="17">
        <v>6.3037673393860003E-2</v>
      </c>
      <c r="T16" s="17">
        <v>1.049212221418E-2</v>
      </c>
      <c r="U16" s="17"/>
      <c r="V16" s="17">
        <v>0</v>
      </c>
      <c r="W16" s="17">
        <v>0</v>
      </c>
      <c r="X16" s="17">
        <v>0</v>
      </c>
      <c r="Y16" s="17">
        <v>0.58204505369450898</v>
      </c>
      <c r="Z16" s="17">
        <v>9.4629579305981395E-3</v>
      </c>
      <c r="AA16" s="17"/>
      <c r="AB16" s="17">
        <v>1.8122547920501601E-2</v>
      </c>
      <c r="AC16" s="17">
        <v>0</v>
      </c>
      <c r="AD16" s="17">
        <v>0</v>
      </c>
    </row>
    <row r="17" spans="2:30" ht="43.15">
      <c r="B17" s="18" t="s">
        <v>366</v>
      </c>
      <c r="C17" s="17">
        <v>1.31669457155446E-2</v>
      </c>
      <c r="D17" s="17">
        <v>0</v>
      </c>
      <c r="E17" s="17">
        <v>2.12792094009105E-2</v>
      </c>
      <c r="F17" s="17"/>
      <c r="G17" s="17">
        <v>0</v>
      </c>
      <c r="H17" s="17">
        <v>0</v>
      </c>
      <c r="I17" s="17">
        <v>0</v>
      </c>
      <c r="J17" s="17">
        <v>0</v>
      </c>
      <c r="K17" s="17">
        <v>1.78107519992242E-2</v>
      </c>
      <c r="L17" s="17"/>
      <c r="M17" s="17">
        <v>0</v>
      </c>
      <c r="N17" s="17">
        <v>1.5136075417854399E-2</v>
      </c>
      <c r="O17" s="17">
        <v>0</v>
      </c>
      <c r="P17" s="17">
        <v>0.110163251609895</v>
      </c>
      <c r="Q17" s="17"/>
      <c r="R17" s="17">
        <v>0</v>
      </c>
      <c r="S17" s="17">
        <v>0</v>
      </c>
      <c r="T17" s="17">
        <v>1.4772873126389301E-2</v>
      </c>
      <c r="U17" s="17"/>
      <c r="V17" s="17">
        <v>0</v>
      </c>
      <c r="W17" s="17">
        <v>0</v>
      </c>
      <c r="X17" s="17">
        <v>0</v>
      </c>
      <c r="Y17" s="17">
        <v>0</v>
      </c>
      <c r="Z17" s="17">
        <v>1.3323813243440299E-2</v>
      </c>
      <c r="AA17" s="17"/>
      <c r="AB17" s="17">
        <v>1.47256924676027E-2</v>
      </c>
      <c r="AC17" s="17">
        <v>0</v>
      </c>
      <c r="AD17" s="17">
        <v>0</v>
      </c>
    </row>
    <row r="18" spans="2:30" ht="43.15">
      <c r="B18" s="18" t="s">
        <v>367</v>
      </c>
      <c r="C18" s="19">
        <v>6.85269051950656E-3</v>
      </c>
      <c r="D18" s="19">
        <v>0</v>
      </c>
      <c r="E18" s="19">
        <v>1.1074689580596001E-2</v>
      </c>
      <c r="F18" s="19"/>
      <c r="G18" s="19">
        <v>0</v>
      </c>
      <c r="H18" s="19">
        <v>0</v>
      </c>
      <c r="I18" s="19">
        <v>0</v>
      </c>
      <c r="J18" s="19">
        <v>2.6282657784263801E-2</v>
      </c>
      <c r="K18" s="19">
        <v>0</v>
      </c>
      <c r="L18" s="19"/>
      <c r="M18" s="19">
        <v>2.5887493399395198E-2</v>
      </c>
      <c r="N18" s="19">
        <v>0</v>
      </c>
      <c r="O18" s="19">
        <v>0</v>
      </c>
      <c r="P18" s="19">
        <v>0</v>
      </c>
      <c r="Q18" s="19"/>
      <c r="R18" s="19">
        <v>0</v>
      </c>
      <c r="S18" s="19">
        <v>6.3037673393860003E-2</v>
      </c>
      <c r="T18" s="19">
        <v>0</v>
      </c>
      <c r="U18" s="19"/>
      <c r="V18" s="19">
        <v>0</v>
      </c>
      <c r="W18" s="19">
        <v>0</v>
      </c>
      <c r="X18" s="19">
        <v>0</v>
      </c>
      <c r="Y18" s="19">
        <v>0.58204505369450898</v>
      </c>
      <c r="Z18" s="19">
        <v>0</v>
      </c>
      <c r="AA18" s="19"/>
      <c r="AB18" s="19">
        <v>7.6639347762160201E-3</v>
      </c>
      <c r="AC18" s="19">
        <v>0</v>
      </c>
      <c r="AD18" s="19">
        <v>0</v>
      </c>
    </row>
    <row r="19" spans="2:30">
      <c r="B19" s="16" t="s">
        <v>28</v>
      </c>
    </row>
    <row r="20" spans="2:30">
      <c r="B20" t="s">
        <v>368</v>
      </c>
    </row>
    <row r="21" spans="2:30">
      <c r="B21" t="s">
        <v>369</v>
      </c>
    </row>
    <row r="23" spans="2:30">
      <c r="B23" s="8" t="str">
        <f>HYPERLINK("#'Contents'!A1", "Return to Contents")</f>
        <v>Return to Contents</v>
      </c>
    </row>
  </sheetData>
  <mergeCells count="7">
    <mergeCell ref="AB5:AD5"/>
    <mergeCell ref="D2:Z2"/>
    <mergeCell ref="D5:E5"/>
    <mergeCell ref="G5:K5"/>
    <mergeCell ref="M5:P5"/>
    <mergeCell ref="R5:T5"/>
    <mergeCell ref="V5:Z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SunitaPfitzner</dc:creator>
  <cp:keywords/>
  <dc:description/>
  <cp:lastModifiedBy>Jessica Lister</cp:lastModifiedBy>
  <cp:revision/>
  <dcterms:created xsi:type="dcterms:W3CDTF">2025-11-05T08:51:54Z</dcterms:created>
  <dcterms:modified xsi:type="dcterms:W3CDTF">2026-01-07T13:25:42Z</dcterms:modified>
  <cp:category/>
  <cp:contentStatus/>
</cp:coreProperties>
</file>